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Feb\"/>
    </mc:Choice>
  </mc:AlternateContent>
  <xr:revisionPtr revIDLastSave="0" documentId="13_ncr:1_{275ABBAF-03A0-4266-8739-B87FF5227397}" xr6:coauthVersionLast="36" xr6:coauthVersionMax="36" xr10:uidLastSave="{00000000-0000-0000-0000-000000000000}"/>
  <bookViews>
    <workbookView xWindow="0" yWindow="0" windowWidth="19200" windowHeight="6930" tabRatio="603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 General" sheetId="9" r:id="rId9"/>
    <sheet name="Consolidated Federal (420)" sheetId="10" r:id="rId10"/>
  </sheets>
  <externalReferences>
    <externalReference r:id="rId11"/>
  </externalReferences>
  <definedNames>
    <definedName name="MSID_Lookup">[1]LocationTable!$C$3:$G$13</definedName>
    <definedName name="_xlnm.Print_Area" localSheetId="7">'9000'!$C$1:$AN$64</definedName>
    <definedName name="_xlnm.Print_Area" localSheetId="9">'Consolidated Federal (420)'!$C$1:$AX$58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5" i="10" l="1"/>
  <c r="AQ55" i="10"/>
  <c r="AR55" i="10"/>
  <c r="AQ54" i="10"/>
  <c r="AR54" i="10"/>
  <c r="AP54" i="10"/>
  <c r="AW15" i="10"/>
  <c r="I16" i="8"/>
  <c r="I56" i="8" l="1"/>
  <c r="I27" i="8" l="1"/>
  <c r="I18" i="8"/>
  <c r="G58" i="8"/>
  <c r="H58" i="8"/>
  <c r="G56" i="8"/>
  <c r="H56" i="8"/>
  <c r="G60" i="7"/>
  <c r="I58" i="7"/>
  <c r="G58" i="7"/>
  <c r="G61" i="6"/>
  <c r="I59" i="6"/>
  <c r="G59" i="6"/>
  <c r="G60" i="5"/>
  <c r="I58" i="5"/>
  <c r="G58" i="5"/>
  <c r="G60" i="4"/>
  <c r="I58" i="4"/>
  <c r="G58" i="4"/>
  <c r="G60" i="3"/>
  <c r="I58" i="3"/>
  <c r="G58" i="3"/>
  <c r="I58" i="2" l="1"/>
  <c r="I63" i="1"/>
  <c r="G60" i="2" l="1"/>
  <c r="G58" i="2"/>
  <c r="I56" i="1"/>
  <c r="I35" i="1"/>
  <c r="G58" i="1" l="1"/>
  <c r="G56" i="1"/>
  <c r="G63" i="1"/>
  <c r="H58" i="1"/>
  <c r="H63" i="1"/>
  <c r="AP35" i="10"/>
  <c r="AQ35" i="10"/>
  <c r="AR35" i="10"/>
  <c r="AS35" i="10" s="1"/>
  <c r="AP36" i="10"/>
  <c r="AQ36" i="10"/>
  <c r="AR36" i="10"/>
  <c r="AS36" i="10" s="1"/>
  <c r="AP37" i="10"/>
  <c r="AQ37" i="10"/>
  <c r="AR37" i="10"/>
  <c r="AP38" i="10"/>
  <c r="AQ38" i="10"/>
  <c r="AR38" i="10"/>
  <c r="AP39" i="10"/>
  <c r="AQ39" i="10"/>
  <c r="AR39" i="10"/>
  <c r="AS39" i="10" s="1"/>
  <c r="AP40" i="10"/>
  <c r="AQ40" i="10"/>
  <c r="AR40" i="10"/>
  <c r="AP41" i="10"/>
  <c r="AQ41" i="10"/>
  <c r="AR41" i="10"/>
  <c r="AS41" i="10" s="1"/>
  <c r="AP42" i="10"/>
  <c r="AQ42" i="10"/>
  <c r="AR42" i="10"/>
  <c r="AP43" i="10"/>
  <c r="AQ43" i="10"/>
  <c r="AR43" i="10"/>
  <c r="AP44" i="10"/>
  <c r="AQ44" i="10"/>
  <c r="AR44" i="10"/>
  <c r="AP45" i="10"/>
  <c r="AQ45" i="10"/>
  <c r="AR45" i="10"/>
  <c r="AS45" i="10" s="1"/>
  <c r="AP46" i="10"/>
  <c r="AQ46" i="10"/>
  <c r="AR46" i="10"/>
  <c r="AP47" i="10"/>
  <c r="AQ47" i="10"/>
  <c r="AR47" i="10"/>
  <c r="AP48" i="10"/>
  <c r="AQ48" i="10"/>
  <c r="AQ50" i="10" s="1"/>
  <c r="AR48" i="10"/>
  <c r="AS48" i="10" s="1"/>
  <c r="AP49" i="10"/>
  <c r="AQ49" i="10"/>
  <c r="AR49" i="10"/>
  <c r="AQ34" i="10"/>
  <c r="AR34" i="10"/>
  <c r="AP34" i="10"/>
  <c r="AP15" i="10"/>
  <c r="AQ15" i="10"/>
  <c r="AR15" i="10"/>
  <c r="AS15" i="10" s="1"/>
  <c r="AW16" i="10"/>
  <c r="AP17" i="10"/>
  <c r="AQ17" i="10"/>
  <c r="AR17" i="10"/>
  <c r="AS17" i="10" s="1"/>
  <c r="AP18" i="10"/>
  <c r="AQ18" i="10"/>
  <c r="AR18" i="10"/>
  <c r="AS18" i="10" s="1"/>
  <c r="AP19" i="10"/>
  <c r="AQ19" i="10"/>
  <c r="AR19" i="10"/>
  <c r="AS19" i="10" s="1"/>
  <c r="AP20" i="10"/>
  <c r="AQ20" i="10"/>
  <c r="AR20" i="10"/>
  <c r="AS20" i="10" s="1"/>
  <c r="AP21" i="10"/>
  <c r="AQ21" i="10"/>
  <c r="AR21" i="10"/>
  <c r="AS21" i="10" s="1"/>
  <c r="AP22" i="10"/>
  <c r="AQ22" i="10"/>
  <c r="AR22" i="10"/>
  <c r="AV23" i="10"/>
  <c r="AW23" i="10"/>
  <c r="AP24" i="10"/>
  <c r="AQ24" i="10"/>
  <c r="AR24" i="10"/>
  <c r="AP25" i="10"/>
  <c r="AQ25" i="10"/>
  <c r="AR25" i="10"/>
  <c r="AP26" i="10"/>
  <c r="AQ26" i="10"/>
  <c r="AR26" i="10"/>
  <c r="AP27" i="10"/>
  <c r="AQ27" i="10"/>
  <c r="AR27" i="10"/>
  <c r="AP28" i="10"/>
  <c r="AQ28" i="10"/>
  <c r="AR28" i="10"/>
  <c r="AS28" i="10" s="1"/>
  <c r="AP29" i="10"/>
  <c r="AQ29" i="10"/>
  <c r="AR29" i="10"/>
  <c r="AS29" i="10" s="1"/>
  <c r="AQ14" i="10"/>
  <c r="AR14" i="10"/>
  <c r="AP14" i="10"/>
  <c r="AK35" i="10"/>
  <c r="AL35" i="10"/>
  <c r="AM35" i="10"/>
  <c r="AK36" i="10"/>
  <c r="AL36" i="10"/>
  <c r="AM36" i="10"/>
  <c r="AK37" i="10"/>
  <c r="AL37" i="10"/>
  <c r="AM37" i="10"/>
  <c r="AM50" i="10" s="1"/>
  <c r="AK38" i="10"/>
  <c r="AL38" i="10"/>
  <c r="AL50" i="10" s="1"/>
  <c r="AM38" i="10"/>
  <c r="AN38" i="10" s="1"/>
  <c r="AK39" i="10"/>
  <c r="AL39" i="10"/>
  <c r="AM39" i="10"/>
  <c r="AK40" i="10"/>
  <c r="AL40" i="10"/>
  <c r="AM40" i="10"/>
  <c r="AK41" i="10"/>
  <c r="AL41" i="10"/>
  <c r="AM41" i="10"/>
  <c r="AN41" i="10" s="1"/>
  <c r="AK42" i="10"/>
  <c r="AL42" i="10"/>
  <c r="AM42" i="10"/>
  <c r="AN42" i="10" s="1"/>
  <c r="AK43" i="10"/>
  <c r="AL43" i="10"/>
  <c r="AM43" i="10"/>
  <c r="AK44" i="10"/>
  <c r="AL44" i="10"/>
  <c r="AM44" i="10"/>
  <c r="AN44" i="10" s="1"/>
  <c r="AK45" i="10"/>
  <c r="AL45" i="10"/>
  <c r="AM45" i="10"/>
  <c r="AK46" i="10"/>
  <c r="AL46" i="10"/>
  <c r="AM46" i="10"/>
  <c r="AN46" i="10" s="1"/>
  <c r="AK47" i="10"/>
  <c r="AL47" i="10"/>
  <c r="AM47" i="10"/>
  <c r="AN47" i="10" s="1"/>
  <c r="AK48" i="10"/>
  <c r="AL48" i="10"/>
  <c r="AM48" i="10"/>
  <c r="AN48" i="10" s="1"/>
  <c r="AK49" i="10"/>
  <c r="AL49" i="10"/>
  <c r="AM49" i="10"/>
  <c r="AN49" i="10" s="1"/>
  <c r="AL34" i="10"/>
  <c r="AM34" i="10"/>
  <c r="AK34" i="10"/>
  <c r="AK15" i="10"/>
  <c r="AL15" i="10"/>
  <c r="AM15" i="10"/>
  <c r="AK17" i="10"/>
  <c r="AL17" i="10"/>
  <c r="AM17" i="10"/>
  <c r="AK18" i="10"/>
  <c r="AL18" i="10"/>
  <c r="AM18" i="10"/>
  <c r="AK19" i="10"/>
  <c r="AL19" i="10"/>
  <c r="AM19" i="10"/>
  <c r="AN19" i="10" s="1"/>
  <c r="AK20" i="10"/>
  <c r="AL20" i="10"/>
  <c r="AM20" i="10"/>
  <c r="AN20" i="10" s="1"/>
  <c r="AK21" i="10"/>
  <c r="AL21" i="10"/>
  <c r="AM21" i="10"/>
  <c r="AK22" i="10"/>
  <c r="AL22" i="10"/>
  <c r="AM22" i="10"/>
  <c r="AN22" i="10" s="1"/>
  <c r="AK24" i="10"/>
  <c r="AL24" i="10"/>
  <c r="AM24" i="10"/>
  <c r="AK25" i="10"/>
  <c r="AL25" i="10"/>
  <c r="AM25" i="10"/>
  <c r="AK26" i="10"/>
  <c r="AL26" i="10"/>
  <c r="AM26" i="10"/>
  <c r="AK27" i="10"/>
  <c r="AL27" i="10"/>
  <c r="AM27" i="10"/>
  <c r="AN27" i="10" s="1"/>
  <c r="AK28" i="10"/>
  <c r="AL28" i="10"/>
  <c r="AM28" i="10"/>
  <c r="AK29" i="10"/>
  <c r="AL29" i="10"/>
  <c r="AM29" i="10"/>
  <c r="AM14" i="10"/>
  <c r="AL14" i="10"/>
  <c r="AK14" i="10"/>
  <c r="AF35" i="10"/>
  <c r="AG35" i="10"/>
  <c r="AH35" i="10"/>
  <c r="AF36" i="10"/>
  <c r="AF50" i="10" s="1"/>
  <c r="AG36" i="10"/>
  <c r="AG50" i="10" s="1"/>
  <c r="AH36" i="10"/>
  <c r="AI36" i="10" s="1"/>
  <c r="AF37" i="10"/>
  <c r="AG37" i="10"/>
  <c r="AH37" i="10"/>
  <c r="AI37" i="10" s="1"/>
  <c r="AF38" i="10"/>
  <c r="AG38" i="10"/>
  <c r="AH38" i="10"/>
  <c r="AF39" i="10"/>
  <c r="AG39" i="10"/>
  <c r="AH39" i="10"/>
  <c r="AF40" i="10"/>
  <c r="AG40" i="10"/>
  <c r="AH40" i="10"/>
  <c r="AF41" i="10"/>
  <c r="AG41" i="10"/>
  <c r="AH41" i="10"/>
  <c r="AI41" i="10" s="1"/>
  <c r="AF42" i="10"/>
  <c r="AG42" i="10"/>
  <c r="AH42" i="10"/>
  <c r="AF43" i="10"/>
  <c r="AG43" i="10"/>
  <c r="AH43" i="10"/>
  <c r="AF44" i="10"/>
  <c r="AG44" i="10"/>
  <c r="AH44" i="10"/>
  <c r="AI44" i="10" s="1"/>
  <c r="AF45" i="10"/>
  <c r="AG45" i="10"/>
  <c r="AH45" i="10"/>
  <c r="AF46" i="10"/>
  <c r="AG46" i="10"/>
  <c r="AH46" i="10"/>
  <c r="AF47" i="10"/>
  <c r="AG47" i="10"/>
  <c r="AH47" i="10"/>
  <c r="AF48" i="10"/>
  <c r="AG48" i="10"/>
  <c r="AH48" i="10"/>
  <c r="AF49" i="10"/>
  <c r="AG49" i="10"/>
  <c r="AH49" i="10"/>
  <c r="AG34" i="10"/>
  <c r="AH34" i="10"/>
  <c r="AI34" i="10" s="1"/>
  <c r="AF34" i="10"/>
  <c r="AF15" i="10"/>
  <c r="AG15" i="10"/>
  <c r="AH15" i="10"/>
  <c r="AI15" i="10" s="1"/>
  <c r="AF17" i="10"/>
  <c r="AG17" i="10"/>
  <c r="AH17" i="10"/>
  <c r="AI17" i="10" s="1"/>
  <c r="AF18" i="10"/>
  <c r="AG18" i="10"/>
  <c r="AH18" i="10"/>
  <c r="AF19" i="10"/>
  <c r="AG19" i="10"/>
  <c r="AH19" i="10"/>
  <c r="AI19" i="10" s="1"/>
  <c r="AF20" i="10"/>
  <c r="AG20" i="10"/>
  <c r="AH20" i="10"/>
  <c r="AI20" i="10" s="1"/>
  <c r="AF21" i="10"/>
  <c r="AG21" i="10"/>
  <c r="AH21" i="10"/>
  <c r="AI21" i="10" s="1"/>
  <c r="AF22" i="10"/>
  <c r="AG22" i="10"/>
  <c r="AH22" i="10"/>
  <c r="AF24" i="10"/>
  <c r="AG24" i="10"/>
  <c r="AH24" i="10"/>
  <c r="AF25" i="10"/>
  <c r="AG25" i="10"/>
  <c r="AH25" i="10"/>
  <c r="AI25" i="10" s="1"/>
  <c r="AF26" i="10"/>
  <c r="AG26" i="10"/>
  <c r="AH26" i="10"/>
  <c r="AF27" i="10"/>
  <c r="AG27" i="10"/>
  <c r="AH27" i="10"/>
  <c r="AI27" i="10" s="1"/>
  <c r="AF28" i="10"/>
  <c r="AG28" i="10"/>
  <c r="AH28" i="10"/>
  <c r="AF29" i="10"/>
  <c r="AG29" i="10"/>
  <c r="AH29" i="10"/>
  <c r="AI29" i="10" s="1"/>
  <c r="AG14" i="10"/>
  <c r="AH14" i="10"/>
  <c r="AF14" i="10"/>
  <c r="AA35" i="10"/>
  <c r="AB35" i="10"/>
  <c r="AC35" i="10"/>
  <c r="AA36" i="10"/>
  <c r="AB36" i="10"/>
  <c r="AC36" i="10"/>
  <c r="AA37" i="10"/>
  <c r="AB37" i="10"/>
  <c r="AC37" i="10"/>
  <c r="AD37" i="10" s="1"/>
  <c r="AA38" i="10"/>
  <c r="AB38" i="10"/>
  <c r="AC38" i="10"/>
  <c r="AD38" i="10" s="1"/>
  <c r="AA39" i="10"/>
  <c r="AB39" i="10"/>
  <c r="AC39" i="10"/>
  <c r="AA40" i="10"/>
  <c r="AB40" i="10"/>
  <c r="AC40" i="10"/>
  <c r="AA41" i="10"/>
  <c r="AB41" i="10"/>
  <c r="AC41" i="10"/>
  <c r="AA42" i="10"/>
  <c r="AB42" i="10"/>
  <c r="AC42" i="10"/>
  <c r="AD42" i="10" s="1"/>
  <c r="AA43" i="10"/>
  <c r="AB43" i="10"/>
  <c r="AC43" i="10"/>
  <c r="AA44" i="10"/>
  <c r="AB44" i="10"/>
  <c r="AC44" i="10"/>
  <c r="AA45" i="10"/>
  <c r="AB45" i="10"/>
  <c r="AC45" i="10"/>
  <c r="AD45" i="10" s="1"/>
  <c r="AA46" i="10"/>
  <c r="AB46" i="10"/>
  <c r="AC46" i="10"/>
  <c r="AD46" i="10" s="1"/>
  <c r="AA47" i="10"/>
  <c r="AB47" i="10"/>
  <c r="AC47" i="10"/>
  <c r="AA48" i="10"/>
  <c r="AB48" i="10"/>
  <c r="AC48" i="10"/>
  <c r="AD48" i="10" s="1"/>
  <c r="AA49" i="10"/>
  <c r="AB49" i="10"/>
  <c r="AC49" i="10"/>
  <c r="AB34" i="10"/>
  <c r="AC34" i="10"/>
  <c r="AA34" i="10"/>
  <c r="AA15" i="10"/>
  <c r="AB15" i="10"/>
  <c r="AD15" i="10" s="1"/>
  <c r="AC15" i="10"/>
  <c r="AV16" i="10"/>
  <c r="AA17" i="10"/>
  <c r="AB17" i="10"/>
  <c r="AC17" i="10"/>
  <c r="AA18" i="10"/>
  <c r="AB18" i="10"/>
  <c r="AC18" i="10"/>
  <c r="AD18" i="10" s="1"/>
  <c r="AA19" i="10"/>
  <c r="AB19" i="10"/>
  <c r="AC19" i="10"/>
  <c r="AA20" i="10"/>
  <c r="AB20" i="10"/>
  <c r="AC20" i="10"/>
  <c r="AA21" i="10"/>
  <c r="AB21" i="10"/>
  <c r="AC21" i="10"/>
  <c r="AA22" i="10"/>
  <c r="AB22" i="10"/>
  <c r="AC22" i="10"/>
  <c r="AD22" i="10" s="1"/>
  <c r="AA24" i="10"/>
  <c r="AB24" i="10"/>
  <c r="AC24" i="10"/>
  <c r="AD24" i="10" s="1"/>
  <c r="AA25" i="10"/>
  <c r="AB25" i="10"/>
  <c r="AC25" i="10"/>
  <c r="AA26" i="10"/>
  <c r="AB26" i="10"/>
  <c r="AC26" i="10"/>
  <c r="AD26" i="10" s="1"/>
  <c r="AA27" i="10"/>
  <c r="AB27" i="10"/>
  <c r="AC27" i="10"/>
  <c r="AA28" i="10"/>
  <c r="AB28" i="10"/>
  <c r="AC28" i="10"/>
  <c r="AD28" i="10" s="1"/>
  <c r="AA29" i="10"/>
  <c r="AB29" i="10"/>
  <c r="AC29" i="10"/>
  <c r="AD29" i="10" s="1"/>
  <c r="AB14" i="10"/>
  <c r="AC14" i="10"/>
  <c r="AA14" i="10"/>
  <c r="T51" i="10"/>
  <c r="V35" i="10"/>
  <c r="W35" i="10"/>
  <c r="X35" i="10"/>
  <c r="Y35" i="10" s="1"/>
  <c r="V36" i="10"/>
  <c r="W36" i="10"/>
  <c r="X36" i="10"/>
  <c r="V37" i="10"/>
  <c r="W37" i="10"/>
  <c r="X37" i="10"/>
  <c r="V38" i="10"/>
  <c r="W38" i="10"/>
  <c r="X38" i="10"/>
  <c r="V39" i="10"/>
  <c r="W39" i="10"/>
  <c r="X39" i="10"/>
  <c r="V40" i="10"/>
  <c r="W40" i="10"/>
  <c r="X40" i="10"/>
  <c r="Y40" i="10" s="1"/>
  <c r="V41" i="10"/>
  <c r="W41" i="10"/>
  <c r="X41" i="10"/>
  <c r="V42" i="10"/>
  <c r="W42" i="10"/>
  <c r="X42" i="10"/>
  <c r="Y42" i="10" s="1"/>
  <c r="V43" i="10"/>
  <c r="W43" i="10"/>
  <c r="X43" i="10"/>
  <c r="V44" i="10"/>
  <c r="W44" i="10"/>
  <c r="X44" i="10"/>
  <c r="Y44" i="10" s="1"/>
  <c r="V45" i="10"/>
  <c r="W45" i="10"/>
  <c r="X45" i="10"/>
  <c r="V46" i="10"/>
  <c r="W46" i="10"/>
  <c r="X46" i="10"/>
  <c r="V47" i="10"/>
  <c r="W47" i="10"/>
  <c r="X47" i="10"/>
  <c r="V48" i="10"/>
  <c r="W48" i="10"/>
  <c r="X48" i="10"/>
  <c r="Y48" i="10" s="1"/>
  <c r="V49" i="10"/>
  <c r="W49" i="10"/>
  <c r="X49" i="10"/>
  <c r="W34" i="10"/>
  <c r="X34" i="10"/>
  <c r="Y34" i="10" s="1"/>
  <c r="V34" i="10"/>
  <c r="V15" i="10"/>
  <c r="W15" i="10"/>
  <c r="X15" i="10"/>
  <c r="X30" i="10" s="1"/>
  <c r="V17" i="10"/>
  <c r="W17" i="10"/>
  <c r="W30" i="10" s="1"/>
  <c r="X17" i="10"/>
  <c r="V18" i="10"/>
  <c r="W18" i="10"/>
  <c r="X18" i="10"/>
  <c r="Y18" i="10" s="1"/>
  <c r="V19" i="10"/>
  <c r="W19" i="10"/>
  <c r="X19" i="10"/>
  <c r="V20" i="10"/>
  <c r="W20" i="10"/>
  <c r="X20" i="10"/>
  <c r="V21" i="10"/>
  <c r="W21" i="10"/>
  <c r="X21" i="10"/>
  <c r="Y21" i="10" s="1"/>
  <c r="V22" i="10"/>
  <c r="W22" i="10"/>
  <c r="X22" i="10"/>
  <c r="Y22" i="10" s="1"/>
  <c r="V24" i="10"/>
  <c r="W24" i="10"/>
  <c r="X24" i="10"/>
  <c r="V25" i="10"/>
  <c r="W25" i="10"/>
  <c r="X25" i="10"/>
  <c r="V26" i="10"/>
  <c r="W26" i="10"/>
  <c r="X26" i="10"/>
  <c r="Y26" i="10" s="1"/>
  <c r="V27" i="10"/>
  <c r="W27" i="10"/>
  <c r="X27" i="10"/>
  <c r="V28" i="10"/>
  <c r="W28" i="10"/>
  <c r="X28" i="10"/>
  <c r="V29" i="10"/>
  <c r="W29" i="10"/>
  <c r="X29" i="10"/>
  <c r="Y29" i="10" s="1"/>
  <c r="W14" i="10"/>
  <c r="X14" i="10"/>
  <c r="V14" i="10"/>
  <c r="Q35" i="10"/>
  <c r="R35" i="10"/>
  <c r="S35" i="10"/>
  <c r="Q36" i="10"/>
  <c r="R36" i="10"/>
  <c r="S36" i="10"/>
  <c r="Q37" i="10"/>
  <c r="R37" i="10"/>
  <c r="R50" i="10" s="1"/>
  <c r="S37" i="10"/>
  <c r="T37" i="10" s="1"/>
  <c r="Q38" i="10"/>
  <c r="R38" i="10"/>
  <c r="S38" i="10"/>
  <c r="T38" i="10" s="1"/>
  <c r="Q39" i="10"/>
  <c r="R39" i="10"/>
  <c r="S39" i="10"/>
  <c r="Q40" i="10"/>
  <c r="R40" i="10"/>
  <c r="S40" i="10"/>
  <c r="Q41" i="10"/>
  <c r="R41" i="10"/>
  <c r="S41" i="10"/>
  <c r="T41" i="10" s="1"/>
  <c r="Q42" i="10"/>
  <c r="R42" i="10"/>
  <c r="S42" i="10"/>
  <c r="Q43" i="10"/>
  <c r="R43" i="10"/>
  <c r="S43" i="10"/>
  <c r="T43" i="10" s="1"/>
  <c r="Q44" i="10"/>
  <c r="R44" i="10"/>
  <c r="S44" i="10"/>
  <c r="Q45" i="10"/>
  <c r="R45" i="10"/>
  <c r="S45" i="10"/>
  <c r="T45" i="10" s="1"/>
  <c r="Q46" i="10"/>
  <c r="R46" i="10"/>
  <c r="S46" i="10"/>
  <c r="T46" i="10" s="1"/>
  <c r="Q47" i="10"/>
  <c r="R47" i="10"/>
  <c r="S47" i="10"/>
  <c r="T47" i="10" s="1"/>
  <c r="Q48" i="10"/>
  <c r="R48" i="10"/>
  <c r="S48" i="10"/>
  <c r="Q49" i="10"/>
  <c r="R49" i="10"/>
  <c r="S49" i="10"/>
  <c r="T49" i="10" s="1"/>
  <c r="R34" i="10"/>
  <c r="S34" i="10"/>
  <c r="Q34" i="10"/>
  <c r="Q50" i="10" s="1"/>
  <c r="Q15" i="10"/>
  <c r="R15" i="10"/>
  <c r="R30" i="10" s="1"/>
  <c r="S15" i="10"/>
  <c r="Q17" i="10"/>
  <c r="R17" i="10"/>
  <c r="S17" i="10"/>
  <c r="T17" i="10" s="1"/>
  <c r="Q18" i="10"/>
  <c r="R18" i="10"/>
  <c r="S18" i="10"/>
  <c r="Q19" i="10"/>
  <c r="R19" i="10"/>
  <c r="S19" i="10"/>
  <c r="Q20" i="10"/>
  <c r="R20" i="10"/>
  <c r="S20" i="10"/>
  <c r="T20" i="10" s="1"/>
  <c r="Q21" i="10"/>
  <c r="R21" i="10"/>
  <c r="S21" i="10"/>
  <c r="Q22" i="10"/>
  <c r="R22" i="10"/>
  <c r="S22" i="10"/>
  <c r="Q24" i="10"/>
  <c r="R24" i="10"/>
  <c r="S24" i="10"/>
  <c r="T24" i="10" s="1"/>
  <c r="Q25" i="10"/>
  <c r="R25" i="10"/>
  <c r="S25" i="10"/>
  <c r="Q26" i="10"/>
  <c r="R26" i="10"/>
  <c r="S26" i="10"/>
  <c r="Q27" i="10"/>
  <c r="R27" i="10"/>
  <c r="S27" i="10"/>
  <c r="Q28" i="10"/>
  <c r="R28" i="10"/>
  <c r="S28" i="10"/>
  <c r="Q29" i="10"/>
  <c r="R29" i="10"/>
  <c r="S29" i="10"/>
  <c r="T29" i="10" s="1"/>
  <c r="R14" i="10"/>
  <c r="S14" i="10"/>
  <c r="Q14" i="10"/>
  <c r="L35" i="10"/>
  <c r="M35" i="10"/>
  <c r="N35" i="10"/>
  <c r="O35" i="10" s="1"/>
  <c r="L36" i="10"/>
  <c r="M36" i="10"/>
  <c r="N36" i="10"/>
  <c r="L37" i="10"/>
  <c r="M37" i="10"/>
  <c r="N37" i="10"/>
  <c r="O37" i="10" s="1"/>
  <c r="L38" i="10"/>
  <c r="M38" i="10"/>
  <c r="N38" i="10"/>
  <c r="O38" i="10" s="1"/>
  <c r="L39" i="10"/>
  <c r="M39" i="10"/>
  <c r="N39" i="10"/>
  <c r="L40" i="10"/>
  <c r="M40" i="10"/>
  <c r="N40" i="10"/>
  <c r="L41" i="10"/>
  <c r="M41" i="10"/>
  <c r="N41" i="10"/>
  <c r="O41" i="10" s="1"/>
  <c r="L42" i="10"/>
  <c r="M42" i="10"/>
  <c r="N42" i="10"/>
  <c r="O42" i="10" s="1"/>
  <c r="L43" i="10"/>
  <c r="M43" i="10"/>
  <c r="N43" i="10"/>
  <c r="O43" i="10" s="1"/>
  <c r="L44" i="10"/>
  <c r="M44" i="10"/>
  <c r="N44" i="10"/>
  <c r="L45" i="10"/>
  <c r="M45" i="10"/>
  <c r="N45" i="10"/>
  <c r="O45" i="10" s="1"/>
  <c r="L46" i="10"/>
  <c r="M46" i="10"/>
  <c r="N46" i="10"/>
  <c r="O46" i="10" s="1"/>
  <c r="L47" i="10"/>
  <c r="M47" i="10"/>
  <c r="N47" i="10"/>
  <c r="O47" i="10" s="1"/>
  <c r="L48" i="10"/>
  <c r="M48" i="10"/>
  <c r="N48" i="10"/>
  <c r="L49" i="10"/>
  <c r="M49" i="10"/>
  <c r="N49" i="10"/>
  <c r="M34" i="10"/>
  <c r="N34" i="10"/>
  <c r="L34" i="10"/>
  <c r="L15" i="10"/>
  <c r="M15" i="10"/>
  <c r="N15" i="10"/>
  <c r="L17" i="10"/>
  <c r="M17" i="10"/>
  <c r="N17" i="10"/>
  <c r="O17" i="10" s="1"/>
  <c r="L18" i="10"/>
  <c r="M18" i="10"/>
  <c r="N18" i="10"/>
  <c r="O18" i="10" s="1"/>
  <c r="L19" i="10"/>
  <c r="M19" i="10"/>
  <c r="N19" i="10"/>
  <c r="L20" i="10"/>
  <c r="M20" i="10"/>
  <c r="N20" i="10"/>
  <c r="O20" i="10" s="1"/>
  <c r="L21" i="10"/>
  <c r="M21" i="10"/>
  <c r="N21" i="10"/>
  <c r="O21" i="10" s="1"/>
  <c r="L22" i="10"/>
  <c r="M22" i="10"/>
  <c r="N22" i="10"/>
  <c r="L24" i="10"/>
  <c r="M24" i="10"/>
  <c r="AV24" i="10" s="1"/>
  <c r="N24" i="10"/>
  <c r="O24" i="10" s="1"/>
  <c r="L25" i="10"/>
  <c r="M25" i="10"/>
  <c r="N25" i="10"/>
  <c r="L26" i="10"/>
  <c r="M26" i="10"/>
  <c r="N26" i="10"/>
  <c r="O26" i="10" s="1"/>
  <c r="L27" i="10"/>
  <c r="M27" i="10"/>
  <c r="N27" i="10"/>
  <c r="L28" i="10"/>
  <c r="M28" i="10"/>
  <c r="N28" i="10"/>
  <c r="O28" i="10" s="1"/>
  <c r="L29" i="10"/>
  <c r="M29" i="10"/>
  <c r="N29" i="10"/>
  <c r="O29" i="10" s="1"/>
  <c r="M14" i="10"/>
  <c r="N14" i="10"/>
  <c r="L14" i="10"/>
  <c r="G35" i="10"/>
  <c r="H35" i="10"/>
  <c r="I35" i="10"/>
  <c r="G36" i="10"/>
  <c r="H36" i="10"/>
  <c r="I36" i="10"/>
  <c r="G37" i="10"/>
  <c r="H37" i="10"/>
  <c r="I37" i="10"/>
  <c r="G38" i="10"/>
  <c r="H38" i="10"/>
  <c r="I38" i="10"/>
  <c r="G39" i="10"/>
  <c r="H39" i="10"/>
  <c r="I39" i="10"/>
  <c r="G40" i="10"/>
  <c r="H40" i="10"/>
  <c r="I40" i="10"/>
  <c r="G41" i="10"/>
  <c r="H41" i="10"/>
  <c r="I41" i="10"/>
  <c r="G42" i="10"/>
  <c r="H42" i="10"/>
  <c r="I42" i="10"/>
  <c r="G43" i="10"/>
  <c r="H43" i="10"/>
  <c r="I43" i="10"/>
  <c r="G44" i="10"/>
  <c r="H44" i="10"/>
  <c r="I44" i="10"/>
  <c r="G45" i="10"/>
  <c r="H45" i="10"/>
  <c r="I45" i="10"/>
  <c r="G46" i="10"/>
  <c r="H46" i="10"/>
  <c r="I46" i="10"/>
  <c r="G47" i="10"/>
  <c r="H47" i="10"/>
  <c r="I47" i="10"/>
  <c r="G48" i="10"/>
  <c r="H48" i="10"/>
  <c r="I48" i="10"/>
  <c r="G49" i="10"/>
  <c r="H49" i="10"/>
  <c r="I49" i="10"/>
  <c r="H34" i="10"/>
  <c r="I34" i="10"/>
  <c r="G34" i="10"/>
  <c r="G17" i="10"/>
  <c r="H17" i="10"/>
  <c r="I17" i="10"/>
  <c r="G18" i="10"/>
  <c r="H18" i="10"/>
  <c r="I18" i="10"/>
  <c r="G19" i="10"/>
  <c r="H19" i="10"/>
  <c r="I19" i="10"/>
  <c r="G20" i="10"/>
  <c r="H20" i="10"/>
  <c r="I20" i="10"/>
  <c r="G21" i="10"/>
  <c r="H21" i="10"/>
  <c r="I21" i="10"/>
  <c r="G22" i="10"/>
  <c r="H22" i="10"/>
  <c r="I22" i="10"/>
  <c r="G24" i="10"/>
  <c r="H24" i="10"/>
  <c r="I24" i="10"/>
  <c r="G25" i="10"/>
  <c r="H25" i="10"/>
  <c r="I25" i="10"/>
  <c r="G26" i="10"/>
  <c r="H26" i="10"/>
  <c r="I26" i="10"/>
  <c r="G27" i="10"/>
  <c r="H27" i="10"/>
  <c r="I27" i="10"/>
  <c r="G28" i="10"/>
  <c r="H28" i="10"/>
  <c r="I28" i="10"/>
  <c r="G29" i="10"/>
  <c r="H29" i="10"/>
  <c r="I29" i="10"/>
  <c r="G14" i="10"/>
  <c r="H14" i="10"/>
  <c r="I14" i="10"/>
  <c r="H15" i="10"/>
  <c r="I15" i="10"/>
  <c r="G15" i="10"/>
  <c r="T58" i="10"/>
  <c r="AR56" i="10"/>
  <c r="AS56" i="10" s="1"/>
  <c r="AC56" i="10"/>
  <c r="AB56" i="10"/>
  <c r="X56" i="10"/>
  <c r="L56" i="10"/>
  <c r="I56" i="10"/>
  <c r="G56" i="10"/>
  <c r="AV55" i="10"/>
  <c r="AS55" i="10"/>
  <c r="AN55" i="10"/>
  <c r="AI55" i="10"/>
  <c r="AD55" i="10"/>
  <c r="Y55" i="10"/>
  <c r="T55" i="10"/>
  <c r="M56" i="10"/>
  <c r="H56" i="10"/>
  <c r="A55" i="10"/>
  <c r="AQ56" i="10"/>
  <c r="AM56" i="10"/>
  <c r="AL56" i="10"/>
  <c r="AI54" i="10"/>
  <c r="AH56" i="10"/>
  <c r="AD54" i="10"/>
  <c r="Y54" i="10"/>
  <c r="W56" i="10"/>
  <c r="T54" i="10"/>
  <c r="R56" i="10"/>
  <c r="Q56" i="10"/>
  <c r="O54" i="10"/>
  <c r="A54" i="10"/>
  <c r="AI49" i="10"/>
  <c r="AD49" i="10"/>
  <c r="Y49" i="10"/>
  <c r="AI48" i="10"/>
  <c r="T48" i="10"/>
  <c r="O48" i="10"/>
  <c r="AS47" i="10"/>
  <c r="AD47" i="10"/>
  <c r="Y47" i="10"/>
  <c r="AI46" i="10"/>
  <c r="Y46" i="10"/>
  <c r="AI45" i="10"/>
  <c r="AS44" i="10"/>
  <c r="AD44" i="10"/>
  <c r="O44" i="10"/>
  <c r="AN43" i="10"/>
  <c r="AI43" i="10"/>
  <c r="AD43" i="10"/>
  <c r="Y43" i="10"/>
  <c r="AS42" i="10"/>
  <c r="AD41" i="10"/>
  <c r="Y41" i="10"/>
  <c r="AS40" i="10"/>
  <c r="AN40" i="10"/>
  <c r="AI40" i="10"/>
  <c r="T40" i="10"/>
  <c r="AN39" i="10"/>
  <c r="AI39" i="10"/>
  <c r="AD39" i="10"/>
  <c r="Y39" i="10"/>
  <c r="T39" i="10"/>
  <c r="O39" i="10"/>
  <c r="AS38" i="10"/>
  <c r="Y38" i="10"/>
  <c r="AN37" i="10"/>
  <c r="Y37" i="10"/>
  <c r="AD36" i="10"/>
  <c r="O36" i="10"/>
  <c r="AN35" i="10"/>
  <c r="AI35" i="10"/>
  <c r="AD35" i="10"/>
  <c r="AD34" i="10"/>
  <c r="AB50" i="10"/>
  <c r="V50" i="10"/>
  <c r="T34" i="10"/>
  <c r="AF30" i="10"/>
  <c r="L30" i="10"/>
  <c r="AN29" i="10"/>
  <c r="AL30" i="10"/>
  <c r="A29" i="10"/>
  <c r="AN28" i="10"/>
  <c r="AI28" i="10"/>
  <c r="Y28" i="10"/>
  <c r="A28" i="10"/>
  <c r="AS27" i="10"/>
  <c r="AD27" i="10"/>
  <c r="Y27" i="10"/>
  <c r="T27" i="10"/>
  <c r="A27" i="10"/>
  <c r="AS26" i="10"/>
  <c r="AN26" i="10"/>
  <c r="AI26" i="10"/>
  <c r="T26" i="10"/>
  <c r="A26" i="10"/>
  <c r="AS25" i="10"/>
  <c r="AN25" i="10"/>
  <c r="AD25" i="10"/>
  <c r="Y25" i="10"/>
  <c r="T25" i="10"/>
  <c r="A25" i="10"/>
  <c r="AS24" i="10"/>
  <c r="AN24" i="10"/>
  <c r="AI24" i="10"/>
  <c r="Y24" i="10"/>
  <c r="A24" i="10"/>
  <c r="A23" i="10"/>
  <c r="AS22" i="10"/>
  <c r="A22" i="10"/>
  <c r="AN21" i="10"/>
  <c r="AD21" i="10"/>
  <c r="T21" i="10"/>
  <c r="A21" i="10"/>
  <c r="AD20" i="10"/>
  <c r="Y20" i="10"/>
  <c r="A20" i="10"/>
  <c r="AD19" i="10"/>
  <c r="Y19" i="10"/>
  <c r="T19" i="10"/>
  <c r="O19" i="10"/>
  <c r="AN18" i="10"/>
  <c r="AI18" i="10"/>
  <c r="T18" i="10"/>
  <c r="A18" i="10"/>
  <c r="AN17" i="10"/>
  <c r="AD17" i="10"/>
  <c r="Y17" i="10"/>
  <c r="A17" i="10"/>
  <c r="A16" i="10"/>
  <c r="AN15" i="10"/>
  <c r="Y15" i="10"/>
  <c r="T15" i="10"/>
  <c r="O15" i="10"/>
  <c r="A15" i="10"/>
  <c r="AN14" i="10"/>
  <c r="AG30" i="10"/>
  <c r="AD14" i="10"/>
  <c r="Y14" i="10"/>
  <c r="T14" i="10"/>
  <c r="O14" i="10"/>
  <c r="H30" i="10"/>
  <c r="A14" i="10"/>
  <c r="A13" i="10"/>
  <c r="E6" i="10"/>
  <c r="E7" i="10" s="1"/>
  <c r="N30" i="10" l="1"/>
  <c r="AW14" i="10"/>
  <c r="M50" i="10"/>
  <c r="AV48" i="10"/>
  <c r="AV44" i="10"/>
  <c r="AV36" i="10"/>
  <c r="AV14" i="10"/>
  <c r="AL51" i="10"/>
  <c r="AL58" i="10" s="1"/>
  <c r="AV45" i="10"/>
  <c r="AV41" i="10"/>
  <c r="AV47" i="10"/>
  <c r="AV39" i="10"/>
  <c r="AF51" i="10"/>
  <c r="AW27" i="10"/>
  <c r="AX27" i="10" s="1"/>
  <c r="AW29" i="10"/>
  <c r="AX29" i="10" s="1"/>
  <c r="AH30" i="10"/>
  <c r="AI30" i="10" s="1"/>
  <c r="AW45" i="10"/>
  <c r="AX45" i="10" s="1"/>
  <c r="AW49" i="10"/>
  <c r="AW25" i="10"/>
  <c r="AX25" i="10" s="1"/>
  <c r="AV27" i="10"/>
  <c r="AW42" i="10"/>
  <c r="AW44" i="10"/>
  <c r="AX44" i="10" s="1"/>
  <c r="AW36" i="10"/>
  <c r="AX36" i="10" s="1"/>
  <c r="AW28" i="10"/>
  <c r="AX28" i="10" s="1"/>
  <c r="AV21" i="10"/>
  <c r="AV28" i="10"/>
  <c r="T42" i="10"/>
  <c r="S50" i="10"/>
  <c r="AW41" i="10"/>
  <c r="AX41" i="10" s="1"/>
  <c r="AW40" i="10"/>
  <c r="R51" i="10"/>
  <c r="AW24" i="10"/>
  <c r="AX24" i="10" s="1"/>
  <c r="AV25" i="10"/>
  <c r="L50" i="10"/>
  <c r="L51" i="10" s="1"/>
  <c r="N50" i="10"/>
  <c r="O50" i="10" s="1"/>
  <c r="AW35" i="10"/>
  <c r="AV42" i="10"/>
  <c r="AV38" i="10"/>
  <c r="AW22" i="10"/>
  <c r="AX22" i="10" s="1"/>
  <c r="AW18" i="10"/>
  <c r="AX18" i="10" s="1"/>
  <c r="AV22" i="10"/>
  <c r="AV18" i="10"/>
  <c r="G50" i="10"/>
  <c r="G30" i="10"/>
  <c r="G51" i="10" s="1"/>
  <c r="AG51" i="10"/>
  <c r="R58" i="10"/>
  <c r="Q30" i="10"/>
  <c r="Q51" i="10" s="1"/>
  <c r="AU15" i="10"/>
  <c r="V30" i="10"/>
  <c r="V51" i="10" s="1"/>
  <c r="T50" i="10"/>
  <c r="AN56" i="10"/>
  <c r="Y56" i="10"/>
  <c r="Y30" i="10"/>
  <c r="H51" i="10"/>
  <c r="H58" i="10" s="1"/>
  <c r="AD40" i="10"/>
  <c r="AV15" i="10"/>
  <c r="AV29" i="10"/>
  <c r="H50" i="10"/>
  <c r="AV34" i="10"/>
  <c r="AS34" i="10"/>
  <c r="T36" i="10"/>
  <c r="AN36" i="10"/>
  <c r="AV43" i="10"/>
  <c r="AS43" i="10"/>
  <c r="AN45" i="10"/>
  <c r="AV54" i="10"/>
  <c r="AV56" i="10" s="1"/>
  <c r="O40" i="10"/>
  <c r="AW38" i="10"/>
  <c r="AX38" i="10" s="1"/>
  <c r="AI22" i="10"/>
  <c r="AV26" i="10"/>
  <c r="T28" i="10"/>
  <c r="I50" i="10"/>
  <c r="AW34" i="10"/>
  <c r="AI38" i="10"/>
  <c r="AI42" i="10"/>
  <c r="AW43" i="10"/>
  <c r="AI47" i="10"/>
  <c r="AF56" i="10"/>
  <c r="AH50" i="10"/>
  <c r="AI50" i="10" s="1"/>
  <c r="AM30" i="10"/>
  <c r="AW47" i="10"/>
  <c r="AQ30" i="10"/>
  <c r="AQ51" i="10" s="1"/>
  <c r="AQ58" i="10" s="1"/>
  <c r="AV20" i="10"/>
  <c r="AW26" i="10"/>
  <c r="AX26" i="10" s="1"/>
  <c r="AV35" i="10"/>
  <c r="AW39" i="10"/>
  <c r="AW48" i="10"/>
  <c r="AX48" i="10" s="1"/>
  <c r="AC50" i="10"/>
  <c r="AD50" i="10" s="1"/>
  <c r="AW54" i="10"/>
  <c r="AG56" i="10"/>
  <c r="AG58" i="10" s="1"/>
  <c r="O55" i="10"/>
  <c r="S56" i="10"/>
  <c r="T56" i="10" s="1"/>
  <c r="AX14" i="10"/>
  <c r="AI14" i="10"/>
  <c r="O27" i="10"/>
  <c r="AW19" i="10"/>
  <c r="O22" i="10"/>
  <c r="O25" i="10"/>
  <c r="AV17" i="10"/>
  <c r="AB30" i="10"/>
  <c r="AB51" i="10" s="1"/>
  <c r="AB58" i="10" s="1"/>
  <c r="AR30" i="10"/>
  <c r="AW17" i="10"/>
  <c r="T22" i="10"/>
  <c r="O34" i="10"/>
  <c r="Y36" i="10"/>
  <c r="Y45" i="10"/>
  <c r="AI56" i="10"/>
  <c r="AW21" i="10"/>
  <c r="AX21" i="10" s="1"/>
  <c r="S30" i="10"/>
  <c r="M30" i="10"/>
  <c r="M51" i="10" s="1"/>
  <c r="M58" i="10" s="1"/>
  <c r="AC30" i="10"/>
  <c r="AW20" i="10"/>
  <c r="AV40" i="10"/>
  <c r="AV49" i="10"/>
  <c r="AV37" i="10"/>
  <c r="AW55" i="10"/>
  <c r="AX55" i="10" s="1"/>
  <c r="AD56" i="10"/>
  <c r="AN54" i="10"/>
  <c r="T35" i="10"/>
  <c r="AS37" i="10"/>
  <c r="T44" i="10"/>
  <c r="AV46" i="10"/>
  <c r="I30" i="10"/>
  <c r="I51" i="10" s="1"/>
  <c r="W50" i="10"/>
  <c r="W51" i="10" s="1"/>
  <c r="W58" i="10" s="1"/>
  <c r="AN34" i="10"/>
  <c r="AW37" i="10"/>
  <c r="AW46" i="10"/>
  <c r="AR50" i="10"/>
  <c r="AS50" i="10" s="1"/>
  <c r="AS54" i="10"/>
  <c r="AN50" i="10"/>
  <c r="AS46" i="10"/>
  <c r="AV19" i="10"/>
  <c r="X50" i="10"/>
  <c r="N56" i="10"/>
  <c r="O56" i="10" s="1"/>
  <c r="AS14" i="10"/>
  <c r="O53" i="3"/>
  <c r="AX42" i="10" l="1"/>
  <c r="AX47" i="10"/>
  <c r="AX39" i="10"/>
  <c r="AX40" i="10"/>
  <c r="Y50" i="10"/>
  <c r="AX35" i="10"/>
  <c r="N51" i="10"/>
  <c r="O51" i="10"/>
  <c r="O30" i="10"/>
  <c r="AX15" i="10"/>
  <c r="AH51" i="10"/>
  <c r="AI51" i="10" s="1"/>
  <c r="AX20" i="10"/>
  <c r="AX17" i="10"/>
  <c r="AU27" i="10"/>
  <c r="AU22" i="10"/>
  <c r="AU37" i="10"/>
  <c r="AX46" i="10"/>
  <c r="AU46" i="10"/>
  <c r="AX37" i="10"/>
  <c r="AU26" i="10"/>
  <c r="AW30" i="10"/>
  <c r="AV30" i="10"/>
  <c r="AA30" i="10"/>
  <c r="AS30" i="10"/>
  <c r="AR51" i="10"/>
  <c r="AS51" i="10" s="1"/>
  <c r="AU38" i="10"/>
  <c r="AD30" i="10"/>
  <c r="AC51" i="10"/>
  <c r="AD51" i="10" s="1"/>
  <c r="AX34" i="10"/>
  <c r="AW50" i="10"/>
  <c r="X51" i="10"/>
  <c r="Y51" i="10" s="1"/>
  <c r="AU36" i="10"/>
  <c r="AU49" i="10"/>
  <c r="AX54" i="10"/>
  <c r="AW56" i="10"/>
  <c r="AX56" i="10" s="1"/>
  <c r="AU44" i="10"/>
  <c r="AU28" i="10"/>
  <c r="AU41" i="10"/>
  <c r="AM51" i="10"/>
  <c r="AN51" i="10" s="1"/>
  <c r="AN30" i="10"/>
  <c r="AU40" i="10"/>
  <c r="AX19" i="10"/>
  <c r="AU47" i="10"/>
  <c r="AU43" i="10"/>
  <c r="AU17" i="10"/>
  <c r="AX43" i="10"/>
  <c r="AA50" i="10"/>
  <c r="AU20" i="10"/>
  <c r="T30" i="10"/>
  <c r="S51" i="10"/>
  <c r="AU24" i="10"/>
  <c r="AV50" i="10"/>
  <c r="AU18" i="10"/>
  <c r="C4" i="8"/>
  <c r="AV51" i="10" l="1"/>
  <c r="AV58" i="10" s="1"/>
  <c r="AX30" i="10"/>
  <c r="AK30" i="10"/>
  <c r="AU21" i="10"/>
  <c r="AU48" i="10"/>
  <c r="AK50" i="10"/>
  <c r="AU34" i="10"/>
  <c r="AU35" i="10"/>
  <c r="AU25" i="10"/>
  <c r="AU29" i="10"/>
  <c r="AU45" i="10"/>
  <c r="AU19" i="10"/>
  <c r="AA51" i="10"/>
  <c r="AU39" i="10"/>
  <c r="AX50" i="10"/>
  <c r="AU42" i="10"/>
  <c r="AW51" i="10"/>
  <c r="AU14" i="10"/>
  <c r="J17" i="1"/>
  <c r="AK51" i="10" l="1"/>
  <c r="AP30" i="10"/>
  <c r="AU30" i="10"/>
  <c r="AU50" i="10"/>
  <c r="AP50" i="10"/>
  <c r="R56" i="8"/>
  <c r="R29" i="8"/>
  <c r="S50" i="8"/>
  <c r="Q50" i="8"/>
  <c r="R50" i="8"/>
  <c r="AU51" i="10" l="1"/>
  <c r="AP51" i="10"/>
  <c r="R51" i="8"/>
  <c r="R58" i="8" s="1"/>
  <c r="Q52" i="3"/>
  <c r="S63" i="8" l="1"/>
  <c r="AW16" i="9" l="1"/>
  <c r="AW23" i="9"/>
  <c r="AV16" i="9"/>
  <c r="AV23" i="9"/>
  <c r="I56" i="9"/>
  <c r="O56" i="1" l="1"/>
  <c r="Y47" i="5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E6" i="9"/>
  <c r="E7" i="9" s="1"/>
  <c r="AQ55" i="9"/>
  <c r="AR55" i="9"/>
  <c r="AR54" i="9"/>
  <c r="AQ54" i="9"/>
  <c r="AQ35" i="9"/>
  <c r="AR35" i="9"/>
  <c r="AQ36" i="9"/>
  <c r="AR36" i="9"/>
  <c r="AQ37" i="9"/>
  <c r="AR37" i="9"/>
  <c r="AQ38" i="9"/>
  <c r="AR38" i="9"/>
  <c r="AQ39" i="9"/>
  <c r="AR39" i="9"/>
  <c r="AQ40" i="9"/>
  <c r="AR40" i="9"/>
  <c r="AQ41" i="9"/>
  <c r="AR41" i="9"/>
  <c r="AQ42" i="9"/>
  <c r="AR42" i="9"/>
  <c r="AQ43" i="9"/>
  <c r="AR43" i="9"/>
  <c r="AQ44" i="9"/>
  <c r="AR44" i="9"/>
  <c r="AQ45" i="9"/>
  <c r="AR45" i="9"/>
  <c r="AQ46" i="9"/>
  <c r="AR46" i="9"/>
  <c r="AQ47" i="9"/>
  <c r="AR47" i="9"/>
  <c r="AQ48" i="9"/>
  <c r="AR48" i="9"/>
  <c r="AQ49" i="9"/>
  <c r="AR49" i="9"/>
  <c r="AR34" i="9"/>
  <c r="AQ34" i="9"/>
  <c r="AQ15" i="9"/>
  <c r="AR15" i="9"/>
  <c r="AQ17" i="9"/>
  <c r="AR17" i="9"/>
  <c r="AQ18" i="9"/>
  <c r="AR18" i="9"/>
  <c r="AQ19" i="9"/>
  <c r="AR19" i="9"/>
  <c r="AQ20" i="9"/>
  <c r="AR20" i="9"/>
  <c r="AQ21" i="9"/>
  <c r="AR21" i="9"/>
  <c r="AQ22" i="9"/>
  <c r="AR22" i="9"/>
  <c r="AQ24" i="9"/>
  <c r="AR24" i="9"/>
  <c r="AQ25" i="9"/>
  <c r="AR25" i="9"/>
  <c r="AQ26" i="9"/>
  <c r="AR26" i="9"/>
  <c r="AQ27" i="9"/>
  <c r="AR27" i="9"/>
  <c r="AQ28" i="9"/>
  <c r="AR28" i="9"/>
  <c r="AQ29" i="9"/>
  <c r="AR29" i="9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C43" i="9"/>
  <c r="AB44" i="9"/>
  <c r="AC44" i="9"/>
  <c r="AB45" i="9"/>
  <c r="AC45" i="9"/>
  <c r="AB46" i="9"/>
  <c r="AC46" i="9"/>
  <c r="AB47" i="9"/>
  <c r="AV47" i="9" s="1"/>
  <c r="AC47" i="9"/>
  <c r="AB48" i="9"/>
  <c r="AC48" i="9"/>
  <c r="AB49" i="9"/>
  <c r="AC49" i="9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M56" i="9" s="1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N34" i="9"/>
  <c r="M34" i="9"/>
  <c r="M15" i="9"/>
  <c r="AV15" i="9" s="1"/>
  <c r="N15" i="9"/>
  <c r="AW15" i="9" s="1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AW14" i="9" s="1"/>
  <c r="AX14" i="9" s="1"/>
  <c r="H14" i="9"/>
  <c r="AV14" i="9" s="1"/>
  <c r="AV18" i="9" l="1"/>
  <c r="AV41" i="9"/>
  <c r="AW24" i="9"/>
  <c r="AW29" i="9"/>
  <c r="AW39" i="9"/>
  <c r="AW18" i="9"/>
  <c r="AW41" i="9"/>
  <c r="AV24" i="9"/>
  <c r="AV29" i="9"/>
  <c r="AV39" i="9"/>
  <c r="AW21" i="9"/>
  <c r="AV21" i="9"/>
  <c r="AW49" i="9"/>
  <c r="AW37" i="9"/>
  <c r="AV49" i="9"/>
  <c r="AV37" i="9"/>
  <c r="AW26" i="9"/>
  <c r="AW42" i="9"/>
  <c r="AV26" i="9"/>
  <c r="AV48" i="9"/>
  <c r="AV42" i="9"/>
  <c r="AV43" i="9"/>
  <c r="AW46" i="9"/>
  <c r="AV46" i="9"/>
  <c r="AW48" i="9"/>
  <c r="AW45" i="9"/>
  <c r="AV45" i="9"/>
  <c r="AV27" i="9"/>
  <c r="AV22" i="9"/>
  <c r="AW27" i="9"/>
  <c r="AS55" i="9"/>
  <c r="AW55" i="9"/>
  <c r="AV55" i="9"/>
  <c r="AV36" i="9"/>
  <c r="AW54" i="9"/>
  <c r="AV28" i="9"/>
  <c r="AW20" i="9"/>
  <c r="AV44" i="9"/>
  <c r="AV40" i="9"/>
  <c r="AV35" i="9"/>
  <c r="M50" i="9"/>
  <c r="AW28" i="9"/>
  <c r="AW22" i="9"/>
  <c r="AW25" i="9"/>
  <c r="AV25" i="9"/>
  <c r="AV20" i="9"/>
  <c r="AW19" i="9"/>
  <c r="M30" i="9"/>
  <c r="AV19" i="9"/>
  <c r="AV34" i="9"/>
  <c r="AV54" i="9"/>
  <c r="H56" i="9"/>
  <c r="I30" i="9"/>
  <c r="AW17" i="9"/>
  <c r="AV17" i="9"/>
  <c r="H30" i="9"/>
  <c r="AW40" i="9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V56" i="9" l="1"/>
  <c r="AN56" i="9"/>
  <c r="AV30" i="9"/>
  <c r="AW30" i="9"/>
  <c r="M51" i="9"/>
  <c r="M58" i="9" s="1"/>
  <c r="AI56" i="9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Q58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M56" i="8" l="1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N48" i="8" s="1"/>
  <c r="AK49" i="8"/>
  <c r="AM49" i="8"/>
  <c r="AM33" i="8"/>
  <c r="AK33" i="8"/>
  <c r="AN47" i="8" l="1"/>
  <c r="AK50" i="8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Y24" i="2" l="1"/>
  <c r="G50" i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G51" i="1" l="1"/>
  <c r="AL61" i="8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Y55" i="8"/>
  <c r="J55" i="8"/>
  <c r="A55" i="8"/>
  <c r="Y54" i="8"/>
  <c r="J54" i="8"/>
  <c r="A54" i="8"/>
  <c r="X50" i="8"/>
  <c r="Y50" i="8" s="1"/>
  <c r="W50" i="8"/>
  <c r="V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V4" i="8"/>
  <c r="H51" i="8" l="1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I58" i="8" s="1"/>
  <c r="AM50" i="8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H56" i="1"/>
  <c r="C4" i="7"/>
  <c r="C4" i="6"/>
  <c r="C4" i="5"/>
  <c r="C4" i="4"/>
  <c r="C4" i="3"/>
  <c r="C4" i="2"/>
  <c r="AW38" i="9" l="1"/>
  <c r="AW50" i="9" s="1"/>
  <c r="I50" i="9"/>
  <c r="I51" i="9" s="1"/>
  <c r="H38" i="9"/>
  <c r="H50" i="1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H51" i="1" l="1"/>
  <c r="AV38" i="9"/>
  <c r="H50" i="9"/>
  <c r="H51" i="9" s="1"/>
  <c r="H58" i="9" s="1"/>
  <c r="AW51" i="9"/>
  <c r="W61" i="6"/>
  <c r="W66" i="6" s="1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AV50" i="9" l="1"/>
  <c r="AX38" i="9"/>
  <c r="Y53" i="6"/>
  <c r="X61" i="6"/>
  <c r="X66" i="6" s="1"/>
  <c r="Y66" i="6" s="1"/>
  <c r="X54" i="6"/>
  <c r="Y54" i="6" s="1"/>
  <c r="X53" i="5"/>
  <c r="Y53" i="5" s="1"/>
  <c r="X60" i="5"/>
  <c r="X65" i="5" s="1"/>
  <c r="Y65" i="5" s="1"/>
  <c r="AV51" i="9" l="1"/>
  <c r="AV58" i="9" s="1"/>
  <c r="AX50" i="9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S58" i="7"/>
  <c r="T58" i="7" s="1"/>
  <c r="R58" i="7"/>
  <c r="Q58" i="7"/>
  <c r="H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S59" i="6"/>
  <c r="T59" i="6" s="1"/>
  <c r="R59" i="6"/>
  <c r="Q59" i="6"/>
  <c r="H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L33" i="6"/>
  <c r="I33" i="6"/>
  <c r="I54" i="6" s="1"/>
  <c r="I61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S58" i="5"/>
  <c r="T58" i="5" s="1"/>
  <c r="R58" i="5"/>
  <c r="Q58" i="5"/>
  <c r="H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S58" i="4"/>
  <c r="T58" i="4" s="1"/>
  <c r="R58" i="4"/>
  <c r="Q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Q53" i="3" s="1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S58" i="2"/>
  <c r="T58" i="2" s="1"/>
  <c r="R58" i="2"/>
  <c r="Q58" i="2"/>
  <c r="H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I53" i="7" l="1"/>
  <c r="I60" i="7" s="1"/>
  <c r="I66" i="6"/>
  <c r="M54" i="6"/>
  <c r="Y29" i="4"/>
  <c r="AX51" i="9"/>
  <c r="Y63" i="4"/>
  <c r="N54" i="6"/>
  <c r="S53" i="5"/>
  <c r="T53" i="5" s="1"/>
  <c r="Y29" i="7"/>
  <c r="AD30" i="5"/>
  <c r="Y31" i="4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I60" i="5" s="1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I60" i="4" s="1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H58" i="3"/>
  <c r="J56" i="3"/>
  <c r="J57" i="3"/>
  <c r="Y37" i="3"/>
  <c r="Y41" i="3"/>
  <c r="Y46" i="3"/>
  <c r="W52" i="3"/>
  <c r="Y36" i="3"/>
  <c r="Y38" i="3"/>
  <c r="N53" i="3"/>
  <c r="I53" i="3"/>
  <c r="I60" i="3" s="1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I60" i="2" s="1"/>
  <c r="J60" i="2" s="1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Y60" i="1"/>
  <c r="T60" i="1"/>
  <c r="O60" i="1"/>
  <c r="J60" i="1"/>
  <c r="Y59" i="1"/>
  <c r="T59" i="1"/>
  <c r="O59" i="1"/>
  <c r="Y58" i="1"/>
  <c r="U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I65" i="7" l="1"/>
  <c r="I65" i="5"/>
  <c r="I65" i="4"/>
  <c r="I65" i="3"/>
  <c r="I65" i="2"/>
  <c r="J65" i="2" s="1"/>
  <c r="Y47" i="4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AF54" i="9" s="1"/>
  <c r="W57" i="3"/>
  <c r="M58" i="3"/>
  <c r="M60" i="3" s="1"/>
  <c r="M65" i="3" s="1"/>
  <c r="V57" i="3"/>
  <c r="AF55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N63" i="1"/>
  <c r="O63" i="1" s="1"/>
  <c r="AF56" i="9" l="1"/>
  <c r="AB58" i="5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Y51" i="1"/>
  <c r="O51" i="1"/>
</calcChain>
</file>

<file path=xl/sharedStrings.xml><?xml version="1.0" encoding="utf-8"?>
<sst xmlns="http://schemas.openxmlformats.org/spreadsheetml/2006/main" count="1723" uniqueCount="106">
  <si>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</si>
  <si>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</si>
  <si>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</si>
  <si>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</si>
  <si>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</si>
  <si>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</si>
  <si>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</si>
  <si>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</si>
  <si>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</si>
  <si>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</si>
  <si>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</si>
  <si>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</si>
  <si>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</si>
  <si>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</si>
  <si>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</si>
  <si>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</si>
  <si>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</si>
  <si>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</si>
  <si>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</si>
  <si>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</si>
  <si>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</si>
  <si>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</si>
  <si>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</si>
  <si>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</si>
  <si>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</si>
  <si>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</si>
  <si>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</si>
  <si>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</si>
  <si>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</si>
  <si>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</si>
  <si>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</si>
  <si>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</si>
  <si>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</si>
  <si>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</si>
  <si>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</si>
  <si>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</si>
  <si>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</si>
  <si>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</si>
  <si>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</si>
  <si>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</si>
  <si>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</si>
  <si>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</si>
  <si>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</si>
  <si>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</si>
  <si>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</si>
  <si>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</si>
  <si>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</si>
  <si>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</si>
  <si>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</si>
  <si>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</si>
  <si>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</si>
  <si>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</si>
  <si>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</si>
  <si>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</si>
  <si>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</si>
  <si>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</si>
  <si>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</si>
  <si>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</si>
  <si>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</si>
  <si>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</si>
  <si>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</si>
  <si>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</si>
  <si>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</si>
  <si>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</si>
  <si>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</si>
  <si>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</si>
  <si>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</si>
  <si>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</si>
  <si>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</si>
  <si>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</si>
  <si>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</si>
  <si>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</si>
  <si>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</si>
  <si>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</si>
  <si>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</si>
  <si>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</si>
  <si>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</si>
  <si>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</si>
  <si>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</si>
  <si>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</si>
  <si>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</si>
  <si>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</si>
  <si>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</si>
  <si>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</si>
  <si>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</si>
  <si>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</si>
  <si>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</si>
  <si>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</si>
  <si>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</si>
  <si>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</si>
  <si>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</si>
  <si>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</si>
  <si>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</si>
  <si>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</si>
  <si>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</si>
  <si>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</si>
  <si>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</si>
  <si>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</si>
  <si>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</si>
  <si>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</si>
  <si>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</si>
  <si>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</si>
  <si>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Page 13</t>
  </si>
  <si>
    <t>Page  4</t>
  </si>
  <si>
    <t>For Month or Quarter Ended and For the Year Ending 2/28/2025</t>
  </si>
  <si>
    <t>Total Federal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</si>
</sst>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67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0" fontId="4" fillId="3" borderId="2" xfId="4" applyFont="1" applyFill="1" applyBorder="1" applyAlignment="1" applyProtection="1">
      <alignment horizontal="center" wrapText="1"/>
      <protection locked="0"/>
    </xf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9" fillId="3" borderId="1" xfId="4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0" fontId="9" fillId="0" borderId="1" xfId="4" applyFont="1" applyFill="1" applyBorder="1" applyAlignment="1" applyProtection="1">
      <alignment horizontal="center" wrapText="1"/>
      <protection locked="0"/>
    </xf>
    <xf numFmtId="41" fontId="8" fillId="0" borderId="1" xfId="2" applyNumberFormat="1" applyFont="1" applyBorder="1" applyAlignment="1">
      <alignment horizontal="right"/>
    </xf>
    <xf numFmtId="0" fontId="8" fillId="0" borderId="2" xfId="0" applyFont="1" applyBorder="1"/>
    <xf numFmtId="0" fontId="8" fillId="0" borderId="1" xfId="0" applyFont="1" applyBorder="1"/>
    <xf numFmtId="42" fontId="6" fillId="0" borderId="0" xfId="2" applyNumberFormat="1" applyFont="1" applyFill="1" applyBorder="1" applyAlignment="1">
      <alignment horizontal="right"/>
    </xf>
    <xf numFmtId="42" fontId="6" fillId="0" borderId="0" xfId="2" applyNumberFormat="1" applyFont="1" applyBorder="1" applyAlignment="1">
      <alignment horizontal="right"/>
    </xf>
    <xf numFmtId="42" fontId="2" fillId="0" borderId="0" xfId="0" applyNumberFormat="1" applyFont="1"/>
    <xf numFmtId="42" fontId="8" fillId="0" borderId="0" xfId="0" applyNumberFormat="1" applyFont="1"/>
    <xf numFmtId="42" fontId="8" fillId="0" borderId="1" xfId="0" applyNumberFormat="1" applyFont="1" applyBorder="1"/>
    <xf numFmtId="41" fontId="8" fillId="0" borderId="0" xfId="0" applyNumberFormat="1" applyFont="1"/>
    <xf numFmtId="0" fontId="7" fillId="0" borderId="0" xfId="4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9" fontId="2" fillId="0" borderId="2" xfId="3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2" fontId="2" fillId="0" borderId="7" xfId="2" applyNumberFormat="1" applyFont="1" applyFill="1" applyBorder="1" applyAlignment="1">
      <alignment horizontal="right"/>
    </xf>
    <xf numFmtId="9" fontId="2" fillId="0" borderId="7" xfId="3" applyFont="1" applyFill="1" applyBorder="1" applyAlignment="1">
      <alignment horizontal="right"/>
    </xf>
    <xf numFmtId="0" fontId="2" fillId="0" borderId="0" xfId="0" applyFont="1" applyFill="1"/>
    <xf numFmtId="42" fontId="2" fillId="0" borderId="1" xfId="2" applyNumberFormat="1" applyFont="1" applyFill="1" applyBorder="1" applyAlignment="1">
      <alignment horizontal="right"/>
    </xf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  <xf numFmtId="43" fontId="2" fillId="0" borderId="2" xfId="1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6"/>
  <sheetViews>
    <sheetView tabSelected="1" topLeftCell="C1" zoomScale="90" zoomScaleNormal="90" zoomScalePageLayoutView="50" workbookViewId="0">
      <selection activeCell="N12" sqref="N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46" t="s">
        <v>50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6" ht="23.25" x14ac:dyDescent="0.35">
      <c r="A2" s="45"/>
      <c r="B2" s="46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ht="23.25" x14ac:dyDescent="0.35">
      <c r="A3" s="45"/>
      <c r="B3" s="46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6" ht="23.25" x14ac:dyDescent="0.35">
      <c r="A4" s="45"/>
      <c r="B4" s="46"/>
      <c r="C4" s="146" t="s">
        <v>104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47" t="s">
        <v>5</v>
      </c>
      <c r="H9" s="148"/>
      <c r="I9" s="148"/>
      <c r="J9" s="149"/>
      <c r="K9" s="9"/>
      <c r="L9" s="147" t="s">
        <v>7</v>
      </c>
      <c r="M9" s="148"/>
      <c r="N9" s="148"/>
      <c r="O9" s="149"/>
      <c r="P9" s="9"/>
      <c r="Q9" s="147" t="s">
        <v>8</v>
      </c>
      <c r="R9" s="148"/>
      <c r="S9" s="148"/>
      <c r="T9" s="149"/>
      <c r="U9" s="9"/>
      <c r="V9" s="147" t="s">
        <v>9</v>
      </c>
      <c r="W9" s="148"/>
      <c r="X9" s="148"/>
      <c r="Y9" s="148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70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54894.840000000004</v>
      </c>
      <c r="M15" s="19">
        <v>373894.22</v>
      </c>
      <c r="N15" s="19">
        <v>435586.43000000005</v>
      </c>
      <c r="O15" s="8">
        <f>IF(N15=0,"%",M15/N15)</f>
        <v>0.85836976142714072</v>
      </c>
      <c r="P15" s="26"/>
      <c r="Q15" s="23">
        <v>0</v>
      </c>
      <c r="R15" s="23">
        <v>0</v>
      </c>
      <c r="S15" s="23">
        <v>0</v>
      </c>
      <c r="T15" s="8" t="str">
        <f>IF(S15=0,"%",R15/S15)</f>
        <v>%</v>
      </c>
      <c r="U15" s="26"/>
      <c r="V15" s="23">
        <f t="shared" si="1"/>
        <v>54894.840000000004</v>
      </c>
      <c r="W15" s="23">
        <f t="shared" si="1"/>
        <v>373894.22</v>
      </c>
      <c r="X15" s="23">
        <f t="shared" si="1"/>
        <v>435586.43000000005</v>
      </c>
      <c r="Y15" s="8">
        <f>IF(X15=0,"%",W15/X15)</f>
        <v>0.85836976142714072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303553.78999999998</v>
      </c>
      <c r="H17" s="19">
        <v>2565487.7400000002</v>
      </c>
      <c r="I17" s="19">
        <v>3615201</v>
      </c>
      <c r="J17" s="20">
        <f t="shared" si="2"/>
        <v>0.70963903251852389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4">IF(S17=0,"%",R17/S17)</f>
        <v>%</v>
      </c>
      <c r="U17" s="26"/>
      <c r="V17" s="23">
        <f t="shared" ref="V17:X22" si="5">G17+L17+Q17</f>
        <v>303553.78999999998</v>
      </c>
      <c r="W17" s="23">
        <f t="shared" si="5"/>
        <v>2565487.7400000002</v>
      </c>
      <c r="X17" s="23">
        <f t="shared" si="5"/>
        <v>3615201</v>
      </c>
      <c r="Y17" s="8">
        <f t="shared" ref="Y17:Y22" si="6">IF(X17=0,"%",W17/X17)</f>
        <v>0.70963903251852389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23">
        <v>0</v>
      </c>
      <c r="R18" s="23">
        <v>0</v>
      </c>
      <c r="S18" s="23">
        <v>0</v>
      </c>
      <c r="T18" s="8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5568.55</v>
      </c>
      <c r="H19" s="19">
        <v>46042.36</v>
      </c>
      <c r="I19" s="19">
        <v>62100</v>
      </c>
      <c r="J19" s="20">
        <f t="shared" si="2"/>
        <v>0.74142286634460552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23">
        <v>0</v>
      </c>
      <c r="R19" s="23">
        <v>0</v>
      </c>
      <c r="S19" s="23">
        <v>0</v>
      </c>
      <c r="T19" s="8" t="str">
        <f t="shared" si="4"/>
        <v>%</v>
      </c>
      <c r="U19" s="26"/>
      <c r="V19" s="23">
        <f t="shared" si="5"/>
        <v>5568.55</v>
      </c>
      <c r="W19" s="23">
        <f t="shared" si="5"/>
        <v>46042.36</v>
      </c>
      <c r="X19" s="23">
        <f t="shared" si="5"/>
        <v>62100</v>
      </c>
      <c r="Y19" s="8">
        <f t="shared" si="6"/>
        <v>0.74142286634460552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44224.75</v>
      </c>
      <c r="H20" s="19">
        <v>403841.71</v>
      </c>
      <c r="I20" s="19">
        <v>537268</v>
      </c>
      <c r="J20" s="20">
        <f t="shared" si="2"/>
        <v>0.75165785045824429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44224.75</v>
      </c>
      <c r="W20" s="23">
        <f t="shared" si="5"/>
        <v>403841.71</v>
      </c>
      <c r="X20" s="23">
        <f t="shared" si="5"/>
        <v>537268</v>
      </c>
      <c r="Y20" s="8">
        <f t="shared" si="6"/>
        <v>0.75165785045824429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0</v>
      </c>
      <c r="H22" s="19">
        <v>83399</v>
      </c>
      <c r="I22" s="19">
        <v>83399</v>
      </c>
      <c r="J22" s="20">
        <f t="shared" si="2"/>
        <v>1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0</v>
      </c>
      <c r="W22" s="23">
        <f t="shared" si="5"/>
        <v>83399</v>
      </c>
      <c r="X22" s="23">
        <f t="shared" si="5"/>
        <v>83399</v>
      </c>
      <c r="Y22" s="8">
        <f t="shared" si="6"/>
        <v>1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18614.150000000001</v>
      </c>
      <c r="H25" s="19">
        <v>159901.5</v>
      </c>
      <c r="I25" s="19">
        <v>214953</v>
      </c>
      <c r="J25" s="20">
        <f t="shared" si="2"/>
        <v>0.74389052490544449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23">
        <v>0</v>
      </c>
      <c r="R25" s="23">
        <v>0</v>
      </c>
      <c r="S25" s="23">
        <v>0</v>
      </c>
      <c r="T25" s="8" t="str">
        <f t="shared" si="8"/>
        <v>%</v>
      </c>
      <c r="U25" s="29"/>
      <c r="V25" s="23">
        <f t="shared" si="9"/>
        <v>18614.150000000001</v>
      </c>
      <c r="W25" s="23">
        <f t="shared" si="9"/>
        <v>159901.5</v>
      </c>
      <c r="X25" s="23">
        <f t="shared" si="9"/>
        <v>214953</v>
      </c>
      <c r="Y25" s="8">
        <f t="shared" si="10"/>
        <v>0.74389052490544449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23">
        <v>0</v>
      </c>
      <c r="R26" s="23">
        <v>0</v>
      </c>
      <c r="S26" s="23">
        <v>0</v>
      </c>
      <c r="T26" s="8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23">
        <v>9478.39</v>
      </c>
      <c r="R29" s="23">
        <v>42221.72</v>
      </c>
      <c r="S29" s="23">
        <v>0</v>
      </c>
      <c r="T29" s="8" t="str">
        <f t="shared" si="8"/>
        <v>%</v>
      </c>
      <c r="U29" s="29"/>
      <c r="V29" s="23">
        <f t="shared" si="9"/>
        <v>9478.39</v>
      </c>
      <c r="W29" s="23">
        <f t="shared" si="9"/>
        <v>42221.72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371961.24</v>
      </c>
      <c r="H30" s="57">
        <f>SUM(H14:H29)</f>
        <v>3258672.31</v>
      </c>
      <c r="I30" s="57">
        <f>SUM(I14:I29)</f>
        <v>4733025</v>
      </c>
      <c r="J30" s="31">
        <f>IF(I30=0,"",H30/I30)</f>
        <v>0.68849674573871888</v>
      </c>
      <c r="K30" s="29"/>
      <c r="L30" s="57">
        <f>SUM(L14:L29)</f>
        <v>54894.840000000004</v>
      </c>
      <c r="M30" s="57">
        <f>SUM(M14:M29)</f>
        <v>373894.22</v>
      </c>
      <c r="N30" s="57">
        <f>SUM(N14:N29)</f>
        <v>435586.43000000005</v>
      </c>
      <c r="O30" s="31">
        <f>IF(N30=0,"",M30/N30)</f>
        <v>0.85836976142714072</v>
      </c>
      <c r="P30" s="29"/>
      <c r="Q30" s="57">
        <f>SUM(Q14:Q29)</f>
        <v>9478.39</v>
      </c>
      <c r="R30" s="57">
        <f>SUM(R14:R29)</f>
        <v>42221.72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436334.47000000003</v>
      </c>
      <c r="W30" s="57">
        <f>SUM(W14:W29)</f>
        <v>3674788.25</v>
      </c>
      <c r="X30" s="57">
        <f>SUM(X14:X29)</f>
        <v>5168611.43</v>
      </c>
      <c r="Y30" s="31">
        <f>IF(X30=0,"",W30/X30)</f>
        <v>0.71098172106158897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264823.39</v>
      </c>
      <c r="H34" s="19">
        <v>1853514.6500000004</v>
      </c>
      <c r="I34" s="19">
        <v>3263447</v>
      </c>
      <c r="J34" s="8">
        <f t="shared" ref="J34:J49" si="11">IF(I34=0,"%",H34/I34)</f>
        <v>0.5679622344104257</v>
      </c>
      <c r="K34" s="29"/>
      <c r="L34" s="19">
        <v>15254.089999999997</v>
      </c>
      <c r="M34" s="19">
        <v>148146.41000000003</v>
      </c>
      <c r="N34" s="19">
        <v>179446.49999999997</v>
      </c>
      <c r="O34" s="8">
        <f t="shared" ref="O34:O48" si="12">IF(N34=0,"%",M34/N34)</f>
        <v>0.82557425193581402</v>
      </c>
      <c r="P34" s="29"/>
      <c r="Q34" s="23">
        <v>0</v>
      </c>
      <c r="R34" s="23">
        <v>0</v>
      </c>
      <c r="S34" s="23">
        <v>0</v>
      </c>
      <c r="T34" s="8" t="str">
        <f t="shared" ref="T34:T49" si="13">IF(S34=0,"%",R34/S34)</f>
        <v>%</v>
      </c>
      <c r="U34" s="29"/>
      <c r="V34" s="23">
        <f t="shared" ref="V34:V49" si="14">G34+L34+Q34</f>
        <v>280077.48</v>
      </c>
      <c r="W34" s="23">
        <f t="shared" ref="W34:W49" si="15">H34+M34+R34</f>
        <v>2001661.0600000005</v>
      </c>
      <c r="X34" s="23">
        <f t="shared" ref="X34:X49" si="16">I34+N34+S34</f>
        <v>3442893.5</v>
      </c>
      <c r="Y34" s="8">
        <f t="shared" ref="Y34:Y48" si="17">IF(X34=0,"%",W34/X34)</f>
        <v>0.58138918906437287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9351.59</v>
      </c>
      <c r="H35" s="19">
        <v>85160.400000000023</v>
      </c>
      <c r="I35" s="19">
        <f>57961+89203</f>
        <v>147164</v>
      </c>
      <c r="J35" s="8">
        <f t="shared" si="11"/>
        <v>0.57867685031665372</v>
      </c>
      <c r="K35" s="29"/>
      <c r="L35" s="19">
        <v>21260.7</v>
      </c>
      <c r="M35" s="19">
        <v>225747.81</v>
      </c>
      <c r="N35" s="19">
        <v>256139.93</v>
      </c>
      <c r="O35" s="8">
        <f t="shared" si="12"/>
        <v>0.88134563790971598</v>
      </c>
      <c r="P35" s="29"/>
      <c r="Q35" s="23">
        <v>0</v>
      </c>
      <c r="R35" s="23">
        <v>0</v>
      </c>
      <c r="S35" s="23">
        <v>0</v>
      </c>
      <c r="T35" s="8" t="str">
        <f t="shared" si="13"/>
        <v>%</v>
      </c>
      <c r="U35" s="29"/>
      <c r="V35" s="23">
        <f t="shared" si="14"/>
        <v>30612.29</v>
      </c>
      <c r="W35" s="23">
        <f t="shared" si="15"/>
        <v>310908.21000000002</v>
      </c>
      <c r="X35" s="23">
        <f t="shared" si="16"/>
        <v>403303.93</v>
      </c>
      <c r="Y35" s="8">
        <f t="shared" si="17"/>
        <v>0.77090300111878407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v>13750</v>
      </c>
      <c r="I36" s="19">
        <v>18750</v>
      </c>
      <c r="J36" s="8">
        <f t="shared" si="11"/>
        <v>0.73333333333333328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23">
        <v>0</v>
      </c>
      <c r="R36" s="23">
        <v>0</v>
      </c>
      <c r="S36" s="23">
        <v>0</v>
      </c>
      <c r="T36" s="8" t="str">
        <f t="shared" si="13"/>
        <v>%</v>
      </c>
      <c r="U36" s="29"/>
      <c r="V36" s="23">
        <f t="shared" si="14"/>
        <v>0</v>
      </c>
      <c r="W36" s="23">
        <f t="shared" si="15"/>
        <v>13750</v>
      </c>
      <c r="X36" s="23">
        <f t="shared" si="16"/>
        <v>18750</v>
      </c>
      <c r="Y36" s="8">
        <f t="shared" si="17"/>
        <v>0.73333333333333328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38472.379999999997</v>
      </c>
      <c r="H38" s="19">
        <v>306156.55000000005</v>
      </c>
      <c r="I38" s="19">
        <v>424735</v>
      </c>
      <c r="J38" s="8">
        <f t="shared" si="11"/>
        <v>0.72081780404252072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38472.379999999997</v>
      </c>
      <c r="W38" s="23">
        <f t="shared" si="15"/>
        <v>306156.55000000005</v>
      </c>
      <c r="X38" s="23">
        <f t="shared" si="16"/>
        <v>424735</v>
      </c>
      <c r="Y38" s="8">
        <f t="shared" si="17"/>
        <v>0.72081780404252072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1837.36</v>
      </c>
      <c r="H40" s="19">
        <v>15155.18</v>
      </c>
      <c r="I40" s="19">
        <v>20319</v>
      </c>
      <c r="J40" s="8">
        <f t="shared" si="11"/>
        <v>0.74586249323293474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1837.36</v>
      </c>
      <c r="W40" s="23">
        <f t="shared" si="15"/>
        <v>15155.18</v>
      </c>
      <c r="X40" s="23">
        <f t="shared" si="16"/>
        <v>20319</v>
      </c>
      <c r="Y40" s="8">
        <f t="shared" si="17"/>
        <v>0.74586249323293474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18328.72</v>
      </c>
      <c r="H44" s="19">
        <v>210801.49000000002</v>
      </c>
      <c r="I44" s="19">
        <v>346291</v>
      </c>
      <c r="J44" s="8">
        <f t="shared" si="11"/>
        <v>0.60874088555578987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18328.72</v>
      </c>
      <c r="W44" s="23">
        <f t="shared" si="15"/>
        <v>210801.49000000002</v>
      </c>
      <c r="X44" s="23">
        <f t="shared" si="16"/>
        <v>346291</v>
      </c>
      <c r="Y44" s="8">
        <f t="shared" si="17"/>
        <v>0.60874088555578987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151.56</v>
      </c>
      <c r="H46" s="23">
        <v>151.56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151.56</v>
      </c>
      <c r="W46" s="23">
        <f t="shared" si="15"/>
        <v>151.56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4955.57</v>
      </c>
      <c r="R49" s="23">
        <v>48355.199999999997</v>
      </c>
      <c r="S49" s="23">
        <v>0</v>
      </c>
      <c r="T49" s="8" t="str">
        <f t="shared" si="13"/>
        <v>%</v>
      </c>
      <c r="U49" s="29"/>
      <c r="V49" s="23">
        <f t="shared" si="14"/>
        <v>4955.57</v>
      </c>
      <c r="W49" s="23">
        <f t="shared" si="15"/>
        <v>48355.199999999997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1">
        <f>SUM(G34:G49)</f>
        <v>332965.00000000006</v>
      </c>
      <c r="H50" s="71">
        <f>SUM(H34:H49)</f>
        <v>2484689.830000001</v>
      </c>
      <c r="I50" s="57">
        <f>SUM(I34:I48)</f>
        <v>4220706</v>
      </c>
      <c r="J50" s="31">
        <f>IF(I50=0,"",H50/I50)</f>
        <v>0.58869057214598719</v>
      </c>
      <c r="K50" s="29"/>
      <c r="L50" s="57">
        <f>SUM(L34:L49)</f>
        <v>36514.789999999994</v>
      </c>
      <c r="M50" s="57">
        <f>SUM(M34:M49)</f>
        <v>373894.22000000003</v>
      </c>
      <c r="N50" s="57">
        <f>SUM(N34:N48)</f>
        <v>435586.42999999993</v>
      </c>
      <c r="O50" s="31">
        <f>IF(N50=0,"",M50/N50)</f>
        <v>0.85836976142714105</v>
      </c>
      <c r="P50" s="29"/>
      <c r="Q50" s="57">
        <f>SUM(Q34:Q49)</f>
        <v>4955.57</v>
      </c>
      <c r="R50" s="57">
        <f>SUM(R34:R49)</f>
        <v>48355.199999999997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374435.36</v>
      </c>
      <c r="W50" s="57">
        <f>SUM(W34:W49)</f>
        <v>2906939.2500000009</v>
      </c>
      <c r="X50" s="57">
        <f>SUM(X34:X49)</f>
        <v>4656292.43</v>
      </c>
      <c r="Y50" s="31">
        <f>IF(X50=0,"",W50/X50)</f>
        <v>0.62430341171677683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>G30-G50</f>
        <v>38996.239999999932</v>
      </c>
      <c r="H51" s="58">
        <f>H30-H50</f>
        <v>773982.47999999905</v>
      </c>
      <c r="I51" s="58">
        <f>I30-I50</f>
        <v>512319</v>
      </c>
      <c r="J51" s="31">
        <f>IF(I51=0,"",H51/I51)</f>
        <v>1.5107432673783308</v>
      </c>
      <c r="K51" s="29"/>
      <c r="L51" s="58">
        <f>L30-L50</f>
        <v>18380.05000000001</v>
      </c>
      <c r="M51" s="58">
        <f>M30-M50</f>
        <v>0</v>
      </c>
      <c r="N51" s="58">
        <f>N30-N50</f>
        <v>0</v>
      </c>
      <c r="O51" s="31" t="str">
        <f>IF(N51=0,"",M51/N51)</f>
        <v/>
      </c>
      <c r="P51" s="29"/>
      <c r="Q51" s="58">
        <f>Q30-Q50</f>
        <v>4522.82</v>
      </c>
      <c r="R51" s="58">
        <f>R30-R50</f>
        <v>-6133.4799999999959</v>
      </c>
      <c r="S51" s="58">
        <f>S30-S50</f>
        <v>0</v>
      </c>
      <c r="T51" s="31" t="str">
        <f>IF(S51=0,"",R51/S51)</f>
        <v/>
      </c>
      <c r="U51" s="29"/>
      <c r="V51" s="58">
        <f>V30-V50</f>
        <v>61899.110000000044</v>
      </c>
      <c r="W51" s="58">
        <f>W30-W50</f>
        <v>767848.99999999907</v>
      </c>
      <c r="X51" s="58">
        <f>X30-X50</f>
        <v>512319</v>
      </c>
      <c r="Y51" s="31">
        <f>IF(X51=0,"",W51/X51)</f>
        <v>1.4987712733667873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80923.22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6"/>
      <c r="R54" s="66"/>
      <c r="S54" s="59"/>
      <c r="T54" s="8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80923.22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37546.979999999996</v>
      </c>
      <c r="H55" s="19">
        <v>319094.70999999996</v>
      </c>
      <c r="I55" s="19">
        <v>593242.65</v>
      </c>
      <c r="J55" s="8">
        <f>IF(I55=0,"%",H55/I55)</f>
        <v>0.53788228139025396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6"/>
      <c r="R55" s="66"/>
      <c r="S55" s="59"/>
      <c r="T55" s="8" t="str">
        <f>IF(S55=0,"%",R55/S55)</f>
        <v>%</v>
      </c>
      <c r="U55" s="29"/>
      <c r="V55" s="66">
        <f t="shared" si="18"/>
        <v>37546.979999999996</v>
      </c>
      <c r="W55" s="66">
        <f t="shared" si="18"/>
        <v>319094.70999999996</v>
      </c>
      <c r="X55" s="59">
        <f t="shared" si="18"/>
        <v>593242.65</v>
      </c>
      <c r="Y55" s="8">
        <f>IF(X55=0,"%",W55/X55)</f>
        <v>0.53788228139025396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G54-G55</f>
        <v>-37546.979999999996</v>
      </c>
      <c r="H56" s="57">
        <f>H54-H55</f>
        <v>-319094.70999999996</v>
      </c>
      <c r="I56" s="57">
        <f>I54-I55</f>
        <v>-512319.43000000005</v>
      </c>
      <c r="J56" s="31">
        <f>IF(I56=0,"",H56/I56)</f>
        <v>0.62284327182359633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37546.979999999996</v>
      </c>
      <c r="W56" s="57">
        <f>W54-W55</f>
        <v>-319094.70999999996</v>
      </c>
      <c r="X56" s="57">
        <f>SUM(X54:X55)</f>
        <v>674165.87</v>
      </c>
      <c r="Y56" s="31">
        <f>IF(X56=0,"",W56/X56)</f>
        <v>-0.47331780530509499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>
        <f>G51+G56</f>
        <v>1449.2599999999366</v>
      </c>
      <c r="H58" s="59">
        <f>H51+H56</f>
        <v>454887.76999999909</v>
      </c>
      <c r="I58" s="59"/>
      <c r="J58" s="60"/>
      <c r="K58" s="59"/>
      <c r="L58" s="59"/>
      <c r="M58" s="59">
        <f>M30-M50+M56</f>
        <v>-5.8207660913467407E-11</v>
      </c>
      <c r="N58" s="59"/>
      <c r="O58" s="59"/>
      <c r="P58" s="59"/>
      <c r="Q58" s="59"/>
      <c r="R58" s="59">
        <f>R30-R50+R56</f>
        <v>-6133.4799999999959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448754.28999999911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/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1449.2599999999366</v>
      </c>
      <c r="H63" s="23">
        <f>H61+H58</f>
        <v>454887.76999999909</v>
      </c>
      <c r="I63" s="23">
        <f>I61+I58</f>
        <v>0</v>
      </c>
      <c r="J63" s="8"/>
      <c r="K63" s="29"/>
      <c r="L63" s="23">
        <f>L61+L58</f>
        <v>0</v>
      </c>
      <c r="M63" s="23">
        <f>M61+M58</f>
        <v>-5.8207660913467407E-11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-6133.4799999999959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448754.28999999911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81</v>
      </c>
    </row>
    <row r="65" spans="7:9" x14ac:dyDescent="0.2">
      <c r="G65" s="69"/>
      <c r="H65" s="40"/>
      <c r="I65" s="69"/>
    </row>
    <row r="66" spans="7:9" x14ac:dyDescent="0.2">
      <c r="I66" s="69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B2C7-EBEA-4920-B069-D43EE1D4E1E2}">
  <dimension ref="A1:BB60"/>
  <sheetViews>
    <sheetView topLeftCell="C1" zoomScale="80" zoomScaleNormal="80" workbookViewId="0">
      <selection activeCell="BA10" sqref="BA1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6.1406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customWidth="1"/>
    <col min="47" max="47" width="16.7109375" style="4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2" width="16.140625" style="4" bestFit="1" customWidth="1"/>
    <col min="53" max="53" width="14.42578125" style="4" bestFit="1" customWidth="1"/>
    <col min="54" max="54" width="10.42578125" style="4" bestFit="1" customWidth="1"/>
    <col min="55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46" t="s">
        <v>85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</row>
    <row r="2" spans="1:50" ht="23.25" x14ac:dyDescent="0.35">
      <c r="A2" s="45"/>
      <c r="B2" s="46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</row>
    <row r="3" spans="1:50" ht="23.25" x14ac:dyDescent="0.35">
      <c r="A3" s="45"/>
      <c r="B3" s="46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</row>
    <row r="4" spans="1:50" ht="23.25" x14ac:dyDescent="0.35">
      <c r="A4" s="45"/>
      <c r="B4" s="46"/>
      <c r="C4" s="146" t="s">
        <v>104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</row>
    <row r="5" spans="1:50" ht="28.5" customHeight="1" x14ac:dyDescent="0.25">
      <c r="A5" s="45"/>
      <c r="B5" s="4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7"/>
      <c r="AB5" s="77"/>
      <c r="AC5" s="77"/>
      <c r="AD5" s="77"/>
      <c r="AE5" s="78"/>
      <c r="AF5" s="77"/>
      <c r="AG5" s="77"/>
      <c r="AH5" s="77"/>
      <c r="AI5" s="77"/>
      <c r="AJ5" s="78"/>
      <c r="AK5" s="77"/>
      <c r="AL5" s="77"/>
      <c r="AM5" s="77"/>
      <c r="AN5" s="77"/>
      <c r="AO5" s="78"/>
      <c r="AP5" s="77"/>
      <c r="AQ5" s="77"/>
      <c r="AR5" s="77"/>
      <c r="AS5" s="77"/>
      <c r="AT5" s="78"/>
      <c r="AU5" s="77"/>
      <c r="AV5" s="77"/>
      <c r="AW5" s="77"/>
      <c r="AX5" s="77"/>
    </row>
    <row r="6" spans="1:50" ht="16.5" x14ac:dyDescent="0.25">
      <c r="A6" s="45"/>
      <c r="B6" s="46"/>
      <c r="C6" s="77"/>
      <c r="D6" s="79" t="s">
        <v>2</v>
      </c>
      <c r="E6" s="77">
        <f>'1351'!E6+'1361'!E8+'1401'!E8+'1421'!E8+'1601'!E8+'1621'!E8+'1721'!E8</f>
        <v>5034.93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7"/>
      <c r="AB6" s="77"/>
      <c r="AC6" s="77"/>
      <c r="AD6" s="77"/>
      <c r="AE6" s="78"/>
      <c r="AF6" s="77"/>
      <c r="AG6" s="77"/>
      <c r="AH6" s="77"/>
      <c r="AI6" s="77"/>
      <c r="AJ6" s="78"/>
      <c r="AK6" s="77"/>
      <c r="AL6" s="77"/>
      <c r="AM6" s="77"/>
      <c r="AN6" s="77"/>
      <c r="AO6" s="78"/>
      <c r="AP6" s="77"/>
      <c r="AQ6" s="77"/>
      <c r="AR6" s="77"/>
      <c r="AS6" s="77"/>
      <c r="AT6" s="78"/>
      <c r="AU6" s="77"/>
      <c r="AV6" s="77"/>
      <c r="AW6" s="77"/>
      <c r="AX6" s="77"/>
    </row>
    <row r="7" spans="1:50" ht="16.5" x14ac:dyDescent="0.25">
      <c r="A7" s="45"/>
      <c r="B7" s="46"/>
      <c r="C7" s="77"/>
      <c r="D7" s="79" t="s">
        <v>3</v>
      </c>
      <c r="E7" s="77">
        <f>E6</f>
        <v>5034.93</v>
      </c>
      <c r="F7" s="77"/>
      <c r="G7" s="80"/>
      <c r="H7" s="81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7"/>
      <c r="AB7" s="77"/>
      <c r="AC7" s="77"/>
      <c r="AD7" s="77"/>
      <c r="AE7" s="78"/>
      <c r="AF7" s="77"/>
      <c r="AG7" s="77"/>
      <c r="AH7" s="77"/>
      <c r="AI7" s="77"/>
      <c r="AJ7" s="78"/>
      <c r="AK7" s="77"/>
      <c r="AL7" s="77"/>
      <c r="AM7" s="77"/>
      <c r="AN7" s="77"/>
      <c r="AO7" s="78"/>
      <c r="AP7" s="77"/>
      <c r="AQ7" s="77"/>
      <c r="AR7" s="77"/>
      <c r="AS7" s="77"/>
      <c r="AT7" s="78"/>
      <c r="AU7" s="77"/>
      <c r="AV7" s="77"/>
      <c r="AW7" s="77"/>
      <c r="AX7" s="77"/>
    </row>
    <row r="8" spans="1:50" ht="16.5" x14ac:dyDescent="0.25">
      <c r="A8" s="45"/>
      <c r="B8" s="46"/>
      <c r="C8" s="77"/>
      <c r="D8" s="79"/>
      <c r="E8" s="125"/>
      <c r="F8" s="77"/>
      <c r="G8" s="157" t="s">
        <v>86</v>
      </c>
      <c r="H8" s="158"/>
      <c r="I8" s="158"/>
      <c r="J8" s="159"/>
      <c r="K8" s="77"/>
      <c r="L8" s="157" t="s">
        <v>87</v>
      </c>
      <c r="M8" s="158"/>
      <c r="N8" s="158"/>
      <c r="O8" s="159"/>
      <c r="P8" s="77"/>
      <c r="Q8" s="157" t="s">
        <v>88</v>
      </c>
      <c r="R8" s="158"/>
      <c r="S8" s="158"/>
      <c r="T8" s="159"/>
      <c r="U8" s="77"/>
      <c r="V8" s="157" t="s">
        <v>89</v>
      </c>
      <c r="W8" s="158"/>
      <c r="X8" s="158"/>
      <c r="Y8" s="159"/>
      <c r="Z8" s="78"/>
      <c r="AA8" s="157" t="s">
        <v>90</v>
      </c>
      <c r="AB8" s="158"/>
      <c r="AC8" s="158"/>
      <c r="AD8" s="159"/>
      <c r="AE8" s="78"/>
      <c r="AF8" s="157" t="s">
        <v>91</v>
      </c>
      <c r="AG8" s="158"/>
      <c r="AH8" s="158"/>
      <c r="AI8" s="159"/>
      <c r="AJ8" s="78"/>
      <c r="AK8" s="157" t="s">
        <v>92</v>
      </c>
      <c r="AL8" s="158"/>
      <c r="AM8" s="158"/>
      <c r="AN8" s="159"/>
      <c r="AO8" s="78"/>
      <c r="AP8" s="157" t="s">
        <v>93</v>
      </c>
      <c r="AQ8" s="158"/>
      <c r="AR8" s="158"/>
      <c r="AS8" s="159"/>
      <c r="AT8" s="78"/>
      <c r="AU8" s="157" t="s">
        <v>94</v>
      </c>
      <c r="AV8" s="158"/>
      <c r="AW8" s="158"/>
      <c r="AX8" s="159"/>
    </row>
    <row r="9" spans="1:50" ht="16.5" x14ac:dyDescent="0.25">
      <c r="A9" s="45"/>
      <c r="B9" s="46"/>
      <c r="C9" s="77"/>
      <c r="D9" s="79"/>
      <c r="E9" s="125"/>
      <c r="F9" s="79"/>
      <c r="G9" s="160"/>
      <c r="H9" s="161"/>
      <c r="I9" s="161"/>
      <c r="J9" s="162"/>
      <c r="K9" s="81"/>
      <c r="L9" s="160"/>
      <c r="M9" s="161"/>
      <c r="N9" s="161"/>
      <c r="O9" s="162"/>
      <c r="P9" s="81"/>
      <c r="Q9" s="160"/>
      <c r="R9" s="161"/>
      <c r="S9" s="161"/>
      <c r="T9" s="162"/>
      <c r="U9" s="77"/>
      <c r="V9" s="160"/>
      <c r="W9" s="161"/>
      <c r="X9" s="161"/>
      <c r="Y9" s="162"/>
      <c r="Z9" s="78"/>
      <c r="AA9" s="160"/>
      <c r="AB9" s="161"/>
      <c r="AC9" s="161"/>
      <c r="AD9" s="162"/>
      <c r="AE9" s="78"/>
      <c r="AF9" s="160"/>
      <c r="AG9" s="161"/>
      <c r="AH9" s="161"/>
      <c r="AI9" s="162"/>
      <c r="AJ9" s="78"/>
      <c r="AK9" s="160"/>
      <c r="AL9" s="161"/>
      <c r="AM9" s="161"/>
      <c r="AN9" s="162"/>
      <c r="AO9" s="78"/>
      <c r="AP9" s="160"/>
      <c r="AQ9" s="161"/>
      <c r="AR9" s="161"/>
      <c r="AS9" s="162"/>
      <c r="AT9" s="78"/>
      <c r="AU9" s="160" t="s">
        <v>105</v>
      </c>
      <c r="AV9" s="161"/>
      <c r="AW9" s="161"/>
      <c r="AX9" s="162"/>
    </row>
    <row r="10" spans="1:50" s="2" customFormat="1" ht="66" x14ac:dyDescent="0.25">
      <c r="A10" s="47"/>
      <c r="B10" s="48"/>
      <c r="C10" s="82"/>
      <c r="D10" s="83"/>
      <c r="E10" s="84" t="s">
        <v>10</v>
      </c>
      <c r="F10" s="83"/>
      <c r="G10" s="126" t="s">
        <v>11</v>
      </c>
      <c r="H10" s="84" t="s">
        <v>12</v>
      </c>
      <c r="I10" s="84" t="s">
        <v>13</v>
      </c>
      <c r="J10" s="84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3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7"/>
      <c r="AB11" s="77"/>
      <c r="AC11" s="77"/>
      <c r="AD11" s="77"/>
      <c r="AE11" s="78"/>
      <c r="AF11" s="77"/>
      <c r="AG11" s="77"/>
      <c r="AH11" s="77"/>
      <c r="AI11" s="77"/>
      <c r="AJ11" s="78"/>
      <c r="AK11" s="77"/>
      <c r="AL11" s="77"/>
      <c r="AM11" s="77"/>
      <c r="AN11" s="77"/>
      <c r="AO11" s="78"/>
      <c r="AP11" s="77"/>
      <c r="AQ11" s="77"/>
      <c r="AR11" s="77"/>
      <c r="AS11" s="77"/>
      <c r="AT11" s="78"/>
      <c r="AU11" s="77"/>
      <c r="AV11" s="90"/>
      <c r="AW11" s="90"/>
      <c r="AX11" s="90"/>
    </row>
    <row r="12" spans="1:50" ht="16.5" x14ac:dyDescent="0.25">
      <c r="A12" s="49"/>
      <c r="B12" s="46"/>
      <c r="C12" s="81" t="s">
        <v>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7"/>
      <c r="AB12" s="77"/>
      <c r="AC12" s="77"/>
      <c r="AD12" s="77"/>
      <c r="AE12" s="78"/>
      <c r="AF12" s="77"/>
      <c r="AG12" s="77"/>
      <c r="AH12" s="77"/>
      <c r="AI12" s="77"/>
      <c r="AJ12" s="78"/>
      <c r="AK12" s="77"/>
      <c r="AL12" s="77"/>
      <c r="AM12" s="77"/>
      <c r="AN12" s="77"/>
      <c r="AO12" s="78"/>
      <c r="AP12" s="77"/>
      <c r="AQ12" s="77"/>
      <c r="AR12" s="77"/>
      <c r="AS12" s="77"/>
      <c r="AT12" s="78"/>
      <c r="AU12" s="77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1" t="s">
        <v>17</v>
      </c>
      <c r="D13" s="89" t="s">
        <v>16</v>
      </c>
      <c r="E13" s="79"/>
      <c r="F13" s="77"/>
      <c r="G13" s="90"/>
      <c r="H13" s="90"/>
      <c r="I13" s="90"/>
      <c r="J13" s="90"/>
      <c r="K13" s="90"/>
      <c r="L13" s="90"/>
      <c r="M13" s="90"/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7"/>
      <c r="AB13" s="77"/>
      <c r="AC13" s="77"/>
      <c r="AD13" s="77"/>
      <c r="AE13" s="78"/>
      <c r="AF13" s="77"/>
      <c r="AG13" s="77"/>
      <c r="AH13" s="77"/>
      <c r="AI13" s="77"/>
      <c r="AJ13" s="78"/>
      <c r="AK13" s="77"/>
      <c r="AL13" s="77"/>
      <c r="AM13" s="77"/>
      <c r="AN13" s="77"/>
      <c r="AO13" s="78"/>
      <c r="AP13" s="77"/>
      <c r="AQ13" s="77"/>
      <c r="AR13" s="77"/>
      <c r="AS13" s="77"/>
      <c r="AT13" s="78"/>
      <c r="AU13" s="77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1" t="s">
        <v>17</v>
      </c>
      <c r="D14" s="89" t="s">
        <v>18</v>
      </c>
      <c r="E14" s="91">
        <v>3100</v>
      </c>
      <c r="F14" s="77"/>
      <c r="G14" s="92">
        <f>'1351'!L14</f>
        <v>0</v>
      </c>
      <c r="H14" s="92">
        <f>'1351'!M14</f>
        <v>0</v>
      </c>
      <c r="I14" s="92">
        <f>'1351'!N14</f>
        <v>0</v>
      </c>
      <c r="J14" s="93" t="s">
        <v>95</v>
      </c>
      <c r="K14" s="94"/>
      <c r="L14" s="92">
        <f>'1361'!L16</f>
        <v>0</v>
      </c>
      <c r="M14" s="92">
        <f>'1361'!M16</f>
        <v>0</v>
      </c>
      <c r="N14" s="92">
        <f>'1361'!N16</f>
        <v>0</v>
      </c>
      <c r="O14" s="80" t="str">
        <f>IF(N14=0,"%",M14/N14)</f>
        <v>%</v>
      </c>
      <c r="P14" s="95"/>
      <c r="Q14" s="96">
        <f>'1401'!L16</f>
        <v>0</v>
      </c>
      <c r="R14" s="96">
        <f>'1401'!M16</f>
        <v>0</v>
      </c>
      <c r="S14" s="96">
        <f>'1401'!N16</f>
        <v>0</v>
      </c>
      <c r="T14" s="80" t="str">
        <f>IF(S14=0,"%",R14/S14)</f>
        <v>%</v>
      </c>
      <c r="U14" s="77"/>
      <c r="V14" s="96">
        <f>'1421'!L16</f>
        <v>0</v>
      </c>
      <c r="W14" s="96">
        <f>'1421'!M16</f>
        <v>0</v>
      </c>
      <c r="X14" s="96">
        <f>'1421'!N16</f>
        <v>0</v>
      </c>
      <c r="Y14" s="80" t="str">
        <f>IF(X14=0,"%",W14/X14)</f>
        <v>%</v>
      </c>
      <c r="Z14" s="78"/>
      <c r="AA14" s="96">
        <f>'1601'!L16</f>
        <v>0</v>
      </c>
      <c r="AB14" s="96">
        <f>'1601'!M16</f>
        <v>0</v>
      </c>
      <c r="AC14" s="96">
        <f>'1601'!N16</f>
        <v>0</v>
      </c>
      <c r="AD14" s="80" t="str">
        <f>IF(AC14=0,"%",AB14/AC14)</f>
        <v>%</v>
      </c>
      <c r="AE14" s="78"/>
      <c r="AF14" s="92">
        <f>'1621'!L16</f>
        <v>0</v>
      </c>
      <c r="AG14" s="92">
        <f>'1621'!M16</f>
        <v>0</v>
      </c>
      <c r="AH14" s="92">
        <f>'1621'!N16</f>
        <v>0</v>
      </c>
      <c r="AI14" s="80" t="str">
        <f>IF(AH14=0,"%",AG14/AH14)</f>
        <v>%</v>
      </c>
      <c r="AJ14" s="78"/>
      <c r="AK14" s="96">
        <f>'1721'!L16</f>
        <v>7260.54</v>
      </c>
      <c r="AL14" s="96">
        <f>'1721'!M16</f>
        <v>47473.73</v>
      </c>
      <c r="AM14" s="96">
        <f>'1721'!N16</f>
        <v>80000</v>
      </c>
      <c r="AN14" s="80">
        <f>IF(AM14=0,"%",AL14/AM14)</f>
        <v>0.59342162500000006</v>
      </c>
      <c r="AO14" s="78"/>
      <c r="AP14" s="96">
        <f>'9000'!Q13</f>
        <v>0</v>
      </c>
      <c r="AQ14" s="96">
        <f>'9000'!R13</f>
        <v>0</v>
      </c>
      <c r="AR14" s="96">
        <f>'9000'!S13</f>
        <v>0</v>
      </c>
      <c r="AS14" s="80" t="str">
        <f>IF(AR14=0,"%",AQ14/AR14)</f>
        <v>%</v>
      </c>
      <c r="AT14" s="78"/>
      <c r="AU14" s="96">
        <f>AF14+AK14+AP14</f>
        <v>7260.54</v>
      </c>
      <c r="AV14" s="92">
        <f>H14+M14+R14+W14+AB14+AG14+AL14+AQ14</f>
        <v>47473.73</v>
      </c>
      <c r="AW14" s="92">
        <f>I14+N14+S14+X14+AC14+AH14+AM14+AR14</f>
        <v>80000</v>
      </c>
      <c r="AX14" s="93">
        <f>IF(AW14=0,"%",AV14/AW14)</f>
        <v>0.59342162500000006</v>
      </c>
    </row>
    <row r="15" spans="1:50" ht="16.5" x14ac:dyDescent="0.25">
      <c r="A15" s="49" t="str">
        <f t="shared" si="0"/>
        <v>Revenues</v>
      </c>
      <c r="B15" s="15" t="s">
        <v>16</v>
      </c>
      <c r="C15" s="81" t="s">
        <v>17</v>
      </c>
      <c r="D15" s="89" t="s">
        <v>19</v>
      </c>
      <c r="E15" s="97">
        <v>3200</v>
      </c>
      <c r="F15" s="77"/>
      <c r="G15" s="92">
        <f>'1351'!L15</f>
        <v>54894.840000000004</v>
      </c>
      <c r="H15" s="92">
        <f>'1351'!M15</f>
        <v>373894.22</v>
      </c>
      <c r="I15" s="92">
        <f>'1351'!N15</f>
        <v>435586.43000000005</v>
      </c>
      <c r="J15" s="93" t="s">
        <v>95</v>
      </c>
      <c r="K15" s="98"/>
      <c r="L15" s="92">
        <f>'1361'!L17</f>
        <v>41220.559999999998</v>
      </c>
      <c r="M15" s="92">
        <f>'1361'!M17</f>
        <v>189919.33</v>
      </c>
      <c r="N15" s="92">
        <f>'1361'!N17</f>
        <v>366673</v>
      </c>
      <c r="O15" s="80">
        <f>IF(N15=0,"%",M15/N15)</f>
        <v>0.51795286263237272</v>
      </c>
      <c r="P15" s="99"/>
      <c r="Q15" s="96">
        <f>'1401'!L17</f>
        <v>51856.4</v>
      </c>
      <c r="R15" s="96">
        <f>'1401'!M17</f>
        <v>262917.07</v>
      </c>
      <c r="S15" s="96">
        <f>'1401'!N17</f>
        <v>383644.78</v>
      </c>
      <c r="T15" s="80">
        <f>IF(S15=0,"%",R15/S15)</f>
        <v>0.68531382076930636</v>
      </c>
      <c r="U15" s="77"/>
      <c r="V15" s="96">
        <f>'1421'!L17</f>
        <v>29639.74</v>
      </c>
      <c r="W15" s="96">
        <f>'1421'!M17</f>
        <v>126244.76</v>
      </c>
      <c r="X15" s="96">
        <f>'1421'!N17</f>
        <v>218997.22</v>
      </c>
      <c r="Y15" s="80">
        <f>IF(X15=0,"%",W15/X15)</f>
        <v>0.57646740903834304</v>
      </c>
      <c r="Z15" s="78"/>
      <c r="AA15" s="96">
        <f>'1601'!L17</f>
        <v>43143.360000000001</v>
      </c>
      <c r="AB15" s="96">
        <f>'1601'!M17</f>
        <v>193530.86</v>
      </c>
      <c r="AC15" s="96">
        <f>'1601'!N17</f>
        <v>341251.69</v>
      </c>
      <c r="AD15" s="80">
        <f>IF(AC15=0,"%",AB15/AC15)</f>
        <v>0.56712059067018827</v>
      </c>
      <c r="AE15" s="78"/>
      <c r="AF15" s="92">
        <f>'1621'!L17</f>
        <v>63660.94</v>
      </c>
      <c r="AG15" s="92">
        <f>'1621'!M17</f>
        <v>234261.56</v>
      </c>
      <c r="AH15" s="92">
        <f>'1621'!N17</f>
        <v>365932.58</v>
      </c>
      <c r="AI15" s="80">
        <f>IF(AH15=0,"%",AG15/AH15)</f>
        <v>0.64017683257391289</v>
      </c>
      <c r="AJ15" s="78"/>
      <c r="AK15" s="96">
        <f>'1721'!L17</f>
        <v>76246.62</v>
      </c>
      <c r="AL15" s="96">
        <f>'1721'!M17</f>
        <v>475909.03</v>
      </c>
      <c r="AM15" s="96">
        <f>'1721'!N17</f>
        <v>674220.21</v>
      </c>
      <c r="AN15" s="80">
        <f>IF(AM15=0,"%",AL15/AM15)</f>
        <v>0.70586586243091121</v>
      </c>
      <c r="AO15" s="78"/>
      <c r="AP15" s="96">
        <f>'9000'!Q14</f>
        <v>308741.14</v>
      </c>
      <c r="AQ15" s="96">
        <f>'9000'!R14</f>
        <v>3296346.42</v>
      </c>
      <c r="AR15" s="96">
        <f>'9000'!S14</f>
        <v>3909827.71</v>
      </c>
      <c r="AS15" s="80">
        <f>IF(AR15=0,"%",AQ15/AR15)</f>
        <v>0.84309250035981764</v>
      </c>
      <c r="AT15" s="78"/>
      <c r="AU15" s="96">
        <f>AF15+AK15+AP15</f>
        <v>448648.7</v>
      </c>
      <c r="AV15" s="92">
        <f t="shared" ref="AV15:AW29" si="1">H15+M15+R15+W15+AB15+AG15+AL15+AQ15</f>
        <v>5153023.25</v>
      </c>
      <c r="AW15" s="92">
        <f>I15+N15+S15+X15+AC15+AH15+AM15+AR15</f>
        <v>6696133.6199999992</v>
      </c>
      <c r="AX15" s="93">
        <f>IF(AW15=0,"%",AV15/AW15)</f>
        <v>0.76955203441713882</v>
      </c>
    </row>
    <row r="16" spans="1:50" ht="16.5" x14ac:dyDescent="0.25">
      <c r="A16" s="49" t="str">
        <f t="shared" si="0"/>
        <v>Revenues</v>
      </c>
      <c r="B16" s="15" t="s">
        <v>20</v>
      </c>
      <c r="C16" s="81" t="s">
        <v>17</v>
      </c>
      <c r="D16" s="89" t="s">
        <v>20</v>
      </c>
      <c r="E16" s="91"/>
      <c r="F16" s="77"/>
      <c r="G16" s="92"/>
      <c r="H16" s="92"/>
      <c r="I16" s="92"/>
      <c r="J16" s="93"/>
      <c r="K16" s="90"/>
      <c r="L16" s="92"/>
      <c r="M16" s="92"/>
      <c r="N16" s="92"/>
      <c r="O16" s="80"/>
      <c r="P16" s="77"/>
      <c r="Q16" s="96"/>
      <c r="R16" s="96"/>
      <c r="S16" s="96"/>
      <c r="T16" s="80"/>
      <c r="U16" s="77"/>
      <c r="V16" s="96"/>
      <c r="W16" s="96"/>
      <c r="X16" s="96"/>
      <c r="Y16" s="80"/>
      <c r="Z16" s="78"/>
      <c r="AA16" s="96"/>
      <c r="AB16" s="96"/>
      <c r="AC16" s="96"/>
      <c r="AD16" s="80"/>
      <c r="AE16" s="78"/>
      <c r="AF16" s="92"/>
      <c r="AG16" s="92"/>
      <c r="AH16" s="92"/>
      <c r="AI16" s="80"/>
      <c r="AJ16" s="78"/>
      <c r="AK16" s="96"/>
      <c r="AL16" s="96"/>
      <c r="AM16" s="96"/>
      <c r="AN16" s="80"/>
      <c r="AO16" s="78"/>
      <c r="AP16" s="96"/>
      <c r="AQ16" s="96"/>
      <c r="AR16" s="96"/>
      <c r="AS16" s="80"/>
      <c r="AT16" s="78"/>
      <c r="AU16" s="96"/>
      <c r="AV16" s="92">
        <f t="shared" si="1"/>
        <v>0</v>
      </c>
      <c r="AW16" s="92">
        <f t="shared" si="1"/>
        <v>0</v>
      </c>
      <c r="AX16" s="93"/>
    </row>
    <row r="17" spans="1:52" ht="16.5" x14ac:dyDescent="0.25">
      <c r="A17" s="49" t="str">
        <f t="shared" si="0"/>
        <v>Revenues</v>
      </c>
      <c r="B17" s="15" t="s">
        <v>20</v>
      </c>
      <c r="C17" s="81" t="s">
        <v>17</v>
      </c>
      <c r="D17" s="89" t="s">
        <v>21</v>
      </c>
      <c r="E17" s="91">
        <v>3310</v>
      </c>
      <c r="F17" s="77"/>
      <c r="G17" s="92">
        <f>'1351'!L17</f>
        <v>0</v>
      </c>
      <c r="H17" s="92">
        <f>'1351'!M17</f>
        <v>0</v>
      </c>
      <c r="I17" s="92">
        <f>'1351'!N17</f>
        <v>0</v>
      </c>
      <c r="J17" s="93">
        <v>9.0909091400849323E-2</v>
      </c>
      <c r="K17" s="98"/>
      <c r="L17" s="92">
        <f>'1361'!L19</f>
        <v>0</v>
      </c>
      <c r="M17" s="92">
        <f>'1361'!M19</f>
        <v>0</v>
      </c>
      <c r="N17" s="92">
        <f>'1361'!N19</f>
        <v>0</v>
      </c>
      <c r="O17" s="80" t="str">
        <f t="shared" ref="O17:O22" si="2">IF(N17=0,"%",M17/N17)</f>
        <v>%</v>
      </c>
      <c r="P17" s="99"/>
      <c r="Q17" s="96">
        <f>'1401'!L19</f>
        <v>0</v>
      </c>
      <c r="R17" s="96">
        <f>'1401'!M19</f>
        <v>0</v>
      </c>
      <c r="S17" s="96">
        <f>'1401'!N19</f>
        <v>0</v>
      </c>
      <c r="T17" s="80" t="str">
        <f t="shared" ref="T17:T22" si="3">IF(S17=0,"%",R17/S17)</f>
        <v>%</v>
      </c>
      <c r="U17" s="77"/>
      <c r="V17" s="96">
        <f>'1421'!L19</f>
        <v>0</v>
      </c>
      <c r="W17" s="96">
        <f>'1421'!M19</f>
        <v>0</v>
      </c>
      <c r="X17" s="96">
        <f>'1421'!N19</f>
        <v>0</v>
      </c>
      <c r="Y17" s="80" t="str">
        <f t="shared" ref="Y17:Y22" si="4">IF(X17=0,"%",W17/X17)</f>
        <v>%</v>
      </c>
      <c r="Z17" s="78"/>
      <c r="AA17" s="96">
        <f>'1601'!L19</f>
        <v>0</v>
      </c>
      <c r="AB17" s="96">
        <f>'1601'!M19</f>
        <v>0</v>
      </c>
      <c r="AC17" s="96">
        <f>'1601'!N19</f>
        <v>0</v>
      </c>
      <c r="AD17" s="80" t="str">
        <f t="shared" ref="AD17:AD22" si="5">IF(AC17=0,"%",AB17/AC17)</f>
        <v>%</v>
      </c>
      <c r="AE17" s="78"/>
      <c r="AF17" s="92">
        <f>'1621'!L19</f>
        <v>0</v>
      </c>
      <c r="AG17" s="92">
        <f>'1621'!M19</f>
        <v>0</v>
      </c>
      <c r="AH17" s="92">
        <f>'1621'!N19</f>
        <v>0</v>
      </c>
      <c r="AI17" s="80" t="str">
        <f t="shared" ref="AI17:AI22" si="6">IF(AH17=0,"%",AG17/AH17)</f>
        <v>%</v>
      </c>
      <c r="AJ17" s="78"/>
      <c r="AK17" s="96">
        <f>'1721'!L19</f>
        <v>0</v>
      </c>
      <c r="AL17" s="96">
        <f>'1721'!M19</f>
        <v>0</v>
      </c>
      <c r="AM17" s="96">
        <f>'1721'!N19</f>
        <v>0</v>
      </c>
      <c r="AN17" s="80" t="str">
        <f t="shared" ref="AN17:AN22" si="7">IF(AM17=0,"%",AL17/AM17)</f>
        <v>%</v>
      </c>
      <c r="AO17" s="78"/>
      <c r="AP17" s="96">
        <f>'9000'!Q16</f>
        <v>0</v>
      </c>
      <c r="AQ17" s="96">
        <f>'9000'!R16</f>
        <v>0</v>
      </c>
      <c r="AR17" s="96">
        <f>'9000'!S16</f>
        <v>0</v>
      </c>
      <c r="AS17" s="80" t="str">
        <f t="shared" ref="AS17:AS22" si="8">IF(AR17=0,"%",AQ17/AR17)</f>
        <v>%</v>
      </c>
      <c r="AT17" s="78"/>
      <c r="AU17" s="96">
        <f t="shared" ref="AU17:AU22" si="9">AF17+AK17+AP17</f>
        <v>0</v>
      </c>
      <c r="AV17" s="92">
        <f t="shared" si="1"/>
        <v>0</v>
      </c>
      <c r="AW17" s="92">
        <f t="shared" si="1"/>
        <v>0</v>
      </c>
      <c r="AX17" s="93" t="str">
        <f t="shared" ref="AX17:AX22" si="10">IF(AW17=0,"%",AV17/AW17)</f>
        <v>%</v>
      </c>
    </row>
    <row r="18" spans="1:52" ht="16.5" x14ac:dyDescent="0.25">
      <c r="A18" s="49" t="str">
        <f t="shared" si="0"/>
        <v>Revenues</v>
      </c>
      <c r="B18" s="15" t="s">
        <v>20</v>
      </c>
      <c r="C18" s="81" t="s">
        <v>17</v>
      </c>
      <c r="D18" s="89" t="s">
        <v>22</v>
      </c>
      <c r="E18" s="91">
        <v>3397</v>
      </c>
      <c r="F18" s="77"/>
      <c r="G18" s="92">
        <f>'1351'!L18</f>
        <v>0</v>
      </c>
      <c r="H18" s="92">
        <f>'1351'!M18</f>
        <v>0</v>
      </c>
      <c r="I18" s="92">
        <f>'1351'!N18</f>
        <v>0</v>
      </c>
      <c r="J18" s="93" t="s">
        <v>95</v>
      </c>
      <c r="K18" s="98"/>
      <c r="L18" s="92">
        <f>'1361'!L20</f>
        <v>0</v>
      </c>
      <c r="M18" s="92">
        <f>'1361'!M20</f>
        <v>0</v>
      </c>
      <c r="N18" s="92">
        <f>'1361'!N20</f>
        <v>0</v>
      </c>
      <c r="O18" s="80" t="str">
        <f t="shared" si="2"/>
        <v>%</v>
      </c>
      <c r="P18" s="99"/>
      <c r="Q18" s="96">
        <f>'1401'!L20</f>
        <v>0</v>
      </c>
      <c r="R18" s="96">
        <f>'1401'!M20</f>
        <v>0</v>
      </c>
      <c r="S18" s="96">
        <f>'1401'!N20</f>
        <v>0</v>
      </c>
      <c r="T18" s="80" t="str">
        <f t="shared" si="3"/>
        <v>%</v>
      </c>
      <c r="U18" s="77"/>
      <c r="V18" s="96">
        <f>'1421'!L20</f>
        <v>0</v>
      </c>
      <c r="W18" s="96">
        <f>'1421'!M20</f>
        <v>0</v>
      </c>
      <c r="X18" s="96">
        <f>'1421'!N20</f>
        <v>0</v>
      </c>
      <c r="Y18" s="80" t="str">
        <f t="shared" si="4"/>
        <v>%</v>
      </c>
      <c r="Z18" s="78"/>
      <c r="AA18" s="96">
        <f>'1601'!L20</f>
        <v>0</v>
      </c>
      <c r="AB18" s="96">
        <f>'1601'!M20</f>
        <v>0</v>
      </c>
      <c r="AC18" s="96">
        <f>'1601'!N20</f>
        <v>0</v>
      </c>
      <c r="AD18" s="80" t="str">
        <f t="shared" si="5"/>
        <v>%</v>
      </c>
      <c r="AE18" s="78"/>
      <c r="AF18" s="92">
        <f>'1621'!L20</f>
        <v>0</v>
      </c>
      <c r="AG18" s="92">
        <f>'1621'!M20</f>
        <v>0</v>
      </c>
      <c r="AH18" s="92">
        <f>'1621'!N20</f>
        <v>0</v>
      </c>
      <c r="AI18" s="80" t="str">
        <f t="shared" si="6"/>
        <v>%</v>
      </c>
      <c r="AJ18" s="78"/>
      <c r="AK18" s="96">
        <f>'1721'!L20</f>
        <v>0</v>
      </c>
      <c r="AL18" s="96">
        <f>'1721'!M20</f>
        <v>0</v>
      </c>
      <c r="AM18" s="96">
        <f>'1721'!N20</f>
        <v>0</v>
      </c>
      <c r="AN18" s="80" t="str">
        <f t="shared" si="7"/>
        <v>%</v>
      </c>
      <c r="AO18" s="78"/>
      <c r="AP18" s="96">
        <f>'9000'!Q17</f>
        <v>0</v>
      </c>
      <c r="AQ18" s="96">
        <f>'9000'!R17</f>
        <v>0</v>
      </c>
      <c r="AR18" s="96">
        <f>'9000'!S17</f>
        <v>0</v>
      </c>
      <c r="AS18" s="80" t="str">
        <f t="shared" si="8"/>
        <v>%</v>
      </c>
      <c r="AT18" s="78"/>
      <c r="AU18" s="96">
        <f t="shared" si="9"/>
        <v>0</v>
      </c>
      <c r="AV18" s="92">
        <f t="shared" si="1"/>
        <v>0</v>
      </c>
      <c r="AW18" s="92">
        <f t="shared" si="1"/>
        <v>0</v>
      </c>
      <c r="AX18" s="93" t="str">
        <f t="shared" si="10"/>
        <v>%</v>
      </c>
    </row>
    <row r="19" spans="1:52" ht="16.5" x14ac:dyDescent="0.25">
      <c r="A19" s="49"/>
      <c r="B19" s="15"/>
      <c r="C19" s="81"/>
      <c r="D19" s="89" t="s">
        <v>63</v>
      </c>
      <c r="E19" s="91">
        <v>3354</v>
      </c>
      <c r="F19" s="77"/>
      <c r="G19" s="92">
        <f>'1351'!L19</f>
        <v>0</v>
      </c>
      <c r="H19" s="92">
        <f>'1351'!M19</f>
        <v>0</v>
      </c>
      <c r="I19" s="92">
        <f>'1351'!N19</f>
        <v>0</v>
      </c>
      <c r="J19" s="93">
        <v>9.090903295722573E-2</v>
      </c>
      <c r="K19" s="98"/>
      <c r="L19" s="92">
        <f>'1361'!L21</f>
        <v>0</v>
      </c>
      <c r="M19" s="92">
        <f>'1361'!M21</f>
        <v>0</v>
      </c>
      <c r="N19" s="92">
        <f>'1361'!N21</f>
        <v>0</v>
      </c>
      <c r="O19" s="80" t="str">
        <f t="shared" si="2"/>
        <v>%</v>
      </c>
      <c r="P19" s="99"/>
      <c r="Q19" s="96">
        <f>'1401'!L21</f>
        <v>0</v>
      </c>
      <c r="R19" s="96">
        <f>'1401'!M21</f>
        <v>0</v>
      </c>
      <c r="S19" s="96">
        <f>'1401'!N21</f>
        <v>0</v>
      </c>
      <c r="T19" s="80" t="str">
        <f t="shared" si="3"/>
        <v>%</v>
      </c>
      <c r="U19" s="77"/>
      <c r="V19" s="96">
        <f>'1421'!L21</f>
        <v>0</v>
      </c>
      <c r="W19" s="96">
        <f>'1421'!M21</f>
        <v>0</v>
      </c>
      <c r="X19" s="96">
        <f>'1421'!N21</f>
        <v>0</v>
      </c>
      <c r="Y19" s="80" t="str">
        <f t="shared" si="4"/>
        <v>%</v>
      </c>
      <c r="Z19" s="78"/>
      <c r="AA19" s="96">
        <f>'1601'!L21</f>
        <v>0</v>
      </c>
      <c r="AB19" s="96">
        <f>'1601'!M21</f>
        <v>0</v>
      </c>
      <c r="AC19" s="96">
        <f>'1601'!N21</f>
        <v>0</v>
      </c>
      <c r="AD19" s="80" t="str">
        <f t="shared" si="5"/>
        <v>%</v>
      </c>
      <c r="AE19" s="78"/>
      <c r="AF19" s="92">
        <f>'1621'!L21</f>
        <v>0</v>
      </c>
      <c r="AG19" s="92">
        <f>'1621'!M21</f>
        <v>0</v>
      </c>
      <c r="AH19" s="92">
        <f>'1621'!N21</f>
        <v>0</v>
      </c>
      <c r="AI19" s="80" t="str">
        <f t="shared" si="6"/>
        <v>%</v>
      </c>
      <c r="AJ19" s="78"/>
      <c r="AK19" s="96">
        <f>'1721'!L21</f>
        <v>0</v>
      </c>
      <c r="AL19" s="96">
        <f>'1721'!M21</f>
        <v>0</v>
      </c>
      <c r="AM19" s="96">
        <f>'1721'!N21</f>
        <v>0</v>
      </c>
      <c r="AN19" s="80" t="str">
        <f t="shared" si="7"/>
        <v>%</v>
      </c>
      <c r="AO19" s="78"/>
      <c r="AP19" s="96">
        <f>'9000'!Q18</f>
        <v>0</v>
      </c>
      <c r="AQ19" s="96">
        <f>'9000'!R18</f>
        <v>0</v>
      </c>
      <c r="AR19" s="96">
        <f>'9000'!S18</f>
        <v>0</v>
      </c>
      <c r="AS19" s="80" t="str">
        <f t="shared" si="8"/>
        <v>%</v>
      </c>
      <c r="AT19" s="78"/>
      <c r="AU19" s="96">
        <f t="shared" si="9"/>
        <v>0</v>
      </c>
      <c r="AV19" s="92">
        <f t="shared" si="1"/>
        <v>0</v>
      </c>
      <c r="AW19" s="92">
        <f t="shared" si="1"/>
        <v>0</v>
      </c>
      <c r="AX19" s="93" t="str">
        <f t="shared" si="10"/>
        <v>%</v>
      </c>
    </row>
    <row r="20" spans="1:52" ht="16.5" x14ac:dyDescent="0.25">
      <c r="A20" s="49" t="str">
        <f t="shared" si="0"/>
        <v>Revenues</v>
      </c>
      <c r="B20" s="15" t="s">
        <v>20</v>
      </c>
      <c r="C20" s="81" t="s">
        <v>17</v>
      </c>
      <c r="D20" s="89" t="s">
        <v>23</v>
      </c>
      <c r="E20" s="91">
        <v>3355</v>
      </c>
      <c r="F20" s="77"/>
      <c r="G20" s="92">
        <f>'1351'!L20</f>
        <v>0</v>
      </c>
      <c r="H20" s="92">
        <f>'1351'!M20</f>
        <v>0</v>
      </c>
      <c r="I20" s="92">
        <f>'1351'!N20</f>
        <v>0</v>
      </c>
      <c r="J20" s="93">
        <v>9.0909086017358795E-2</v>
      </c>
      <c r="K20" s="98"/>
      <c r="L20" s="92">
        <f>'1361'!L22</f>
        <v>0</v>
      </c>
      <c r="M20" s="92">
        <f>'1361'!M22</f>
        <v>0</v>
      </c>
      <c r="N20" s="92">
        <f>'1361'!N22</f>
        <v>0</v>
      </c>
      <c r="O20" s="80" t="str">
        <f t="shared" si="2"/>
        <v>%</v>
      </c>
      <c r="P20" s="99"/>
      <c r="Q20" s="96">
        <f>'1401'!L22</f>
        <v>0</v>
      </c>
      <c r="R20" s="96">
        <f>'1401'!M22</f>
        <v>0</v>
      </c>
      <c r="S20" s="96">
        <f>'1401'!N22</f>
        <v>0</v>
      </c>
      <c r="T20" s="80" t="str">
        <f t="shared" si="3"/>
        <v>%</v>
      </c>
      <c r="U20" s="77"/>
      <c r="V20" s="96">
        <f>'1421'!L22</f>
        <v>0</v>
      </c>
      <c r="W20" s="96">
        <f>'1421'!M22</f>
        <v>0</v>
      </c>
      <c r="X20" s="96">
        <f>'1421'!N22</f>
        <v>0</v>
      </c>
      <c r="Y20" s="80" t="str">
        <f t="shared" si="4"/>
        <v>%</v>
      </c>
      <c r="Z20" s="78"/>
      <c r="AA20" s="96">
        <f>'1601'!L22</f>
        <v>0</v>
      </c>
      <c r="AB20" s="96">
        <f>'1601'!M22</f>
        <v>0</v>
      </c>
      <c r="AC20" s="96">
        <f>'1601'!N22</f>
        <v>0</v>
      </c>
      <c r="AD20" s="80" t="str">
        <f t="shared" si="5"/>
        <v>%</v>
      </c>
      <c r="AE20" s="78"/>
      <c r="AF20" s="92">
        <f>'1621'!L22</f>
        <v>0</v>
      </c>
      <c r="AG20" s="92">
        <f>'1621'!M22</f>
        <v>0</v>
      </c>
      <c r="AH20" s="92">
        <f>'1621'!N22</f>
        <v>0</v>
      </c>
      <c r="AI20" s="80" t="str">
        <f t="shared" si="6"/>
        <v>%</v>
      </c>
      <c r="AJ20" s="78"/>
      <c r="AK20" s="96">
        <f>'1721'!L22</f>
        <v>0</v>
      </c>
      <c r="AL20" s="96">
        <f>'1721'!M22</f>
        <v>0</v>
      </c>
      <c r="AM20" s="96">
        <f>'1721'!N22</f>
        <v>0</v>
      </c>
      <c r="AN20" s="80" t="str">
        <f t="shared" si="7"/>
        <v>%</v>
      </c>
      <c r="AO20" s="78"/>
      <c r="AP20" s="96">
        <f>'9000'!Q19</f>
        <v>0</v>
      </c>
      <c r="AQ20" s="96">
        <f>'9000'!R19</f>
        <v>0</v>
      </c>
      <c r="AR20" s="96">
        <f>'9000'!S19</f>
        <v>0</v>
      </c>
      <c r="AS20" s="80" t="str">
        <f t="shared" si="8"/>
        <v>%</v>
      </c>
      <c r="AT20" s="78"/>
      <c r="AU20" s="96">
        <f t="shared" si="9"/>
        <v>0</v>
      </c>
      <c r="AV20" s="92">
        <f t="shared" si="1"/>
        <v>0</v>
      </c>
      <c r="AW20" s="92">
        <f t="shared" si="1"/>
        <v>0</v>
      </c>
      <c r="AX20" s="93" t="str">
        <f t="shared" si="10"/>
        <v>%</v>
      </c>
    </row>
    <row r="21" spans="1:52" ht="16.5" x14ac:dyDescent="0.25">
      <c r="A21" s="49" t="str">
        <f t="shared" si="0"/>
        <v>Revenues</v>
      </c>
      <c r="B21" s="15" t="s">
        <v>20</v>
      </c>
      <c r="C21" s="81" t="s">
        <v>17</v>
      </c>
      <c r="D21" s="89" t="s">
        <v>24</v>
      </c>
      <c r="E21" s="91">
        <v>3361</v>
      </c>
      <c r="F21" s="77"/>
      <c r="G21" s="92">
        <f>'1351'!L21</f>
        <v>0</v>
      </c>
      <c r="H21" s="92">
        <f>'1351'!M21</f>
        <v>0</v>
      </c>
      <c r="I21" s="92">
        <f>'1351'!N21</f>
        <v>0</v>
      </c>
      <c r="J21" s="93" t="s">
        <v>95</v>
      </c>
      <c r="K21" s="98"/>
      <c r="L21" s="92">
        <f>'1361'!L23</f>
        <v>0</v>
      </c>
      <c r="M21" s="92">
        <f>'1361'!M23</f>
        <v>0</v>
      </c>
      <c r="N21" s="92">
        <f>'1361'!N23</f>
        <v>0</v>
      </c>
      <c r="O21" s="80" t="str">
        <f t="shared" si="2"/>
        <v>%</v>
      </c>
      <c r="P21" s="99"/>
      <c r="Q21" s="96">
        <f>'1401'!L23</f>
        <v>0</v>
      </c>
      <c r="R21" s="96">
        <f>'1401'!M23</f>
        <v>0</v>
      </c>
      <c r="S21" s="96">
        <f>'1401'!N23</f>
        <v>0</v>
      </c>
      <c r="T21" s="80" t="str">
        <f t="shared" si="3"/>
        <v>%</v>
      </c>
      <c r="U21" s="77"/>
      <c r="V21" s="96">
        <f>'1421'!L23</f>
        <v>0</v>
      </c>
      <c r="W21" s="96">
        <f>'1421'!M23</f>
        <v>0</v>
      </c>
      <c r="X21" s="96">
        <f>'1421'!N23</f>
        <v>0</v>
      </c>
      <c r="Y21" s="80" t="str">
        <f t="shared" si="4"/>
        <v>%</v>
      </c>
      <c r="Z21" s="78"/>
      <c r="AA21" s="96">
        <f>'1601'!L23</f>
        <v>0</v>
      </c>
      <c r="AB21" s="96">
        <f>'1601'!M23</f>
        <v>0</v>
      </c>
      <c r="AC21" s="96">
        <f>'1601'!N23</f>
        <v>0</v>
      </c>
      <c r="AD21" s="80" t="str">
        <f t="shared" si="5"/>
        <v>%</v>
      </c>
      <c r="AE21" s="78"/>
      <c r="AF21" s="92">
        <f>'1621'!L23</f>
        <v>0</v>
      </c>
      <c r="AG21" s="92">
        <f>'1621'!M23</f>
        <v>0</v>
      </c>
      <c r="AH21" s="92">
        <f>'1621'!N23</f>
        <v>0</v>
      </c>
      <c r="AI21" s="80" t="str">
        <f t="shared" si="6"/>
        <v>%</v>
      </c>
      <c r="AJ21" s="78"/>
      <c r="AK21" s="96">
        <f>'1721'!L23</f>
        <v>0</v>
      </c>
      <c r="AL21" s="96">
        <f>'1721'!M23</f>
        <v>0</v>
      </c>
      <c r="AM21" s="96">
        <f>'1721'!N23</f>
        <v>0</v>
      </c>
      <c r="AN21" s="80" t="str">
        <f t="shared" si="7"/>
        <v>%</v>
      </c>
      <c r="AO21" s="78"/>
      <c r="AP21" s="96">
        <f>'9000'!Q20</f>
        <v>0</v>
      </c>
      <c r="AQ21" s="96">
        <f>'9000'!R20</f>
        <v>0</v>
      </c>
      <c r="AR21" s="96">
        <f>'9000'!S20</f>
        <v>0</v>
      </c>
      <c r="AS21" s="80" t="str">
        <f t="shared" si="8"/>
        <v>%</v>
      </c>
      <c r="AT21" s="78"/>
      <c r="AU21" s="96">
        <f t="shared" si="9"/>
        <v>0</v>
      </c>
      <c r="AV21" s="92">
        <f t="shared" si="1"/>
        <v>0</v>
      </c>
      <c r="AW21" s="92">
        <f t="shared" si="1"/>
        <v>0</v>
      </c>
      <c r="AX21" s="93" t="str">
        <f t="shared" si="10"/>
        <v>%</v>
      </c>
    </row>
    <row r="22" spans="1:52" ht="16.5" x14ac:dyDescent="0.25">
      <c r="A22" s="49" t="str">
        <f t="shared" si="0"/>
        <v>Revenues</v>
      </c>
      <c r="B22" s="15" t="s">
        <v>20</v>
      </c>
      <c r="C22" s="81" t="s">
        <v>17</v>
      </c>
      <c r="D22" s="89" t="s">
        <v>25</v>
      </c>
      <c r="E22" s="91" t="s">
        <v>26</v>
      </c>
      <c r="F22" s="77"/>
      <c r="G22" s="92">
        <f>'1351'!L22</f>
        <v>0</v>
      </c>
      <c r="H22" s="92">
        <f>'1351'!M22</f>
        <v>0</v>
      </c>
      <c r="I22" s="92">
        <f>'1351'!N22</f>
        <v>0</v>
      </c>
      <c r="J22" s="93" t="s">
        <v>95</v>
      </c>
      <c r="K22" s="98"/>
      <c r="L22" s="92">
        <f>'1361'!L24</f>
        <v>0</v>
      </c>
      <c r="M22" s="92">
        <f>'1361'!M24</f>
        <v>0</v>
      </c>
      <c r="N22" s="92">
        <f>'1361'!N24</f>
        <v>0</v>
      </c>
      <c r="O22" s="80" t="str">
        <f t="shared" si="2"/>
        <v>%</v>
      </c>
      <c r="P22" s="99"/>
      <c r="Q22" s="96">
        <f>'1401'!L24</f>
        <v>0</v>
      </c>
      <c r="R22" s="96">
        <f>'1401'!M24</f>
        <v>0</v>
      </c>
      <c r="S22" s="96">
        <f>'1401'!N24</f>
        <v>0</v>
      </c>
      <c r="T22" s="80" t="str">
        <f t="shared" si="3"/>
        <v>%</v>
      </c>
      <c r="U22" s="77"/>
      <c r="V22" s="96">
        <f>'1421'!L24</f>
        <v>0</v>
      </c>
      <c r="W22" s="96">
        <f>'1421'!M24</f>
        <v>0</v>
      </c>
      <c r="X22" s="96">
        <f>'1421'!N24</f>
        <v>0</v>
      </c>
      <c r="Y22" s="80" t="str">
        <f t="shared" si="4"/>
        <v>%</v>
      </c>
      <c r="Z22" s="78"/>
      <c r="AA22" s="96">
        <f>'1601'!L24</f>
        <v>0</v>
      </c>
      <c r="AB22" s="96">
        <f>'1601'!M24</f>
        <v>0</v>
      </c>
      <c r="AC22" s="96">
        <f>'1601'!N24</f>
        <v>0</v>
      </c>
      <c r="AD22" s="80" t="str">
        <f t="shared" si="5"/>
        <v>%</v>
      </c>
      <c r="AE22" s="78"/>
      <c r="AF22" s="92">
        <f>'1621'!L24</f>
        <v>0</v>
      </c>
      <c r="AG22" s="92">
        <f>'1621'!M24</f>
        <v>0</v>
      </c>
      <c r="AH22" s="92">
        <f>'1621'!N24</f>
        <v>0</v>
      </c>
      <c r="AI22" s="80" t="str">
        <f t="shared" si="6"/>
        <v>%</v>
      </c>
      <c r="AJ22" s="78"/>
      <c r="AK22" s="96">
        <f>'1721'!L24</f>
        <v>0</v>
      </c>
      <c r="AL22" s="96">
        <f>'1721'!M24</f>
        <v>0</v>
      </c>
      <c r="AM22" s="96">
        <f>'1721'!N24</f>
        <v>0</v>
      </c>
      <c r="AN22" s="80" t="str">
        <f t="shared" si="7"/>
        <v>%</v>
      </c>
      <c r="AO22" s="78"/>
      <c r="AP22" s="96">
        <f>'9000'!Q21</f>
        <v>0</v>
      </c>
      <c r="AQ22" s="96">
        <f>'9000'!R21</f>
        <v>0</v>
      </c>
      <c r="AR22" s="96">
        <f>'9000'!S21</f>
        <v>0</v>
      </c>
      <c r="AS22" s="80" t="str">
        <f t="shared" si="8"/>
        <v>%</v>
      </c>
      <c r="AT22" s="78"/>
      <c r="AU22" s="96">
        <f t="shared" si="9"/>
        <v>0</v>
      </c>
      <c r="AV22" s="92">
        <f t="shared" si="1"/>
        <v>0</v>
      </c>
      <c r="AW22" s="92">
        <f t="shared" si="1"/>
        <v>0</v>
      </c>
      <c r="AX22" s="93" t="str">
        <f t="shared" si="10"/>
        <v>%</v>
      </c>
    </row>
    <row r="23" spans="1:52" ht="16.5" x14ac:dyDescent="0.25">
      <c r="A23" s="49" t="str">
        <f t="shared" si="0"/>
        <v>Revenues</v>
      </c>
      <c r="B23" s="15" t="s">
        <v>27</v>
      </c>
      <c r="C23" s="81" t="s">
        <v>17</v>
      </c>
      <c r="D23" s="89" t="s">
        <v>27</v>
      </c>
      <c r="E23" s="91"/>
      <c r="F23" s="77"/>
      <c r="G23" s="92"/>
      <c r="H23" s="92"/>
      <c r="I23" s="92"/>
      <c r="J23" s="93"/>
      <c r="K23" s="90"/>
      <c r="L23" s="92"/>
      <c r="M23" s="92"/>
      <c r="N23" s="92"/>
      <c r="O23" s="80"/>
      <c r="P23" s="77"/>
      <c r="Q23" s="96"/>
      <c r="R23" s="96"/>
      <c r="S23" s="96"/>
      <c r="T23" s="80"/>
      <c r="U23" s="77"/>
      <c r="V23" s="96"/>
      <c r="W23" s="96"/>
      <c r="X23" s="96"/>
      <c r="Y23" s="80"/>
      <c r="Z23" s="78"/>
      <c r="AA23" s="96"/>
      <c r="AB23" s="96"/>
      <c r="AC23" s="96"/>
      <c r="AD23" s="80"/>
      <c r="AE23" s="78"/>
      <c r="AF23" s="92"/>
      <c r="AG23" s="92"/>
      <c r="AH23" s="92"/>
      <c r="AI23" s="80"/>
      <c r="AJ23" s="78"/>
      <c r="AK23" s="96"/>
      <c r="AL23" s="96"/>
      <c r="AM23" s="96"/>
      <c r="AN23" s="80"/>
      <c r="AO23" s="78"/>
      <c r="AP23" s="96"/>
      <c r="AQ23" s="96"/>
      <c r="AR23" s="96"/>
      <c r="AS23" s="80"/>
      <c r="AT23" s="78"/>
      <c r="AU23" s="96"/>
      <c r="AV23" s="92">
        <f t="shared" si="1"/>
        <v>0</v>
      </c>
      <c r="AW23" s="92">
        <f t="shared" si="1"/>
        <v>0</v>
      </c>
      <c r="AX23" s="93"/>
    </row>
    <row r="24" spans="1:52" ht="16.5" x14ac:dyDescent="0.25">
      <c r="A24" s="49" t="str">
        <f t="shared" si="0"/>
        <v>Revenues</v>
      </c>
      <c r="B24" s="15" t="s">
        <v>27</v>
      </c>
      <c r="C24" s="77" t="s">
        <v>17</v>
      </c>
      <c r="D24" s="89" t="s">
        <v>28</v>
      </c>
      <c r="E24" s="91">
        <v>3430</v>
      </c>
      <c r="F24" s="77"/>
      <c r="G24" s="92">
        <f>'1351'!L24</f>
        <v>0</v>
      </c>
      <c r="H24" s="92">
        <f>'1351'!M24</f>
        <v>0</v>
      </c>
      <c r="I24" s="92">
        <f>'1351'!N24</f>
        <v>0</v>
      </c>
      <c r="J24" s="93" t="s">
        <v>95</v>
      </c>
      <c r="K24" s="100"/>
      <c r="L24" s="92">
        <f>'1361'!L26</f>
        <v>0</v>
      </c>
      <c r="M24" s="92">
        <f>'1361'!M26</f>
        <v>0</v>
      </c>
      <c r="N24" s="92">
        <f>'1361'!N26</f>
        <v>0</v>
      </c>
      <c r="O24" s="80" t="str">
        <f t="shared" ref="O24:O29" si="11">IF(N24=0,"%",M24/N24)</f>
        <v>%</v>
      </c>
      <c r="P24" s="101"/>
      <c r="Q24" s="96">
        <f>'1401'!L26</f>
        <v>0</v>
      </c>
      <c r="R24" s="96">
        <f>'1401'!M26</f>
        <v>0</v>
      </c>
      <c r="S24" s="96">
        <f>'1401'!N26</f>
        <v>0</v>
      </c>
      <c r="T24" s="80" t="str">
        <f t="shared" ref="T24:T29" si="12">IF(S24=0,"%",R24/S24)</f>
        <v>%</v>
      </c>
      <c r="U24" s="77"/>
      <c r="V24" s="96">
        <f>'1421'!L26</f>
        <v>0</v>
      </c>
      <c r="W24" s="96">
        <f>'1421'!M26</f>
        <v>0</v>
      </c>
      <c r="X24" s="96">
        <f>'1421'!N26</f>
        <v>0</v>
      </c>
      <c r="Y24" s="80" t="str">
        <f t="shared" ref="Y24:Y29" si="13">IF(X24=0,"%",W24/X24)</f>
        <v>%</v>
      </c>
      <c r="Z24" s="78"/>
      <c r="AA24" s="96">
        <f>'1601'!L26</f>
        <v>0</v>
      </c>
      <c r="AB24" s="96">
        <f>'1601'!M26</f>
        <v>0</v>
      </c>
      <c r="AC24" s="96">
        <f>'1601'!N26</f>
        <v>0</v>
      </c>
      <c r="AD24" s="80" t="str">
        <f t="shared" ref="AD24:AD29" si="14">IF(AC24=0,"%",AB24/AC24)</f>
        <v>%</v>
      </c>
      <c r="AE24" s="78"/>
      <c r="AF24" s="92">
        <f>'1621'!L26</f>
        <v>0</v>
      </c>
      <c r="AG24" s="92">
        <f>'1621'!M26</f>
        <v>0</v>
      </c>
      <c r="AH24" s="92">
        <f>'1621'!N26</f>
        <v>0</v>
      </c>
      <c r="AI24" s="80" t="str">
        <f t="shared" ref="AI24:AI29" si="15">IF(AH24=0,"%",AG24/AH24)</f>
        <v>%</v>
      </c>
      <c r="AJ24" s="78"/>
      <c r="AK24" s="96">
        <f>'1721'!L26</f>
        <v>0</v>
      </c>
      <c r="AL24" s="96">
        <f>'1721'!M26</f>
        <v>0</v>
      </c>
      <c r="AM24" s="96">
        <f>'1721'!N26</f>
        <v>0</v>
      </c>
      <c r="AN24" s="80" t="str">
        <f t="shared" ref="AN24:AN29" si="16">IF(AM24=0,"%",AL24/AM24)</f>
        <v>%</v>
      </c>
      <c r="AO24" s="78"/>
      <c r="AP24" s="96">
        <f>'9000'!Q23</f>
        <v>0</v>
      </c>
      <c r="AQ24" s="96">
        <f>'9000'!R23</f>
        <v>0</v>
      </c>
      <c r="AR24" s="96">
        <f>'9000'!S23</f>
        <v>0</v>
      </c>
      <c r="AS24" s="80" t="str">
        <f t="shared" ref="AS24:AS29" si="17">IF(AR24=0,"%",AQ24/AR24)</f>
        <v>%</v>
      </c>
      <c r="AT24" s="78"/>
      <c r="AU24" s="96">
        <f t="shared" ref="AU24:AU29" si="18">AF24+AK24+AP24</f>
        <v>0</v>
      </c>
      <c r="AV24" s="92">
        <f t="shared" si="1"/>
        <v>0</v>
      </c>
      <c r="AW24" s="92">
        <f t="shared" si="1"/>
        <v>0</v>
      </c>
      <c r="AX24" s="93" t="str">
        <f t="shared" ref="AX24:AX29" si="19">IF(AW24=0,"%",AV24/AW24)</f>
        <v>%</v>
      </c>
    </row>
    <row r="25" spans="1:52" ht="16.5" x14ac:dyDescent="0.25">
      <c r="A25" s="49" t="str">
        <f t="shared" si="0"/>
        <v>Revenues</v>
      </c>
      <c r="B25" s="15" t="s">
        <v>27</v>
      </c>
      <c r="C25" s="77"/>
      <c r="D25" s="89" t="s">
        <v>29</v>
      </c>
      <c r="E25" s="91">
        <v>3411</v>
      </c>
      <c r="F25" s="77"/>
      <c r="G25" s="92">
        <f>'1351'!L25</f>
        <v>0</v>
      </c>
      <c r="H25" s="92">
        <f>'1351'!M25</f>
        <v>0</v>
      </c>
      <c r="I25" s="92">
        <f>'1351'!N25</f>
        <v>0</v>
      </c>
      <c r="J25" s="93">
        <v>9.0909069878269397E-2</v>
      </c>
      <c r="K25" s="100"/>
      <c r="L25" s="92">
        <f>'1361'!L27</f>
        <v>0</v>
      </c>
      <c r="M25" s="92">
        <f>'1361'!M27</f>
        <v>0</v>
      </c>
      <c r="N25" s="92">
        <f>'1361'!N27</f>
        <v>0</v>
      </c>
      <c r="O25" s="80" t="str">
        <f t="shared" si="11"/>
        <v>%</v>
      </c>
      <c r="P25" s="101"/>
      <c r="Q25" s="96">
        <f>'1401'!L27</f>
        <v>0</v>
      </c>
      <c r="R25" s="96">
        <f>'1401'!M27</f>
        <v>0</v>
      </c>
      <c r="S25" s="96">
        <f>'1401'!N27</f>
        <v>0</v>
      </c>
      <c r="T25" s="80" t="str">
        <f t="shared" si="12"/>
        <v>%</v>
      </c>
      <c r="U25" s="77"/>
      <c r="V25" s="96">
        <f>'1421'!L27</f>
        <v>0</v>
      </c>
      <c r="W25" s="96">
        <f>'1421'!M27</f>
        <v>0</v>
      </c>
      <c r="X25" s="96">
        <f>'1421'!N27</f>
        <v>0</v>
      </c>
      <c r="Y25" s="80" t="str">
        <f t="shared" si="13"/>
        <v>%</v>
      </c>
      <c r="Z25" s="78"/>
      <c r="AA25" s="96">
        <f>'1601'!L27</f>
        <v>0</v>
      </c>
      <c r="AB25" s="96">
        <f>'1601'!M27</f>
        <v>0</v>
      </c>
      <c r="AC25" s="96">
        <f>'1601'!N27</f>
        <v>0</v>
      </c>
      <c r="AD25" s="80" t="str">
        <f t="shared" si="14"/>
        <v>%</v>
      </c>
      <c r="AE25" s="78"/>
      <c r="AF25" s="92">
        <f>'1621'!L27</f>
        <v>0</v>
      </c>
      <c r="AG25" s="92">
        <f>'1621'!M27</f>
        <v>0</v>
      </c>
      <c r="AH25" s="92">
        <f>'1621'!N27</f>
        <v>0</v>
      </c>
      <c r="AI25" s="80" t="str">
        <f t="shared" si="15"/>
        <v>%</v>
      </c>
      <c r="AJ25" s="78"/>
      <c r="AK25" s="96">
        <f>'1721'!L27</f>
        <v>0</v>
      </c>
      <c r="AL25" s="96">
        <f>'1721'!M27</f>
        <v>0</v>
      </c>
      <c r="AM25" s="96">
        <f>'1721'!N27</f>
        <v>0</v>
      </c>
      <c r="AN25" s="80" t="str">
        <f t="shared" si="16"/>
        <v>%</v>
      </c>
      <c r="AO25" s="78"/>
      <c r="AP25" s="96">
        <f>'9000'!Q24</f>
        <v>0</v>
      </c>
      <c r="AQ25" s="96">
        <f>'9000'!R24</f>
        <v>0</v>
      </c>
      <c r="AR25" s="96">
        <f>'9000'!S24</f>
        <v>0</v>
      </c>
      <c r="AS25" s="80" t="str">
        <f t="shared" si="17"/>
        <v>%</v>
      </c>
      <c r="AT25" s="78"/>
      <c r="AU25" s="96">
        <f t="shared" si="18"/>
        <v>0</v>
      </c>
      <c r="AV25" s="92">
        <f t="shared" si="1"/>
        <v>0</v>
      </c>
      <c r="AW25" s="92">
        <f t="shared" si="1"/>
        <v>0</v>
      </c>
      <c r="AX25" s="93" t="str">
        <f t="shared" si="19"/>
        <v>%</v>
      </c>
    </row>
    <row r="26" spans="1:52" ht="16.5" x14ac:dyDescent="0.25">
      <c r="A26" s="49" t="str">
        <f t="shared" si="0"/>
        <v>Revenues</v>
      </c>
      <c r="B26" s="15" t="s">
        <v>27</v>
      </c>
      <c r="C26" s="77" t="s">
        <v>17</v>
      </c>
      <c r="D26" s="89" t="s">
        <v>30</v>
      </c>
      <c r="E26" s="91">
        <v>3413</v>
      </c>
      <c r="F26" s="77"/>
      <c r="G26" s="92">
        <f>'1351'!L26</f>
        <v>0</v>
      </c>
      <c r="H26" s="92">
        <f>'1351'!M26</f>
        <v>0</v>
      </c>
      <c r="I26" s="92">
        <f>'1351'!N26</f>
        <v>0</v>
      </c>
      <c r="J26" s="93" t="s">
        <v>95</v>
      </c>
      <c r="K26" s="100"/>
      <c r="L26" s="92">
        <f>'1361'!L28</f>
        <v>0</v>
      </c>
      <c r="M26" s="92">
        <f>'1361'!M28</f>
        <v>0</v>
      </c>
      <c r="N26" s="92">
        <f>'1361'!N28</f>
        <v>0</v>
      </c>
      <c r="O26" s="80" t="str">
        <f t="shared" si="11"/>
        <v>%</v>
      </c>
      <c r="P26" s="101"/>
      <c r="Q26" s="96">
        <f>'1401'!L28</f>
        <v>0</v>
      </c>
      <c r="R26" s="96">
        <f>'1401'!M28</f>
        <v>0</v>
      </c>
      <c r="S26" s="96">
        <f>'1401'!N28</f>
        <v>0</v>
      </c>
      <c r="T26" s="80" t="str">
        <f t="shared" si="12"/>
        <v>%</v>
      </c>
      <c r="U26" s="77"/>
      <c r="V26" s="96">
        <f>'1421'!L28</f>
        <v>0</v>
      </c>
      <c r="W26" s="96">
        <f>'1421'!M28</f>
        <v>0</v>
      </c>
      <c r="X26" s="96">
        <f>'1421'!N28</f>
        <v>0</v>
      </c>
      <c r="Y26" s="80" t="str">
        <f t="shared" si="13"/>
        <v>%</v>
      </c>
      <c r="Z26" s="78"/>
      <c r="AA26" s="96">
        <f>'1601'!L28</f>
        <v>0</v>
      </c>
      <c r="AB26" s="96">
        <f>'1601'!M28</f>
        <v>0</v>
      </c>
      <c r="AC26" s="96">
        <f>'1601'!N28</f>
        <v>0</v>
      </c>
      <c r="AD26" s="80" t="str">
        <f t="shared" si="14"/>
        <v>%</v>
      </c>
      <c r="AE26" s="78"/>
      <c r="AF26" s="92">
        <f>'1621'!L28</f>
        <v>0</v>
      </c>
      <c r="AG26" s="92">
        <f>'1621'!M28</f>
        <v>0</v>
      </c>
      <c r="AH26" s="92">
        <f>'1621'!N28</f>
        <v>0</v>
      </c>
      <c r="AI26" s="80" t="str">
        <f t="shared" si="15"/>
        <v>%</v>
      </c>
      <c r="AJ26" s="78"/>
      <c r="AK26" s="96">
        <f>'1721'!L28</f>
        <v>0</v>
      </c>
      <c r="AL26" s="96">
        <f>'1721'!M28</f>
        <v>0</v>
      </c>
      <c r="AM26" s="96">
        <f>'1721'!N28</f>
        <v>0</v>
      </c>
      <c r="AN26" s="80" t="str">
        <f t="shared" si="16"/>
        <v>%</v>
      </c>
      <c r="AO26" s="78"/>
      <c r="AP26" s="96">
        <f>'9000'!Q25</f>
        <v>0</v>
      </c>
      <c r="AQ26" s="96">
        <f>'9000'!R25</f>
        <v>0</v>
      </c>
      <c r="AR26" s="96">
        <f>'9000'!S25</f>
        <v>0</v>
      </c>
      <c r="AS26" s="80" t="str">
        <f t="shared" si="17"/>
        <v>%</v>
      </c>
      <c r="AT26" s="78"/>
      <c r="AU26" s="96">
        <f t="shared" si="18"/>
        <v>0</v>
      </c>
      <c r="AV26" s="92">
        <f t="shared" si="1"/>
        <v>0</v>
      </c>
      <c r="AW26" s="92">
        <f t="shared" si="1"/>
        <v>0</v>
      </c>
      <c r="AX26" s="93" t="str">
        <f t="shared" si="19"/>
        <v>%</v>
      </c>
    </row>
    <row r="27" spans="1:52" ht="16.5" x14ac:dyDescent="0.25">
      <c r="A27" s="49" t="str">
        <f t="shared" si="0"/>
        <v>Revenues</v>
      </c>
      <c r="B27" s="15" t="s">
        <v>27</v>
      </c>
      <c r="C27" s="77"/>
      <c r="D27" s="89" t="s">
        <v>31</v>
      </c>
      <c r="E27" s="91">
        <v>3440</v>
      </c>
      <c r="F27" s="77"/>
      <c r="G27" s="92">
        <f>'1351'!L27</f>
        <v>0</v>
      </c>
      <c r="H27" s="92">
        <f>'1351'!M27</f>
        <v>0</v>
      </c>
      <c r="I27" s="92">
        <f>'1351'!N27</f>
        <v>0</v>
      </c>
      <c r="J27" s="93" t="s">
        <v>95</v>
      </c>
      <c r="K27" s="100"/>
      <c r="L27" s="92">
        <f>'1361'!L29</f>
        <v>0</v>
      </c>
      <c r="M27" s="92">
        <f>'1361'!M29</f>
        <v>0</v>
      </c>
      <c r="N27" s="92">
        <f>'1361'!N29</f>
        <v>0</v>
      </c>
      <c r="O27" s="80" t="str">
        <f t="shared" si="11"/>
        <v>%</v>
      </c>
      <c r="P27" s="101"/>
      <c r="Q27" s="96">
        <f>'1401'!L29</f>
        <v>0</v>
      </c>
      <c r="R27" s="96">
        <f>'1401'!M29</f>
        <v>0</v>
      </c>
      <c r="S27" s="96">
        <f>'1401'!N29</f>
        <v>0</v>
      </c>
      <c r="T27" s="80" t="str">
        <f t="shared" si="12"/>
        <v>%</v>
      </c>
      <c r="U27" s="77"/>
      <c r="V27" s="96">
        <f>'1421'!L29</f>
        <v>0</v>
      </c>
      <c r="W27" s="96">
        <f>'1421'!M29</f>
        <v>0</v>
      </c>
      <c r="X27" s="96">
        <f>'1421'!N29</f>
        <v>0</v>
      </c>
      <c r="Y27" s="80" t="str">
        <f t="shared" si="13"/>
        <v>%</v>
      </c>
      <c r="Z27" s="78"/>
      <c r="AA27" s="96">
        <f>'1601'!L29</f>
        <v>0</v>
      </c>
      <c r="AB27" s="96">
        <f>'1601'!M29</f>
        <v>0</v>
      </c>
      <c r="AC27" s="96">
        <f>'1601'!N29</f>
        <v>0</v>
      </c>
      <c r="AD27" s="80" t="str">
        <f t="shared" si="14"/>
        <v>%</v>
      </c>
      <c r="AE27" s="78"/>
      <c r="AF27" s="92">
        <f>'1621'!L29</f>
        <v>0</v>
      </c>
      <c r="AG27" s="92">
        <f>'1621'!M29</f>
        <v>0</v>
      </c>
      <c r="AH27" s="92">
        <f>'1621'!N29</f>
        <v>0</v>
      </c>
      <c r="AI27" s="80" t="str">
        <f t="shared" si="15"/>
        <v>%</v>
      </c>
      <c r="AJ27" s="78"/>
      <c r="AK27" s="96">
        <f>'1721'!L29</f>
        <v>0</v>
      </c>
      <c r="AL27" s="96">
        <f>'1721'!M29</f>
        <v>0</v>
      </c>
      <c r="AM27" s="96">
        <f>'1721'!N29</f>
        <v>0</v>
      </c>
      <c r="AN27" s="80" t="str">
        <f t="shared" si="16"/>
        <v>%</v>
      </c>
      <c r="AO27" s="78"/>
      <c r="AP27" s="96">
        <f>'9000'!Q26</f>
        <v>0</v>
      </c>
      <c r="AQ27" s="96">
        <f>'9000'!R26</f>
        <v>0</v>
      </c>
      <c r="AR27" s="96">
        <f>'9000'!S26</f>
        <v>0</v>
      </c>
      <c r="AS27" s="80" t="str">
        <f t="shared" si="17"/>
        <v>%</v>
      </c>
      <c r="AT27" s="78"/>
      <c r="AU27" s="96">
        <f t="shared" si="18"/>
        <v>0</v>
      </c>
      <c r="AV27" s="92">
        <f t="shared" si="1"/>
        <v>0</v>
      </c>
      <c r="AW27" s="92">
        <f t="shared" si="1"/>
        <v>0</v>
      </c>
      <c r="AX27" s="93" t="str">
        <f t="shared" si="19"/>
        <v>%</v>
      </c>
    </row>
    <row r="28" spans="1:52" ht="16.5" x14ac:dyDescent="0.25">
      <c r="A28" s="49" t="str">
        <f t="shared" si="0"/>
        <v>Revenues</v>
      </c>
      <c r="B28" s="15" t="s">
        <v>27</v>
      </c>
      <c r="C28" s="77" t="s">
        <v>17</v>
      </c>
      <c r="D28" s="89" t="s">
        <v>32</v>
      </c>
      <c r="E28" s="91" t="s">
        <v>33</v>
      </c>
      <c r="F28" s="77"/>
      <c r="G28" s="92">
        <f>'1351'!L28</f>
        <v>0</v>
      </c>
      <c r="H28" s="92">
        <f>'1351'!M28</f>
        <v>0</v>
      </c>
      <c r="I28" s="92">
        <f>'1351'!N28</f>
        <v>0</v>
      </c>
      <c r="J28" s="93">
        <v>0</v>
      </c>
      <c r="K28" s="100"/>
      <c r="L28" s="92">
        <f>'1361'!L30</f>
        <v>0</v>
      </c>
      <c r="M28" s="92">
        <f>'1361'!M30</f>
        <v>0</v>
      </c>
      <c r="N28" s="92">
        <f>'1361'!N30</f>
        <v>0</v>
      </c>
      <c r="O28" s="80" t="str">
        <f t="shared" si="11"/>
        <v>%</v>
      </c>
      <c r="P28" s="101"/>
      <c r="Q28" s="96">
        <f>'1401'!L30</f>
        <v>0</v>
      </c>
      <c r="R28" s="96">
        <f>'1401'!M30</f>
        <v>0</v>
      </c>
      <c r="S28" s="96">
        <f>'1401'!N30</f>
        <v>0</v>
      </c>
      <c r="T28" s="80" t="str">
        <f t="shared" si="12"/>
        <v>%</v>
      </c>
      <c r="U28" s="77"/>
      <c r="V28" s="96">
        <f>'1421'!L30</f>
        <v>0</v>
      </c>
      <c r="W28" s="96">
        <f>'1421'!M30</f>
        <v>0</v>
      </c>
      <c r="X28" s="96">
        <f>'1421'!N30</f>
        <v>0</v>
      </c>
      <c r="Y28" s="80" t="str">
        <f t="shared" si="13"/>
        <v>%</v>
      </c>
      <c r="Z28" s="78"/>
      <c r="AA28" s="96">
        <f>'1601'!L30</f>
        <v>0</v>
      </c>
      <c r="AB28" s="96">
        <f>'1601'!M30</f>
        <v>0</v>
      </c>
      <c r="AC28" s="96">
        <f>'1601'!N30</f>
        <v>0</v>
      </c>
      <c r="AD28" s="80" t="str">
        <f t="shared" si="14"/>
        <v>%</v>
      </c>
      <c r="AE28" s="78"/>
      <c r="AF28" s="92">
        <f>'1621'!L30</f>
        <v>0</v>
      </c>
      <c r="AG28" s="92">
        <f>'1621'!M30</f>
        <v>0</v>
      </c>
      <c r="AH28" s="92">
        <f>'1621'!N30</f>
        <v>0</v>
      </c>
      <c r="AI28" s="80" t="str">
        <f t="shared" si="15"/>
        <v>%</v>
      </c>
      <c r="AJ28" s="78"/>
      <c r="AK28" s="96">
        <f>'1721'!L30</f>
        <v>0</v>
      </c>
      <c r="AL28" s="96">
        <f>'1721'!M30</f>
        <v>0</v>
      </c>
      <c r="AM28" s="96">
        <f>'1721'!N30</f>
        <v>0</v>
      </c>
      <c r="AN28" s="80" t="str">
        <f t="shared" si="16"/>
        <v>%</v>
      </c>
      <c r="AO28" s="78"/>
      <c r="AP28" s="96">
        <f>'9000'!Q27</f>
        <v>0</v>
      </c>
      <c r="AQ28" s="96">
        <f>'9000'!R27</f>
        <v>0</v>
      </c>
      <c r="AR28" s="96">
        <f>'9000'!S27</f>
        <v>0</v>
      </c>
      <c r="AS28" s="80" t="str">
        <f t="shared" si="17"/>
        <v>%</v>
      </c>
      <c r="AT28" s="78"/>
      <c r="AU28" s="96">
        <f t="shared" si="18"/>
        <v>0</v>
      </c>
      <c r="AV28" s="92">
        <f t="shared" si="1"/>
        <v>0</v>
      </c>
      <c r="AW28" s="92">
        <f t="shared" si="1"/>
        <v>0</v>
      </c>
      <c r="AX28" s="93" t="str">
        <f t="shared" si="19"/>
        <v>%</v>
      </c>
    </row>
    <row r="29" spans="1:52" ht="16.5" x14ac:dyDescent="0.25">
      <c r="A29" s="49" t="str">
        <f t="shared" si="0"/>
        <v>Revenues</v>
      </c>
      <c r="B29" s="15" t="s">
        <v>27</v>
      </c>
      <c r="C29" s="77" t="s">
        <v>17</v>
      </c>
      <c r="D29" s="89" t="s">
        <v>34</v>
      </c>
      <c r="E29" s="91">
        <v>3900</v>
      </c>
      <c r="F29" s="77"/>
      <c r="G29" s="92">
        <f>'1351'!L29</f>
        <v>0</v>
      </c>
      <c r="H29" s="92">
        <f>'1351'!M29</f>
        <v>0</v>
      </c>
      <c r="I29" s="92">
        <f>'1351'!N29</f>
        <v>0</v>
      </c>
      <c r="J29" s="80" t="s">
        <v>95</v>
      </c>
      <c r="K29" s="101"/>
      <c r="L29" s="92">
        <f>'1361'!L31</f>
        <v>0</v>
      </c>
      <c r="M29" s="92">
        <f>'1361'!M31</f>
        <v>0</v>
      </c>
      <c r="N29" s="92">
        <f>'1361'!N31</f>
        <v>0</v>
      </c>
      <c r="O29" s="80" t="str">
        <f t="shared" si="11"/>
        <v>%</v>
      </c>
      <c r="P29" s="101"/>
      <c r="Q29" s="96">
        <f>'1401'!L31</f>
        <v>0</v>
      </c>
      <c r="R29" s="96">
        <f>'1401'!M31</f>
        <v>0</v>
      </c>
      <c r="S29" s="96">
        <f>'1401'!N31</f>
        <v>0</v>
      </c>
      <c r="T29" s="80" t="str">
        <f t="shared" si="12"/>
        <v>%</v>
      </c>
      <c r="U29" s="77"/>
      <c r="V29" s="96">
        <f>'1421'!L31</f>
        <v>0</v>
      </c>
      <c r="W29" s="96">
        <f>'1421'!M31</f>
        <v>0</v>
      </c>
      <c r="X29" s="96">
        <f>'1421'!N31</f>
        <v>0</v>
      </c>
      <c r="Y29" s="80" t="str">
        <f t="shared" si="13"/>
        <v>%</v>
      </c>
      <c r="Z29" s="78"/>
      <c r="AA29" s="96">
        <f>'1601'!L31</f>
        <v>0</v>
      </c>
      <c r="AB29" s="96">
        <f>'1601'!M31</f>
        <v>0</v>
      </c>
      <c r="AC29" s="96">
        <f>'1601'!N31</f>
        <v>0</v>
      </c>
      <c r="AD29" s="80" t="str">
        <f t="shared" si="14"/>
        <v>%</v>
      </c>
      <c r="AE29" s="78"/>
      <c r="AF29" s="92">
        <f>'1621'!L31</f>
        <v>0</v>
      </c>
      <c r="AG29" s="92">
        <f>'1621'!M31</f>
        <v>0</v>
      </c>
      <c r="AH29" s="92">
        <f>'1621'!N31</f>
        <v>0</v>
      </c>
      <c r="AI29" s="80" t="str">
        <f t="shared" si="15"/>
        <v>%</v>
      </c>
      <c r="AJ29" s="78"/>
      <c r="AK29" s="96">
        <f>'1721'!L31</f>
        <v>0</v>
      </c>
      <c r="AL29" s="96">
        <f>'1721'!M31</f>
        <v>0</v>
      </c>
      <c r="AM29" s="96">
        <f>'1721'!N31</f>
        <v>0</v>
      </c>
      <c r="AN29" s="80" t="str">
        <f t="shared" si="16"/>
        <v>%</v>
      </c>
      <c r="AO29" s="78"/>
      <c r="AP29" s="96">
        <f>'9000'!Q28</f>
        <v>0</v>
      </c>
      <c r="AQ29" s="96">
        <f>'9000'!R28</f>
        <v>0</v>
      </c>
      <c r="AR29" s="96">
        <f>'9000'!S28</f>
        <v>0</v>
      </c>
      <c r="AS29" s="80" t="str">
        <f t="shared" si="17"/>
        <v>%</v>
      </c>
      <c r="AT29" s="78"/>
      <c r="AU29" s="96">
        <f t="shared" si="18"/>
        <v>0</v>
      </c>
      <c r="AV29" s="92">
        <f t="shared" si="1"/>
        <v>0</v>
      </c>
      <c r="AW29" s="92">
        <f t="shared" si="1"/>
        <v>0</v>
      </c>
      <c r="AX29" s="93" t="str">
        <f t="shared" si="19"/>
        <v>%</v>
      </c>
    </row>
    <row r="30" spans="1:52" ht="27.75" customHeight="1" x14ac:dyDescent="0.25">
      <c r="A30" s="45"/>
      <c r="B30" s="46"/>
      <c r="C30" s="81" t="s">
        <v>35</v>
      </c>
      <c r="D30" s="77"/>
      <c r="E30" s="77"/>
      <c r="F30" s="77"/>
      <c r="G30" s="102">
        <f>SUM(G14:G29)</f>
        <v>54894.840000000004</v>
      </c>
      <c r="H30" s="102">
        <f>SUM(H14:H29)</f>
        <v>373894.22</v>
      </c>
      <c r="I30" s="102">
        <f>SUM(I14:I29)</f>
        <v>435586.43000000005</v>
      </c>
      <c r="J30" s="103">
        <v>8.8403849620694447E-2</v>
      </c>
      <c r="K30" s="101"/>
      <c r="L30" s="102">
        <f>SUM(L14:L29)</f>
        <v>41220.559999999998</v>
      </c>
      <c r="M30" s="102">
        <f>SUM(M14:M29)</f>
        <v>189919.33</v>
      </c>
      <c r="N30" s="102">
        <f>SUM(N14:N29)</f>
        <v>366673</v>
      </c>
      <c r="O30" s="103">
        <f>IF(N30=0,"",M30/N30)</f>
        <v>0.51795286263237272</v>
      </c>
      <c r="P30" s="101"/>
      <c r="Q30" s="102">
        <f>SUM(Q14:Q29)</f>
        <v>51856.4</v>
      </c>
      <c r="R30" s="102">
        <f>SUM(R14:R29)</f>
        <v>262917.07</v>
      </c>
      <c r="S30" s="102">
        <f>SUM(S14:S29)</f>
        <v>383644.78</v>
      </c>
      <c r="T30" s="103">
        <f>IF(S30=0,"",R30/S30)</f>
        <v>0.68531382076930636</v>
      </c>
      <c r="U30" s="77"/>
      <c r="V30" s="102">
        <f>SUM(V14:V29)</f>
        <v>29639.74</v>
      </c>
      <c r="W30" s="102">
        <f>SUM(W14:W29)</f>
        <v>126244.76</v>
      </c>
      <c r="X30" s="102">
        <f>SUM(X14:X29)</f>
        <v>218997.22</v>
      </c>
      <c r="Y30" s="103">
        <f>IF(X30=0,"",W30/X30)</f>
        <v>0.57646740903834304</v>
      </c>
      <c r="Z30" s="78"/>
      <c r="AA30" s="102">
        <f>SUM(AA14:AA29)</f>
        <v>43143.360000000001</v>
      </c>
      <c r="AB30" s="102">
        <f>SUM(AB14:AB29)</f>
        <v>193530.86</v>
      </c>
      <c r="AC30" s="102">
        <f>SUM(AC14:AC29)</f>
        <v>341251.69</v>
      </c>
      <c r="AD30" s="103">
        <f>IF(AC30=0,"",AB30/AC30)</f>
        <v>0.56712059067018827</v>
      </c>
      <c r="AE30" s="78"/>
      <c r="AF30" s="102">
        <f>SUM(AF14:AF29)</f>
        <v>63660.94</v>
      </c>
      <c r="AG30" s="102">
        <f>SUM(AG14:AG29)</f>
        <v>234261.56</v>
      </c>
      <c r="AH30" s="102">
        <f>SUM(AH14:AH29)</f>
        <v>365932.58</v>
      </c>
      <c r="AI30" s="103">
        <f>IF(AH30=0,"",AG30/AH30)</f>
        <v>0.64017683257391289</v>
      </c>
      <c r="AJ30" s="78"/>
      <c r="AK30" s="102">
        <f>SUM(AK14:AK29)</f>
        <v>83507.159999999989</v>
      </c>
      <c r="AL30" s="102">
        <f>SUM(AL14:AL29)</f>
        <v>523382.76</v>
      </c>
      <c r="AM30" s="102">
        <f>SUM(AM14:AM29)</f>
        <v>754220.21</v>
      </c>
      <c r="AN30" s="103">
        <f>IF(AM30=0,"",AL30/AM30)</f>
        <v>0.69393892269208757</v>
      </c>
      <c r="AO30" s="78"/>
      <c r="AP30" s="102">
        <f>SUM(AP14:AP29)</f>
        <v>308741.14</v>
      </c>
      <c r="AQ30" s="102">
        <f>SUM(AQ14:AQ29)</f>
        <v>3296346.42</v>
      </c>
      <c r="AR30" s="102">
        <f>SUM(AR14:AR29)</f>
        <v>3909827.71</v>
      </c>
      <c r="AS30" s="103">
        <f>IF(AR30=0,"",AQ30/AR30)</f>
        <v>0.84309250035981764</v>
      </c>
      <c r="AT30" s="78"/>
      <c r="AU30" s="102">
        <f>SUM(AU14:AU29)</f>
        <v>455909.24</v>
      </c>
      <c r="AV30" s="118">
        <f>SUM(AV14:AV29)</f>
        <v>5200496.9800000004</v>
      </c>
      <c r="AW30" s="118">
        <f>SUM(AW14:AW29)</f>
        <v>6776133.6199999992</v>
      </c>
      <c r="AX30" s="119">
        <f>IF(AW30=0,"",AV30/AW30)</f>
        <v>0.76747261368201902</v>
      </c>
      <c r="AZ30" s="56"/>
    </row>
    <row r="31" spans="1:52" ht="16.5" x14ac:dyDescent="0.25">
      <c r="A31" s="45"/>
      <c r="B31" s="46"/>
      <c r="C31" s="77"/>
      <c r="D31" s="77"/>
      <c r="E31" s="77"/>
      <c r="F31" s="77"/>
      <c r="G31" s="101"/>
      <c r="H31" s="101"/>
      <c r="I31" s="101"/>
      <c r="J31" s="80"/>
      <c r="K31" s="101"/>
      <c r="L31" s="101"/>
      <c r="M31" s="101"/>
      <c r="N31" s="101"/>
      <c r="O31" s="80"/>
      <c r="P31" s="101"/>
      <c r="Q31" s="101"/>
      <c r="R31" s="101"/>
      <c r="S31" s="101"/>
      <c r="T31" s="80"/>
      <c r="U31" s="77"/>
      <c r="V31" s="101"/>
      <c r="W31" s="101"/>
      <c r="X31" s="101"/>
      <c r="Y31" s="80"/>
      <c r="Z31" s="78"/>
      <c r="AA31" s="101"/>
      <c r="AB31" s="101"/>
      <c r="AC31" s="101"/>
      <c r="AD31" s="80"/>
      <c r="AE31" s="78"/>
      <c r="AF31" s="101"/>
      <c r="AG31" s="101"/>
      <c r="AH31" s="101"/>
      <c r="AI31" s="80"/>
      <c r="AJ31" s="78"/>
      <c r="AK31" s="101"/>
      <c r="AL31" s="101"/>
      <c r="AM31" s="101"/>
      <c r="AN31" s="80"/>
      <c r="AO31" s="78"/>
      <c r="AP31" s="101"/>
      <c r="AQ31" s="101"/>
      <c r="AR31" s="101"/>
      <c r="AS31" s="80"/>
      <c r="AT31" s="78"/>
      <c r="AU31" s="101"/>
      <c r="AV31" s="100"/>
      <c r="AW31" s="100"/>
      <c r="AX31" s="93"/>
    </row>
    <row r="32" spans="1:52" ht="16.5" x14ac:dyDescent="0.25">
      <c r="A32" s="45"/>
      <c r="B32" s="46"/>
      <c r="C32" s="81" t="s">
        <v>36</v>
      </c>
      <c r="D32" s="77"/>
      <c r="E32" s="77"/>
      <c r="F32" s="77"/>
      <c r="G32" s="101"/>
      <c r="H32" s="101"/>
      <c r="I32" s="101"/>
      <c r="J32" s="80"/>
      <c r="K32" s="101"/>
      <c r="L32" s="101"/>
      <c r="M32" s="101"/>
      <c r="N32" s="101"/>
      <c r="O32" s="80"/>
      <c r="P32" s="101"/>
      <c r="Q32" s="101"/>
      <c r="R32" s="101"/>
      <c r="S32" s="101"/>
      <c r="T32" s="80"/>
      <c r="U32" s="77"/>
      <c r="V32" s="101"/>
      <c r="W32" s="101"/>
      <c r="X32" s="101"/>
      <c r="Y32" s="80"/>
      <c r="Z32" s="78"/>
      <c r="AA32" s="101"/>
      <c r="AB32" s="101"/>
      <c r="AC32" s="101"/>
      <c r="AD32" s="80"/>
      <c r="AE32" s="78"/>
      <c r="AF32" s="101"/>
      <c r="AG32" s="101"/>
      <c r="AH32" s="101"/>
      <c r="AI32" s="80"/>
      <c r="AJ32" s="78"/>
      <c r="AK32" s="101"/>
      <c r="AL32" s="101"/>
      <c r="AM32" s="101"/>
      <c r="AN32" s="80"/>
      <c r="AO32" s="78"/>
      <c r="AP32" s="101"/>
      <c r="AQ32" s="101"/>
      <c r="AR32" s="101"/>
      <c r="AS32" s="80"/>
      <c r="AT32" s="78"/>
      <c r="AU32" s="101"/>
      <c r="AV32" s="100"/>
      <c r="AW32" s="100"/>
      <c r="AX32" s="93"/>
    </row>
    <row r="33" spans="1:54" ht="16.5" x14ac:dyDescent="0.25">
      <c r="A33" s="49" t="s">
        <v>36</v>
      </c>
      <c r="B33" s="46" t="s">
        <v>37</v>
      </c>
      <c r="C33" s="77" t="s">
        <v>17</v>
      </c>
      <c r="D33" s="77" t="s">
        <v>37</v>
      </c>
      <c r="E33" s="77"/>
      <c r="F33" s="77"/>
      <c r="G33" s="101"/>
      <c r="H33" s="101"/>
      <c r="I33" s="101"/>
      <c r="J33" s="80"/>
      <c r="K33" s="101"/>
      <c r="L33" s="101"/>
      <c r="M33" s="101"/>
      <c r="N33" s="101"/>
      <c r="O33" s="80"/>
      <c r="P33" s="101"/>
      <c r="Q33" s="101"/>
      <c r="R33" s="101"/>
      <c r="S33" s="101"/>
      <c r="T33" s="80"/>
      <c r="U33" s="77"/>
      <c r="V33" s="101"/>
      <c r="W33" s="101"/>
      <c r="X33" s="101"/>
      <c r="Y33" s="80"/>
      <c r="Z33" s="78"/>
      <c r="AA33" s="101"/>
      <c r="AB33" s="101"/>
      <c r="AC33" s="101"/>
      <c r="AD33" s="80"/>
      <c r="AE33" s="78"/>
      <c r="AF33" s="101"/>
      <c r="AG33" s="101"/>
      <c r="AH33" s="101"/>
      <c r="AI33" s="80"/>
      <c r="AJ33" s="78"/>
      <c r="AK33" s="101"/>
      <c r="AL33" s="101"/>
      <c r="AM33" s="101"/>
      <c r="AN33" s="80"/>
      <c r="AO33" s="78"/>
      <c r="AP33" s="101"/>
      <c r="AQ33" s="101"/>
      <c r="AR33" s="101"/>
      <c r="AS33" s="80"/>
      <c r="AT33" s="78"/>
      <c r="AU33" s="101"/>
      <c r="AV33" s="100"/>
      <c r="AW33" s="100"/>
      <c r="AX33" s="93"/>
    </row>
    <row r="34" spans="1:54" ht="16.5" x14ac:dyDescent="0.25">
      <c r="A34" s="49" t="s">
        <v>36</v>
      </c>
      <c r="B34" s="46" t="s">
        <v>37</v>
      </c>
      <c r="C34" s="77" t="s">
        <v>17</v>
      </c>
      <c r="D34" s="104" t="s">
        <v>64</v>
      </c>
      <c r="E34" s="91">
        <v>5000</v>
      </c>
      <c r="F34" s="104"/>
      <c r="G34" s="92">
        <f>'1351'!L34</f>
        <v>15254.089999999997</v>
      </c>
      <c r="H34" s="92">
        <f>'1351'!M34</f>
        <v>148146.41000000003</v>
      </c>
      <c r="I34" s="92">
        <f>'1351'!N34</f>
        <v>179446.49999999997</v>
      </c>
      <c r="J34" s="80">
        <v>5.4045228213744027E-3</v>
      </c>
      <c r="K34" s="101"/>
      <c r="L34" s="92">
        <f>'1361'!L36</f>
        <v>15809.42</v>
      </c>
      <c r="M34" s="92">
        <f>'1361'!M36</f>
        <v>117163.07000000002</v>
      </c>
      <c r="N34" s="92">
        <f>'1361'!N36</f>
        <v>201110.48999999996</v>
      </c>
      <c r="O34" s="80">
        <f t="shared" ref="O34:O48" si="20">IF(N34=0,"%",M34/N34)</f>
        <v>0.58258060034561121</v>
      </c>
      <c r="P34" s="101"/>
      <c r="Q34" s="96">
        <f>'1401'!L36</f>
        <v>10728.130000000001</v>
      </c>
      <c r="R34" s="96">
        <f>'1401'!M36</f>
        <v>117052.08000000002</v>
      </c>
      <c r="S34" s="96">
        <f>'1401'!N36</f>
        <v>147260.85999999999</v>
      </c>
      <c r="T34" s="80">
        <f t="shared" ref="T34:T49" si="21">IF(S34=0,"%",R34/S34)</f>
        <v>0.79486212426030944</v>
      </c>
      <c r="U34" s="77"/>
      <c r="V34" s="96">
        <f>'1421'!L36</f>
        <v>9063.3100000000013</v>
      </c>
      <c r="W34" s="96">
        <f>'1421'!M36</f>
        <v>64398.030000000006</v>
      </c>
      <c r="X34" s="96">
        <f>'1421'!N36</f>
        <v>110933.23</v>
      </c>
      <c r="Y34" s="80">
        <f t="shared" ref="Y34:Y49" si="22">IF(X34=0,"%",W34/X34)</f>
        <v>0.58051162848138482</v>
      </c>
      <c r="Z34" s="78"/>
      <c r="AA34" s="96">
        <f>'1601'!L36</f>
        <v>9566.18</v>
      </c>
      <c r="AB34" s="96">
        <f>'1601'!M36</f>
        <v>145605.91999999995</v>
      </c>
      <c r="AC34" s="96">
        <f>'1601'!N36</f>
        <v>128928.93999999997</v>
      </c>
      <c r="AD34" s="80">
        <f t="shared" ref="AD34:AD49" si="23">IF(AC34=0,"%",AB34/AC34)</f>
        <v>1.1293501676194653</v>
      </c>
      <c r="AE34" s="78"/>
      <c r="AF34" s="92">
        <f>'1621'!L37</f>
        <v>8305.5499999999993</v>
      </c>
      <c r="AG34" s="92">
        <f>'1621'!M37</f>
        <v>163500.01</v>
      </c>
      <c r="AH34" s="92">
        <f>'1621'!N37</f>
        <v>131114.19999999998</v>
      </c>
      <c r="AI34" s="80">
        <f t="shared" ref="AI34:AI49" si="24">IF(AH34=0,"%",AG34/AH34)</f>
        <v>1.2470045959934166</v>
      </c>
      <c r="AJ34" s="78"/>
      <c r="AK34" s="96">
        <f>'1721'!L36</f>
        <v>57548.1</v>
      </c>
      <c r="AL34" s="96">
        <f>'1721'!M36</f>
        <v>584391.04</v>
      </c>
      <c r="AM34" s="96">
        <f>'1721'!N36</f>
        <v>685236.63000000012</v>
      </c>
      <c r="AN34" s="80">
        <f t="shared" ref="AN34:AN49" si="25">IF(AM34=0,"%",AL34/AM34)</f>
        <v>0.85283099941694585</v>
      </c>
      <c r="AO34" s="78"/>
      <c r="AP34" s="96">
        <f>'9000'!Q33</f>
        <v>37751.75</v>
      </c>
      <c r="AQ34" s="96">
        <f>'9000'!R33</f>
        <v>655271.8899999999</v>
      </c>
      <c r="AR34" s="96">
        <f>'9000'!S33</f>
        <v>825278.10999999987</v>
      </c>
      <c r="AS34" s="80">
        <f t="shared" ref="AS34:AS48" si="26">IF(AR34=0,"%",AQ34/AR34)</f>
        <v>0.79400129733236235</v>
      </c>
      <c r="AT34" s="78"/>
      <c r="AU34" s="96">
        <f t="shared" ref="AU34:AU49" si="27">AF34+AK34+AP34</f>
        <v>103605.4</v>
      </c>
      <c r="AV34" s="92">
        <f>H34+M34+R34+W34+AB34+AG34+AL34+AQ34</f>
        <v>1995528.45</v>
      </c>
      <c r="AW34" s="92">
        <f>I34+N34+S34+X34+AC34+AH34+AM34+AR34</f>
        <v>2409308.96</v>
      </c>
      <c r="AX34" s="93">
        <f t="shared" ref="AX34:AX48" si="28">IF(AW34=0,"%",AV34/AW34)</f>
        <v>0.82825759714935021</v>
      </c>
    </row>
    <row r="35" spans="1:54" ht="16.5" x14ac:dyDescent="0.25">
      <c r="A35" s="49" t="s">
        <v>36</v>
      </c>
      <c r="B35" s="46" t="s">
        <v>37</v>
      </c>
      <c r="C35" s="77" t="s">
        <v>17</v>
      </c>
      <c r="D35" s="104" t="s">
        <v>65</v>
      </c>
      <c r="E35" s="91">
        <v>6000</v>
      </c>
      <c r="F35" s="104"/>
      <c r="G35" s="92">
        <f>'1351'!L35</f>
        <v>21260.7</v>
      </c>
      <c r="H35" s="92">
        <f>'1351'!M35</f>
        <v>225747.81</v>
      </c>
      <c r="I35" s="92">
        <f>'1351'!N35</f>
        <v>256139.93</v>
      </c>
      <c r="J35" s="80">
        <v>8.8888260133120804E-4</v>
      </c>
      <c r="K35" s="101"/>
      <c r="L35" s="92">
        <f>'1361'!L37</f>
        <v>11002.9</v>
      </c>
      <c r="M35" s="92">
        <f>'1361'!M37</f>
        <v>76171.259999999995</v>
      </c>
      <c r="N35" s="92">
        <f>'1361'!N37</f>
        <v>165562.51</v>
      </c>
      <c r="O35" s="80">
        <f t="shared" si="20"/>
        <v>0.46007553280026975</v>
      </c>
      <c r="P35" s="101"/>
      <c r="Q35" s="96">
        <f>'1401'!L37</f>
        <v>19887.669999999998</v>
      </c>
      <c r="R35" s="96">
        <f>'1401'!M37</f>
        <v>143154.69999999998</v>
      </c>
      <c r="S35" s="96">
        <f>'1401'!N37</f>
        <v>236383.90999999997</v>
      </c>
      <c r="T35" s="80">
        <f t="shared" si="21"/>
        <v>0.60560255560541321</v>
      </c>
      <c r="U35" s="77"/>
      <c r="V35" s="96">
        <f>'1421'!L37</f>
        <v>8335.0600000000013</v>
      </c>
      <c r="W35" s="96">
        <f>'1421'!M37</f>
        <v>61846.729999999996</v>
      </c>
      <c r="X35" s="96">
        <f>'1421'!N37</f>
        <v>108063.99</v>
      </c>
      <c r="Y35" s="80">
        <f t="shared" si="22"/>
        <v>0.5723158102898106</v>
      </c>
      <c r="Z35" s="78"/>
      <c r="AA35" s="96">
        <f>'1601'!L37</f>
        <v>20031.829999999998</v>
      </c>
      <c r="AB35" s="96">
        <f>'1601'!M37</f>
        <v>120863.54999999999</v>
      </c>
      <c r="AC35" s="96">
        <f>'1601'!N37</f>
        <v>212322.75</v>
      </c>
      <c r="AD35" s="80">
        <f t="shared" si="23"/>
        <v>0.56924446391166272</v>
      </c>
      <c r="AE35" s="78"/>
      <c r="AF35" s="92">
        <f>'1621'!L38</f>
        <v>39895.550000000003</v>
      </c>
      <c r="AG35" s="92">
        <f>'1621'!M38</f>
        <v>142811.19000000003</v>
      </c>
      <c r="AH35" s="92">
        <f>'1621'!N38</f>
        <v>234818.4</v>
      </c>
      <c r="AI35" s="80">
        <f t="shared" si="24"/>
        <v>0.60817717010251338</v>
      </c>
      <c r="AJ35" s="78"/>
      <c r="AK35" s="96">
        <f>'1721'!L37</f>
        <v>4351.24</v>
      </c>
      <c r="AL35" s="96">
        <f>'1721'!M37</f>
        <v>41918.29</v>
      </c>
      <c r="AM35" s="96">
        <f>'1721'!N37</f>
        <v>68983.59</v>
      </c>
      <c r="AN35" s="80">
        <f t="shared" si="25"/>
        <v>0.60765596571590441</v>
      </c>
      <c r="AO35" s="78"/>
      <c r="AP35" s="96">
        <f>'9000'!Q34</f>
        <v>198453.6100000001</v>
      </c>
      <c r="AQ35" s="96">
        <f>'9000'!R34</f>
        <v>745721.25999999943</v>
      </c>
      <c r="AR35" s="96">
        <f>'9000'!S34</f>
        <v>1280440.6999999995</v>
      </c>
      <c r="AS35" s="80">
        <f t="shared" si="26"/>
        <v>0.5823942178657705</v>
      </c>
      <c r="AT35" s="78"/>
      <c r="AU35" s="96">
        <f t="shared" si="27"/>
        <v>242700.40000000011</v>
      </c>
      <c r="AV35" s="92">
        <f t="shared" ref="AV35:AW49" si="29">H35+M35+R35+W35+AB35+AG35+AL35+AQ35</f>
        <v>1558234.7899999996</v>
      </c>
      <c r="AW35" s="92">
        <f t="shared" si="29"/>
        <v>2562715.7799999993</v>
      </c>
      <c r="AX35" s="93">
        <f t="shared" si="28"/>
        <v>0.60804042420966398</v>
      </c>
    </row>
    <row r="36" spans="1:54" ht="16.5" x14ac:dyDescent="0.25">
      <c r="A36" s="49" t="s">
        <v>36</v>
      </c>
      <c r="B36" s="46" t="s">
        <v>37</v>
      </c>
      <c r="C36" s="77" t="s">
        <v>17</v>
      </c>
      <c r="D36" s="104" t="s">
        <v>66</v>
      </c>
      <c r="E36" s="91">
        <v>7100</v>
      </c>
      <c r="F36" s="104"/>
      <c r="G36" s="92">
        <f>'1351'!L36</f>
        <v>0</v>
      </c>
      <c r="H36" s="92">
        <f>'1351'!M36</f>
        <v>0</v>
      </c>
      <c r="I36" s="92">
        <f>'1351'!N36</f>
        <v>0</v>
      </c>
      <c r="J36" s="80">
        <v>0</v>
      </c>
      <c r="K36" s="101"/>
      <c r="L36" s="92">
        <f>'1361'!L38</f>
        <v>0</v>
      </c>
      <c r="M36" s="92">
        <f>'1361'!M38</f>
        <v>0</v>
      </c>
      <c r="N36" s="92">
        <f>'1361'!N38</f>
        <v>0</v>
      </c>
      <c r="O36" s="80" t="str">
        <f t="shared" si="20"/>
        <v>%</v>
      </c>
      <c r="P36" s="101"/>
      <c r="Q36" s="96">
        <f>'1401'!L38</f>
        <v>0</v>
      </c>
      <c r="R36" s="96">
        <f>'1401'!M38</f>
        <v>0</v>
      </c>
      <c r="S36" s="96">
        <f>'1401'!N38</f>
        <v>0</v>
      </c>
      <c r="T36" s="80" t="str">
        <f t="shared" si="21"/>
        <v>%</v>
      </c>
      <c r="U36" s="77"/>
      <c r="V36" s="96">
        <f>'1421'!L38</f>
        <v>0</v>
      </c>
      <c r="W36" s="96">
        <f>'1421'!M38</f>
        <v>0</v>
      </c>
      <c r="X36" s="96">
        <f>'1421'!N38</f>
        <v>0</v>
      </c>
      <c r="Y36" s="80" t="str">
        <f t="shared" si="22"/>
        <v>%</v>
      </c>
      <c r="Z36" s="78"/>
      <c r="AA36" s="96">
        <f>'1601'!L38</f>
        <v>0</v>
      </c>
      <c r="AB36" s="96">
        <f>'1601'!M38</f>
        <v>0</v>
      </c>
      <c r="AC36" s="96">
        <f>'1601'!N38</f>
        <v>0</v>
      </c>
      <c r="AD36" s="80" t="str">
        <f t="shared" si="23"/>
        <v>%</v>
      </c>
      <c r="AE36" s="78"/>
      <c r="AF36" s="92">
        <f>'1621'!L39</f>
        <v>0</v>
      </c>
      <c r="AG36" s="92">
        <f>'1621'!M39</f>
        <v>0</v>
      </c>
      <c r="AH36" s="92">
        <f>'1621'!N39</f>
        <v>0</v>
      </c>
      <c r="AI36" s="80" t="str">
        <f t="shared" si="24"/>
        <v>%</v>
      </c>
      <c r="AJ36" s="78"/>
      <c r="AK36" s="96">
        <f>'1721'!L38</f>
        <v>0</v>
      </c>
      <c r="AL36" s="96">
        <f>'1721'!M38</f>
        <v>0</v>
      </c>
      <c r="AM36" s="96">
        <f>'1721'!N38</f>
        <v>0</v>
      </c>
      <c r="AN36" s="80" t="str">
        <f t="shared" si="25"/>
        <v>%</v>
      </c>
      <c r="AO36" s="78"/>
      <c r="AP36" s="96">
        <f>'9000'!Q35</f>
        <v>0</v>
      </c>
      <c r="AQ36" s="96">
        <f>'9000'!R35</f>
        <v>0</v>
      </c>
      <c r="AR36" s="96">
        <f>'9000'!S35</f>
        <v>0</v>
      </c>
      <c r="AS36" s="80" t="str">
        <f t="shared" si="26"/>
        <v>%</v>
      </c>
      <c r="AT36" s="78"/>
      <c r="AU36" s="96">
        <f t="shared" si="27"/>
        <v>0</v>
      </c>
      <c r="AV36" s="92">
        <f t="shared" si="29"/>
        <v>0</v>
      </c>
      <c r="AW36" s="92">
        <f t="shared" si="29"/>
        <v>0</v>
      </c>
      <c r="AX36" s="93" t="str">
        <f t="shared" si="28"/>
        <v>%</v>
      </c>
    </row>
    <row r="37" spans="1:54" ht="16.5" x14ac:dyDescent="0.25">
      <c r="A37" s="49" t="s">
        <v>36</v>
      </c>
      <c r="B37" s="46" t="s">
        <v>37</v>
      </c>
      <c r="C37" s="77"/>
      <c r="D37" s="104" t="s">
        <v>67</v>
      </c>
      <c r="E37" s="91">
        <v>7200</v>
      </c>
      <c r="F37" s="104"/>
      <c r="G37" s="92">
        <f>'1351'!L37</f>
        <v>0</v>
      </c>
      <c r="H37" s="92">
        <f>'1351'!M37</f>
        <v>0</v>
      </c>
      <c r="I37" s="92">
        <f>'1351'!N37</f>
        <v>0</v>
      </c>
      <c r="J37" s="80" t="s">
        <v>95</v>
      </c>
      <c r="K37" s="101"/>
      <c r="L37" s="92">
        <f>'1361'!L39</f>
        <v>0</v>
      </c>
      <c r="M37" s="92">
        <f>'1361'!M39</f>
        <v>0</v>
      </c>
      <c r="N37" s="92">
        <f>'1361'!N39</f>
        <v>0</v>
      </c>
      <c r="O37" s="80" t="str">
        <f t="shared" si="20"/>
        <v>%</v>
      </c>
      <c r="P37" s="101"/>
      <c r="Q37" s="96">
        <f>'1401'!L39</f>
        <v>0</v>
      </c>
      <c r="R37" s="96">
        <f>'1401'!M39</f>
        <v>0</v>
      </c>
      <c r="S37" s="96">
        <f>'1401'!N39</f>
        <v>0</v>
      </c>
      <c r="T37" s="80" t="str">
        <f t="shared" si="21"/>
        <v>%</v>
      </c>
      <c r="U37" s="77"/>
      <c r="V37" s="96">
        <f>'1421'!L39</f>
        <v>0</v>
      </c>
      <c r="W37" s="96">
        <f>'1421'!M39</f>
        <v>0</v>
      </c>
      <c r="X37" s="96">
        <f>'1421'!N39</f>
        <v>0</v>
      </c>
      <c r="Y37" s="80" t="str">
        <f t="shared" si="22"/>
        <v>%</v>
      </c>
      <c r="Z37" s="78"/>
      <c r="AA37" s="96">
        <f>'1601'!L39</f>
        <v>0</v>
      </c>
      <c r="AB37" s="96">
        <f>'1601'!M39</f>
        <v>0</v>
      </c>
      <c r="AC37" s="96">
        <f>'1601'!N39</f>
        <v>0</v>
      </c>
      <c r="AD37" s="80" t="str">
        <f t="shared" si="23"/>
        <v>%</v>
      </c>
      <c r="AE37" s="78"/>
      <c r="AF37" s="92">
        <f>'1621'!L40</f>
        <v>0</v>
      </c>
      <c r="AG37" s="92">
        <f>'1621'!M40</f>
        <v>0</v>
      </c>
      <c r="AH37" s="92">
        <f>'1621'!N40</f>
        <v>0</v>
      </c>
      <c r="AI37" s="80" t="str">
        <f t="shared" si="24"/>
        <v>%</v>
      </c>
      <c r="AJ37" s="78"/>
      <c r="AK37" s="96">
        <f>'1721'!L39</f>
        <v>0</v>
      </c>
      <c r="AL37" s="96">
        <f>'1721'!M39</f>
        <v>0</v>
      </c>
      <c r="AM37" s="96">
        <f>'1721'!N39</f>
        <v>0</v>
      </c>
      <c r="AN37" s="80" t="str">
        <f t="shared" si="25"/>
        <v>%</v>
      </c>
      <c r="AO37" s="78"/>
      <c r="AP37" s="96">
        <f>'9000'!Q36</f>
        <v>0</v>
      </c>
      <c r="AQ37" s="96">
        <f>'9000'!R36</f>
        <v>-913.91</v>
      </c>
      <c r="AR37" s="96">
        <f>'9000'!S36</f>
        <v>90171.36</v>
      </c>
      <c r="AS37" s="80">
        <f t="shared" si="26"/>
        <v>-1.0135258024277331E-2</v>
      </c>
      <c r="AT37" s="78"/>
      <c r="AU37" s="96">
        <f t="shared" si="27"/>
        <v>0</v>
      </c>
      <c r="AV37" s="92">
        <f t="shared" si="29"/>
        <v>-913.91</v>
      </c>
      <c r="AW37" s="92">
        <f t="shared" si="29"/>
        <v>90171.36</v>
      </c>
      <c r="AX37" s="93">
        <f t="shared" si="28"/>
        <v>-1.0135258024277331E-2</v>
      </c>
    </row>
    <row r="38" spans="1:54" ht="16.5" x14ac:dyDescent="0.25">
      <c r="A38" s="49" t="s">
        <v>36</v>
      </c>
      <c r="B38" s="46" t="s">
        <v>37</v>
      </c>
      <c r="C38" s="77" t="s">
        <v>17</v>
      </c>
      <c r="D38" s="104" t="s">
        <v>68</v>
      </c>
      <c r="E38" s="91">
        <v>7300</v>
      </c>
      <c r="F38" s="104"/>
      <c r="G38" s="92">
        <f>'1351'!L38</f>
        <v>0</v>
      </c>
      <c r="H38" s="92">
        <f>'1351'!M38</f>
        <v>0</v>
      </c>
      <c r="I38" s="92">
        <f>'1351'!N38</f>
        <v>0</v>
      </c>
      <c r="J38" s="80">
        <v>8.6510148841973694E-2</v>
      </c>
      <c r="K38" s="101"/>
      <c r="L38" s="92">
        <f>'1361'!L40</f>
        <v>0</v>
      </c>
      <c r="M38" s="92">
        <f>'1361'!M40</f>
        <v>0</v>
      </c>
      <c r="N38" s="92">
        <f>'1361'!N40</f>
        <v>0</v>
      </c>
      <c r="O38" s="80" t="str">
        <f t="shared" si="20"/>
        <v>%</v>
      </c>
      <c r="P38" s="101"/>
      <c r="Q38" s="96">
        <f>'1401'!L40</f>
        <v>0</v>
      </c>
      <c r="R38" s="96">
        <f>'1401'!M40</f>
        <v>0</v>
      </c>
      <c r="S38" s="96">
        <f>'1401'!N40</f>
        <v>0</v>
      </c>
      <c r="T38" s="80" t="str">
        <f t="shared" si="21"/>
        <v>%</v>
      </c>
      <c r="U38" s="77"/>
      <c r="V38" s="96">
        <f>'1421'!L40</f>
        <v>0</v>
      </c>
      <c r="W38" s="96">
        <f>'1421'!M40</f>
        <v>0</v>
      </c>
      <c r="X38" s="96">
        <f>'1421'!N40</f>
        <v>0</v>
      </c>
      <c r="Y38" s="80" t="str">
        <f t="shared" si="22"/>
        <v>%</v>
      </c>
      <c r="Z38" s="78"/>
      <c r="AA38" s="96">
        <f>'1601'!L40</f>
        <v>0</v>
      </c>
      <c r="AB38" s="96">
        <f>'1601'!M40</f>
        <v>0</v>
      </c>
      <c r="AC38" s="96">
        <f>'1601'!N40</f>
        <v>0</v>
      </c>
      <c r="AD38" s="80" t="str">
        <f t="shared" si="23"/>
        <v>%</v>
      </c>
      <c r="AE38" s="78"/>
      <c r="AF38" s="92">
        <f>'1621'!L41</f>
        <v>0</v>
      </c>
      <c r="AG38" s="92">
        <f>'1621'!M41</f>
        <v>0</v>
      </c>
      <c r="AH38" s="92">
        <f>'1621'!N41</f>
        <v>0</v>
      </c>
      <c r="AI38" s="80" t="str">
        <f t="shared" si="24"/>
        <v>%</v>
      </c>
      <c r="AJ38" s="78"/>
      <c r="AK38" s="96">
        <f>'1721'!L40</f>
        <v>0</v>
      </c>
      <c r="AL38" s="96">
        <f>'1721'!M40</f>
        <v>0</v>
      </c>
      <c r="AM38" s="96">
        <f>'1721'!N40</f>
        <v>0</v>
      </c>
      <c r="AN38" s="80" t="str">
        <f t="shared" si="25"/>
        <v>%</v>
      </c>
      <c r="AO38" s="78"/>
      <c r="AP38" s="96">
        <f>'9000'!Q37</f>
        <v>0</v>
      </c>
      <c r="AQ38" s="96">
        <f>'9000'!R37</f>
        <v>0</v>
      </c>
      <c r="AR38" s="96">
        <f>'9000'!S37</f>
        <v>0</v>
      </c>
      <c r="AS38" s="80" t="str">
        <f t="shared" si="26"/>
        <v>%</v>
      </c>
      <c r="AT38" s="78"/>
      <c r="AU38" s="96">
        <f t="shared" si="27"/>
        <v>0</v>
      </c>
      <c r="AV38" s="92">
        <f t="shared" si="29"/>
        <v>0</v>
      </c>
      <c r="AW38" s="92">
        <f t="shared" si="29"/>
        <v>0</v>
      </c>
      <c r="AX38" s="93" t="str">
        <f t="shared" si="28"/>
        <v>%</v>
      </c>
    </row>
    <row r="39" spans="1:54" ht="16.5" x14ac:dyDescent="0.25">
      <c r="A39" s="49" t="s">
        <v>36</v>
      </c>
      <c r="B39" s="46" t="s">
        <v>37</v>
      </c>
      <c r="C39" s="77" t="s">
        <v>17</v>
      </c>
      <c r="D39" s="104" t="s">
        <v>69</v>
      </c>
      <c r="E39" s="91">
        <v>7400</v>
      </c>
      <c r="F39" s="104"/>
      <c r="G39" s="92">
        <f>'1351'!L39</f>
        <v>0</v>
      </c>
      <c r="H39" s="92">
        <f>'1351'!M39</f>
        <v>0</v>
      </c>
      <c r="I39" s="92">
        <f>'1351'!N39</f>
        <v>0</v>
      </c>
      <c r="J39" s="80" t="s">
        <v>95</v>
      </c>
      <c r="K39" s="101"/>
      <c r="L39" s="92">
        <f>'1361'!L41</f>
        <v>0</v>
      </c>
      <c r="M39" s="92">
        <f>'1361'!M41</f>
        <v>0</v>
      </c>
      <c r="N39" s="92">
        <f>'1361'!N41</f>
        <v>0</v>
      </c>
      <c r="O39" s="80" t="str">
        <f t="shared" si="20"/>
        <v>%</v>
      </c>
      <c r="P39" s="101"/>
      <c r="Q39" s="96">
        <f>'1401'!L41</f>
        <v>0</v>
      </c>
      <c r="R39" s="96">
        <f>'1401'!M41</f>
        <v>0</v>
      </c>
      <c r="S39" s="96">
        <f>'1401'!N41</f>
        <v>0</v>
      </c>
      <c r="T39" s="80" t="str">
        <f t="shared" si="21"/>
        <v>%</v>
      </c>
      <c r="U39" s="77"/>
      <c r="V39" s="96">
        <f>'1421'!L41</f>
        <v>0</v>
      </c>
      <c r="W39" s="96">
        <f>'1421'!M41</f>
        <v>0</v>
      </c>
      <c r="X39" s="96">
        <f>'1421'!N41</f>
        <v>0</v>
      </c>
      <c r="Y39" s="80" t="str">
        <f t="shared" si="22"/>
        <v>%</v>
      </c>
      <c r="Z39" s="78"/>
      <c r="AA39" s="96">
        <f>'1601'!L41</f>
        <v>0</v>
      </c>
      <c r="AB39" s="96">
        <f>'1601'!M41</f>
        <v>0</v>
      </c>
      <c r="AC39" s="96">
        <f>'1601'!N41</f>
        <v>0</v>
      </c>
      <c r="AD39" s="80" t="str">
        <f t="shared" si="23"/>
        <v>%</v>
      </c>
      <c r="AE39" s="78"/>
      <c r="AF39" s="92">
        <f>'1621'!L42</f>
        <v>0</v>
      </c>
      <c r="AG39" s="92">
        <f>'1621'!M42</f>
        <v>0</v>
      </c>
      <c r="AH39" s="92">
        <f>'1621'!N42</f>
        <v>0</v>
      </c>
      <c r="AI39" s="80" t="str">
        <f t="shared" si="24"/>
        <v>%</v>
      </c>
      <c r="AJ39" s="78"/>
      <c r="AK39" s="96">
        <f>'1721'!L41</f>
        <v>0</v>
      </c>
      <c r="AL39" s="96">
        <f>'1721'!M41</f>
        <v>0</v>
      </c>
      <c r="AM39" s="96">
        <f>'1721'!N41</f>
        <v>0</v>
      </c>
      <c r="AN39" s="80" t="str">
        <f t="shared" si="25"/>
        <v>%</v>
      </c>
      <c r="AO39" s="78"/>
      <c r="AP39" s="96">
        <f>'9000'!Q38</f>
        <v>0</v>
      </c>
      <c r="AQ39" s="96">
        <f>'9000'!R38</f>
        <v>0</v>
      </c>
      <c r="AR39" s="96">
        <f>'9000'!S38</f>
        <v>1415266.6</v>
      </c>
      <c r="AS39" s="80">
        <f t="shared" si="26"/>
        <v>0</v>
      </c>
      <c r="AT39" s="78"/>
      <c r="AU39" s="96">
        <f t="shared" si="27"/>
        <v>0</v>
      </c>
      <c r="AV39" s="92">
        <f t="shared" si="29"/>
        <v>0</v>
      </c>
      <c r="AW39" s="92">
        <f t="shared" si="29"/>
        <v>1415266.6</v>
      </c>
      <c r="AX39" s="93">
        <f t="shared" si="28"/>
        <v>0</v>
      </c>
    </row>
    <row r="40" spans="1:54" ht="16.5" x14ac:dyDescent="0.25">
      <c r="A40" s="49" t="s">
        <v>36</v>
      </c>
      <c r="B40" s="46" t="s">
        <v>37</v>
      </c>
      <c r="C40" s="77" t="s">
        <v>17</v>
      </c>
      <c r="D40" s="104" t="s">
        <v>70</v>
      </c>
      <c r="E40" s="91">
        <v>7500</v>
      </c>
      <c r="F40" s="104"/>
      <c r="G40" s="92">
        <f>'1351'!L40</f>
        <v>0</v>
      </c>
      <c r="H40" s="92">
        <f>'1351'!M40</f>
        <v>0</v>
      </c>
      <c r="I40" s="92">
        <f>'1351'!N40</f>
        <v>0</v>
      </c>
      <c r="J40" s="80">
        <v>9.4010751153608296E-2</v>
      </c>
      <c r="K40" s="101"/>
      <c r="L40" s="92">
        <f>'1361'!L42</f>
        <v>0</v>
      </c>
      <c r="M40" s="92">
        <f>'1361'!M42</f>
        <v>0</v>
      </c>
      <c r="N40" s="92">
        <f>'1361'!N42</f>
        <v>0</v>
      </c>
      <c r="O40" s="80" t="str">
        <f t="shared" si="20"/>
        <v>%</v>
      </c>
      <c r="P40" s="101"/>
      <c r="Q40" s="96">
        <f>'1401'!L42</f>
        <v>0</v>
      </c>
      <c r="R40" s="96">
        <f>'1401'!M42</f>
        <v>0</v>
      </c>
      <c r="S40" s="96">
        <f>'1401'!N42</f>
        <v>0</v>
      </c>
      <c r="T40" s="80" t="str">
        <f t="shared" si="21"/>
        <v>%</v>
      </c>
      <c r="U40" s="77"/>
      <c r="V40" s="96">
        <f>'1421'!L42</f>
        <v>0</v>
      </c>
      <c r="W40" s="96">
        <f>'1421'!M42</f>
        <v>0</v>
      </c>
      <c r="X40" s="96">
        <f>'1421'!N42</f>
        <v>0</v>
      </c>
      <c r="Y40" s="80" t="str">
        <f t="shared" si="22"/>
        <v>%</v>
      </c>
      <c r="Z40" s="78"/>
      <c r="AA40" s="96">
        <f>'1601'!L42</f>
        <v>0</v>
      </c>
      <c r="AB40" s="96">
        <f>'1601'!M42</f>
        <v>0</v>
      </c>
      <c r="AC40" s="96">
        <f>'1601'!N42</f>
        <v>0</v>
      </c>
      <c r="AD40" s="80" t="str">
        <f t="shared" si="23"/>
        <v>%</v>
      </c>
      <c r="AE40" s="78"/>
      <c r="AF40" s="92">
        <f>'1621'!L43</f>
        <v>0</v>
      </c>
      <c r="AG40" s="92">
        <f>'1621'!M43</f>
        <v>0</v>
      </c>
      <c r="AH40" s="92">
        <f>'1621'!N43</f>
        <v>0</v>
      </c>
      <c r="AI40" s="80" t="str">
        <f t="shared" si="24"/>
        <v>%</v>
      </c>
      <c r="AJ40" s="78"/>
      <c r="AK40" s="96">
        <f>'1721'!L42</f>
        <v>0</v>
      </c>
      <c r="AL40" s="96">
        <f>'1721'!M42</f>
        <v>0</v>
      </c>
      <c r="AM40" s="96">
        <f>'1721'!N42</f>
        <v>0</v>
      </c>
      <c r="AN40" s="80" t="str">
        <f t="shared" si="25"/>
        <v>%</v>
      </c>
      <c r="AO40" s="78"/>
      <c r="AP40" s="96">
        <f>'9000'!Q39</f>
        <v>0</v>
      </c>
      <c r="AQ40" s="96">
        <f>'9000'!R39</f>
        <v>0</v>
      </c>
      <c r="AR40" s="96">
        <f>'9000'!S39</f>
        <v>0</v>
      </c>
      <c r="AS40" s="80" t="str">
        <f t="shared" si="26"/>
        <v>%</v>
      </c>
      <c r="AT40" s="78"/>
      <c r="AU40" s="96">
        <f t="shared" si="27"/>
        <v>0</v>
      </c>
      <c r="AV40" s="92">
        <f t="shared" si="29"/>
        <v>0</v>
      </c>
      <c r="AW40" s="92">
        <f t="shared" si="29"/>
        <v>0</v>
      </c>
      <c r="AX40" s="93" t="str">
        <f t="shared" si="28"/>
        <v>%</v>
      </c>
    </row>
    <row r="41" spans="1:54" ht="16.5" x14ac:dyDescent="0.25">
      <c r="A41" s="49" t="s">
        <v>36</v>
      </c>
      <c r="B41" s="46" t="s">
        <v>37</v>
      </c>
      <c r="C41" s="77" t="s">
        <v>17</v>
      </c>
      <c r="D41" s="104" t="s">
        <v>71</v>
      </c>
      <c r="E41" s="91">
        <v>7600</v>
      </c>
      <c r="F41" s="104"/>
      <c r="G41" s="92">
        <f>'1351'!L41</f>
        <v>0</v>
      </c>
      <c r="H41" s="92">
        <f>'1351'!M41</f>
        <v>0</v>
      </c>
      <c r="I41" s="92">
        <f>'1351'!N41</f>
        <v>0</v>
      </c>
      <c r="J41" s="80" t="s">
        <v>95</v>
      </c>
      <c r="K41" s="101"/>
      <c r="L41" s="92">
        <f>'1361'!L43</f>
        <v>0</v>
      </c>
      <c r="M41" s="92">
        <f>'1361'!M43</f>
        <v>0</v>
      </c>
      <c r="N41" s="92">
        <f>'1361'!N43</f>
        <v>0</v>
      </c>
      <c r="O41" s="80" t="str">
        <f t="shared" si="20"/>
        <v>%</v>
      </c>
      <c r="P41" s="101"/>
      <c r="Q41" s="96">
        <f>'1401'!L43</f>
        <v>0</v>
      </c>
      <c r="R41" s="96">
        <f>'1401'!M43</f>
        <v>0</v>
      </c>
      <c r="S41" s="96">
        <f>'1401'!N43</f>
        <v>0</v>
      </c>
      <c r="T41" s="80" t="str">
        <f t="shared" si="21"/>
        <v>%</v>
      </c>
      <c r="U41" s="77"/>
      <c r="V41" s="96">
        <f>'1421'!L43</f>
        <v>0</v>
      </c>
      <c r="W41" s="96">
        <f>'1421'!M43</f>
        <v>0</v>
      </c>
      <c r="X41" s="96">
        <f>'1421'!N43</f>
        <v>0</v>
      </c>
      <c r="Y41" s="80" t="str">
        <f t="shared" si="22"/>
        <v>%</v>
      </c>
      <c r="Z41" s="78"/>
      <c r="AA41" s="96">
        <f>'1601'!L43</f>
        <v>0</v>
      </c>
      <c r="AB41" s="96">
        <f>'1601'!M43</f>
        <v>0</v>
      </c>
      <c r="AC41" s="96">
        <f>'1601'!N43</f>
        <v>0</v>
      </c>
      <c r="AD41" s="80" t="str">
        <f t="shared" si="23"/>
        <v>%</v>
      </c>
      <c r="AE41" s="78"/>
      <c r="AF41" s="92">
        <f>'1621'!L44</f>
        <v>0</v>
      </c>
      <c r="AG41" s="92">
        <f>'1621'!M44</f>
        <v>0</v>
      </c>
      <c r="AH41" s="92">
        <f>'1621'!N44</f>
        <v>0</v>
      </c>
      <c r="AI41" s="80" t="str">
        <f t="shared" si="24"/>
        <v>%</v>
      </c>
      <c r="AJ41" s="78"/>
      <c r="AK41" s="96">
        <f>'1721'!L43</f>
        <v>0</v>
      </c>
      <c r="AL41" s="96">
        <f>'1721'!M43</f>
        <v>0</v>
      </c>
      <c r="AM41" s="96">
        <f>'1721'!N43</f>
        <v>0</v>
      </c>
      <c r="AN41" s="80" t="str">
        <f t="shared" si="25"/>
        <v>%</v>
      </c>
      <c r="AO41" s="78"/>
      <c r="AP41" s="96">
        <f>'9000'!Q40</f>
        <v>0</v>
      </c>
      <c r="AQ41" s="96">
        <f>'9000'!R40</f>
        <v>0</v>
      </c>
      <c r="AR41" s="96">
        <f>'9000'!S40</f>
        <v>0</v>
      </c>
      <c r="AS41" s="80" t="str">
        <f t="shared" si="26"/>
        <v>%</v>
      </c>
      <c r="AT41" s="78"/>
      <c r="AU41" s="96">
        <f t="shared" si="27"/>
        <v>0</v>
      </c>
      <c r="AV41" s="92">
        <f t="shared" si="29"/>
        <v>0</v>
      </c>
      <c r="AW41" s="92">
        <f t="shared" si="29"/>
        <v>0</v>
      </c>
      <c r="AX41" s="93" t="str">
        <f t="shared" si="28"/>
        <v>%</v>
      </c>
      <c r="BA41" s="69"/>
    </row>
    <row r="42" spans="1:54" ht="16.5" x14ac:dyDescent="0.25">
      <c r="A42" s="49" t="s">
        <v>36</v>
      </c>
      <c r="B42" s="46" t="s">
        <v>37</v>
      </c>
      <c r="C42" s="77" t="s">
        <v>17</v>
      </c>
      <c r="D42" s="104" t="s">
        <v>72</v>
      </c>
      <c r="E42" s="91">
        <v>7700</v>
      </c>
      <c r="F42" s="104"/>
      <c r="G42" s="92">
        <f>'1351'!L42</f>
        <v>0</v>
      </c>
      <c r="H42" s="92">
        <f>'1351'!M42</f>
        <v>0</v>
      </c>
      <c r="I42" s="92">
        <f>'1351'!N42</f>
        <v>0</v>
      </c>
      <c r="J42" s="80" t="s">
        <v>95</v>
      </c>
      <c r="K42" s="101"/>
      <c r="L42" s="92">
        <f>'1361'!L44</f>
        <v>0</v>
      </c>
      <c r="M42" s="92">
        <f>'1361'!M44</f>
        <v>0</v>
      </c>
      <c r="N42" s="92">
        <f>'1361'!N44</f>
        <v>0</v>
      </c>
      <c r="O42" s="80" t="str">
        <f t="shared" si="20"/>
        <v>%</v>
      </c>
      <c r="P42" s="101"/>
      <c r="Q42" s="96">
        <f>'1401'!L44</f>
        <v>0</v>
      </c>
      <c r="R42" s="96">
        <f>'1401'!M44</f>
        <v>0</v>
      </c>
      <c r="S42" s="96">
        <f>'1401'!N44</f>
        <v>0</v>
      </c>
      <c r="T42" s="80" t="str">
        <f t="shared" si="21"/>
        <v>%</v>
      </c>
      <c r="U42" s="77"/>
      <c r="V42" s="96">
        <f>'1421'!L44</f>
        <v>0</v>
      </c>
      <c r="W42" s="96">
        <f>'1421'!M44</f>
        <v>0</v>
      </c>
      <c r="X42" s="96">
        <f>'1421'!N44</f>
        <v>0</v>
      </c>
      <c r="Y42" s="80" t="str">
        <f t="shared" si="22"/>
        <v>%</v>
      </c>
      <c r="Z42" s="78"/>
      <c r="AA42" s="96">
        <f>'1601'!L44</f>
        <v>0</v>
      </c>
      <c r="AB42" s="96">
        <f>'1601'!M44</f>
        <v>0</v>
      </c>
      <c r="AC42" s="96">
        <f>'1601'!N44</f>
        <v>0</v>
      </c>
      <c r="AD42" s="80" t="str">
        <f t="shared" si="23"/>
        <v>%</v>
      </c>
      <c r="AE42" s="78"/>
      <c r="AF42" s="92">
        <f>'1621'!L45</f>
        <v>0</v>
      </c>
      <c r="AG42" s="92">
        <f>'1621'!M45</f>
        <v>0</v>
      </c>
      <c r="AH42" s="92">
        <f>'1621'!N45</f>
        <v>0</v>
      </c>
      <c r="AI42" s="80" t="str">
        <f t="shared" si="24"/>
        <v>%</v>
      </c>
      <c r="AJ42" s="78"/>
      <c r="AK42" s="96">
        <f>'1721'!L44</f>
        <v>0</v>
      </c>
      <c r="AL42" s="96">
        <f>'1721'!M44</f>
        <v>0</v>
      </c>
      <c r="AM42" s="96">
        <f>'1721'!N44</f>
        <v>0</v>
      </c>
      <c r="AN42" s="80" t="str">
        <f t="shared" si="25"/>
        <v>%</v>
      </c>
      <c r="AO42" s="78"/>
      <c r="AP42" s="96">
        <f>'9000'!Q41</f>
        <v>0</v>
      </c>
      <c r="AQ42" s="96">
        <f>'9000'!R41</f>
        <v>375</v>
      </c>
      <c r="AR42" s="96">
        <f>'9000'!S41</f>
        <v>37939.29</v>
      </c>
      <c r="AS42" s="80">
        <f t="shared" si="26"/>
        <v>9.8842123824668306E-3</v>
      </c>
      <c r="AT42" s="78"/>
      <c r="AU42" s="96">
        <f t="shared" si="27"/>
        <v>0</v>
      </c>
      <c r="AV42" s="92">
        <f t="shared" si="29"/>
        <v>375</v>
      </c>
      <c r="AW42" s="92">
        <f t="shared" si="29"/>
        <v>37939.29</v>
      </c>
      <c r="AX42" s="93">
        <f t="shared" si="28"/>
        <v>9.8842123824668306E-3</v>
      </c>
    </row>
    <row r="43" spans="1:54" ht="16.5" x14ac:dyDescent="0.25">
      <c r="A43" s="49" t="s">
        <v>36</v>
      </c>
      <c r="B43" s="46" t="s">
        <v>37</v>
      </c>
      <c r="C43" s="77" t="s">
        <v>17</v>
      </c>
      <c r="D43" s="104" t="s">
        <v>73</v>
      </c>
      <c r="E43" s="91">
        <v>7800</v>
      </c>
      <c r="F43" s="104"/>
      <c r="G43" s="92">
        <f>'1351'!L43</f>
        <v>0</v>
      </c>
      <c r="H43" s="92">
        <f>'1351'!M43</f>
        <v>0</v>
      </c>
      <c r="I43" s="92">
        <f>'1351'!N43</f>
        <v>0</v>
      </c>
      <c r="J43" s="80" t="s">
        <v>95</v>
      </c>
      <c r="K43" s="101"/>
      <c r="L43" s="92">
        <f>'1361'!L45</f>
        <v>0</v>
      </c>
      <c r="M43" s="92">
        <f>'1361'!M45</f>
        <v>0</v>
      </c>
      <c r="N43" s="92">
        <f>'1361'!N45</f>
        <v>0</v>
      </c>
      <c r="O43" s="80" t="str">
        <f t="shared" si="20"/>
        <v>%</v>
      </c>
      <c r="P43" s="101"/>
      <c r="Q43" s="96">
        <f>'1401'!L45</f>
        <v>0</v>
      </c>
      <c r="R43" s="96">
        <f>'1401'!M45</f>
        <v>8208</v>
      </c>
      <c r="S43" s="96">
        <f>'1401'!N45</f>
        <v>0</v>
      </c>
      <c r="T43" s="80" t="str">
        <f t="shared" si="21"/>
        <v>%</v>
      </c>
      <c r="U43" s="77"/>
      <c r="V43" s="96">
        <f>'1421'!L45</f>
        <v>0</v>
      </c>
      <c r="W43" s="96">
        <f>'1421'!M45</f>
        <v>0</v>
      </c>
      <c r="X43" s="96">
        <f>'1421'!N45</f>
        <v>0</v>
      </c>
      <c r="Y43" s="80" t="str">
        <f t="shared" si="22"/>
        <v>%</v>
      </c>
      <c r="Z43" s="78"/>
      <c r="AA43" s="96">
        <f>'1601'!L45</f>
        <v>0</v>
      </c>
      <c r="AB43" s="96">
        <f>'1601'!M45</f>
        <v>0</v>
      </c>
      <c r="AC43" s="96">
        <f>'1601'!N45</f>
        <v>0</v>
      </c>
      <c r="AD43" s="80" t="str">
        <f t="shared" si="23"/>
        <v>%</v>
      </c>
      <c r="AE43" s="78"/>
      <c r="AF43" s="92">
        <f>'1621'!L46</f>
        <v>0</v>
      </c>
      <c r="AG43" s="92">
        <f>'1621'!M46</f>
        <v>0</v>
      </c>
      <c r="AH43" s="92">
        <f>'1621'!N46</f>
        <v>0</v>
      </c>
      <c r="AI43" s="80" t="str">
        <f t="shared" si="24"/>
        <v>%</v>
      </c>
      <c r="AJ43" s="78"/>
      <c r="AK43" s="96">
        <f>'1721'!L45</f>
        <v>0</v>
      </c>
      <c r="AL43" s="96">
        <f>'1721'!M45</f>
        <v>0</v>
      </c>
      <c r="AM43" s="96">
        <f>'1721'!N45</f>
        <v>0</v>
      </c>
      <c r="AN43" s="80" t="str">
        <f t="shared" si="25"/>
        <v>%</v>
      </c>
      <c r="AO43" s="78"/>
      <c r="AP43" s="96">
        <f>'9000'!Q42</f>
        <v>0</v>
      </c>
      <c r="AQ43" s="96">
        <f>'9000'!R42</f>
        <v>0</v>
      </c>
      <c r="AR43" s="96">
        <f>'9000'!S42</f>
        <v>0</v>
      </c>
      <c r="AS43" s="80" t="str">
        <f t="shared" si="26"/>
        <v>%</v>
      </c>
      <c r="AT43" s="78"/>
      <c r="AU43" s="96">
        <f t="shared" si="27"/>
        <v>0</v>
      </c>
      <c r="AV43" s="92">
        <f t="shared" si="29"/>
        <v>8208</v>
      </c>
      <c r="AW43" s="92">
        <f t="shared" si="29"/>
        <v>0</v>
      </c>
      <c r="AX43" s="93" t="str">
        <f t="shared" si="28"/>
        <v>%</v>
      </c>
    </row>
    <row r="44" spans="1:54" ht="16.5" x14ac:dyDescent="0.25">
      <c r="A44" s="49" t="s">
        <v>36</v>
      </c>
      <c r="B44" s="46" t="s">
        <v>37</v>
      </c>
      <c r="C44" s="77" t="s">
        <v>17</v>
      </c>
      <c r="D44" s="104" t="s">
        <v>74</v>
      </c>
      <c r="E44" s="91">
        <v>7900</v>
      </c>
      <c r="F44" s="104"/>
      <c r="G44" s="92">
        <f>'1351'!L44</f>
        <v>0</v>
      </c>
      <c r="H44" s="92">
        <f>'1351'!M44</f>
        <v>0</v>
      </c>
      <c r="I44" s="92">
        <f>'1351'!N44</f>
        <v>0</v>
      </c>
      <c r="J44" s="80">
        <v>0.19245437155909917</v>
      </c>
      <c r="K44" s="101"/>
      <c r="L44" s="92">
        <f>'1361'!L46</f>
        <v>0</v>
      </c>
      <c r="M44" s="92">
        <f>'1361'!M46</f>
        <v>0</v>
      </c>
      <c r="N44" s="92">
        <f>'1361'!N46</f>
        <v>0</v>
      </c>
      <c r="O44" s="80" t="str">
        <f t="shared" si="20"/>
        <v>%</v>
      </c>
      <c r="P44" s="101"/>
      <c r="Q44" s="96">
        <f>'1401'!L46</f>
        <v>0</v>
      </c>
      <c r="R44" s="96">
        <f>'1401'!M46</f>
        <v>0</v>
      </c>
      <c r="S44" s="96">
        <f>'1401'!N46</f>
        <v>0</v>
      </c>
      <c r="T44" s="80" t="str">
        <f t="shared" si="21"/>
        <v>%</v>
      </c>
      <c r="U44" s="77"/>
      <c r="V44" s="96">
        <f>'1421'!L46</f>
        <v>0</v>
      </c>
      <c r="W44" s="96">
        <f>'1421'!M46</f>
        <v>0</v>
      </c>
      <c r="X44" s="96">
        <f>'1421'!N46</f>
        <v>0</v>
      </c>
      <c r="Y44" s="80" t="str">
        <f t="shared" si="22"/>
        <v>%</v>
      </c>
      <c r="Z44" s="78"/>
      <c r="AA44" s="96">
        <f>'1601'!L46</f>
        <v>0</v>
      </c>
      <c r="AB44" s="96">
        <f>'1601'!M46</f>
        <v>0</v>
      </c>
      <c r="AC44" s="96">
        <f>'1601'!N46</f>
        <v>0</v>
      </c>
      <c r="AD44" s="80" t="str">
        <f t="shared" si="23"/>
        <v>%</v>
      </c>
      <c r="AE44" s="78"/>
      <c r="AF44" s="92">
        <f>'1621'!L47</f>
        <v>0</v>
      </c>
      <c r="AG44" s="92">
        <f>'1621'!M47</f>
        <v>0</v>
      </c>
      <c r="AH44" s="92">
        <f>'1621'!N47</f>
        <v>0</v>
      </c>
      <c r="AI44" s="80" t="str">
        <f t="shared" si="24"/>
        <v>%</v>
      </c>
      <c r="AJ44" s="78"/>
      <c r="AK44" s="96">
        <f>'1721'!L46</f>
        <v>0</v>
      </c>
      <c r="AL44" s="96">
        <f>'1721'!M46</f>
        <v>0</v>
      </c>
      <c r="AM44" s="96">
        <f>'1721'!N46</f>
        <v>0</v>
      </c>
      <c r="AN44" s="80" t="str">
        <f t="shared" si="25"/>
        <v>%</v>
      </c>
      <c r="AO44" s="78"/>
      <c r="AP44" s="96">
        <f>'9000'!Q43</f>
        <v>0</v>
      </c>
      <c r="AQ44" s="96">
        <f>'9000'!R43</f>
        <v>6544.73</v>
      </c>
      <c r="AR44" s="96">
        <f>'9000'!S43</f>
        <v>250000</v>
      </c>
      <c r="AS44" s="80">
        <f t="shared" si="26"/>
        <v>2.6178919999999998E-2</v>
      </c>
      <c r="AT44" s="78"/>
      <c r="AU44" s="96">
        <f t="shared" si="27"/>
        <v>0</v>
      </c>
      <c r="AV44" s="92">
        <f t="shared" si="29"/>
        <v>6544.73</v>
      </c>
      <c r="AW44" s="92">
        <f t="shared" si="29"/>
        <v>250000</v>
      </c>
      <c r="AX44" s="93">
        <f t="shared" si="28"/>
        <v>2.6178919999999998E-2</v>
      </c>
    </row>
    <row r="45" spans="1:54" ht="16.5" x14ac:dyDescent="0.25">
      <c r="A45" s="49" t="s">
        <v>36</v>
      </c>
      <c r="B45" s="46" t="s">
        <v>37</v>
      </c>
      <c r="C45" s="77" t="s">
        <v>17</v>
      </c>
      <c r="D45" s="104" t="s">
        <v>75</v>
      </c>
      <c r="E45" s="91">
        <v>8100</v>
      </c>
      <c r="F45" s="104"/>
      <c r="G45" s="92">
        <f>'1351'!L45</f>
        <v>0</v>
      </c>
      <c r="H45" s="92">
        <f>'1351'!M45</f>
        <v>0</v>
      </c>
      <c r="I45" s="92">
        <f>'1351'!N45</f>
        <v>0</v>
      </c>
      <c r="J45" s="80" t="s">
        <v>95</v>
      </c>
      <c r="K45" s="101"/>
      <c r="L45" s="92">
        <f>'1361'!L47</f>
        <v>0</v>
      </c>
      <c r="M45" s="92">
        <f>'1361'!M47</f>
        <v>0</v>
      </c>
      <c r="N45" s="92">
        <f>'1361'!N47</f>
        <v>0</v>
      </c>
      <c r="O45" s="80" t="str">
        <f t="shared" si="20"/>
        <v>%</v>
      </c>
      <c r="P45" s="101"/>
      <c r="Q45" s="96">
        <f>'1401'!L47</f>
        <v>0</v>
      </c>
      <c r="R45" s="96">
        <f>'1401'!M47</f>
        <v>0</v>
      </c>
      <c r="S45" s="96">
        <f>'1401'!N47</f>
        <v>0</v>
      </c>
      <c r="T45" s="80" t="str">
        <f t="shared" si="21"/>
        <v>%</v>
      </c>
      <c r="U45" s="77"/>
      <c r="V45" s="96">
        <f>'1421'!L47</f>
        <v>0</v>
      </c>
      <c r="W45" s="96">
        <f>'1421'!M47</f>
        <v>0</v>
      </c>
      <c r="X45" s="96">
        <f>'1421'!N47</f>
        <v>0</v>
      </c>
      <c r="Y45" s="80" t="str">
        <f t="shared" si="22"/>
        <v>%</v>
      </c>
      <c r="Z45" s="78"/>
      <c r="AA45" s="96">
        <f>'1601'!L47</f>
        <v>0</v>
      </c>
      <c r="AB45" s="96">
        <f>'1601'!M47</f>
        <v>0</v>
      </c>
      <c r="AC45" s="96">
        <f>'1601'!N47</f>
        <v>0</v>
      </c>
      <c r="AD45" s="80" t="str">
        <f t="shared" si="23"/>
        <v>%</v>
      </c>
      <c r="AE45" s="78"/>
      <c r="AF45" s="92">
        <f>'1621'!L48</f>
        <v>0</v>
      </c>
      <c r="AG45" s="92">
        <f>'1621'!M48</f>
        <v>0</v>
      </c>
      <c r="AH45" s="92">
        <f>'1621'!N48</f>
        <v>0</v>
      </c>
      <c r="AI45" s="80" t="str">
        <f t="shared" si="24"/>
        <v>%</v>
      </c>
      <c r="AJ45" s="78"/>
      <c r="AK45" s="96">
        <f>'1721'!L47</f>
        <v>0</v>
      </c>
      <c r="AL45" s="96">
        <f>'1721'!M47</f>
        <v>0</v>
      </c>
      <c r="AM45" s="96">
        <f>'1721'!N47</f>
        <v>0</v>
      </c>
      <c r="AN45" s="80" t="str">
        <f t="shared" si="25"/>
        <v>%</v>
      </c>
      <c r="AO45" s="78"/>
      <c r="AP45" s="96">
        <f>'9000'!Q44</f>
        <v>0</v>
      </c>
      <c r="AQ45" s="96">
        <f>'9000'!R44</f>
        <v>0</v>
      </c>
      <c r="AR45" s="96">
        <f>'9000'!S44</f>
        <v>0</v>
      </c>
      <c r="AS45" s="80" t="str">
        <f t="shared" si="26"/>
        <v>%</v>
      </c>
      <c r="AT45" s="78"/>
      <c r="AU45" s="96">
        <f t="shared" si="27"/>
        <v>0</v>
      </c>
      <c r="AV45" s="92">
        <f t="shared" si="29"/>
        <v>0</v>
      </c>
      <c r="AW45" s="92">
        <f t="shared" si="29"/>
        <v>0</v>
      </c>
      <c r="AX45" s="93" t="str">
        <f t="shared" si="28"/>
        <v>%</v>
      </c>
    </row>
    <row r="46" spans="1:54" ht="16.5" x14ac:dyDescent="0.25">
      <c r="A46" s="49" t="s">
        <v>36</v>
      </c>
      <c r="B46" s="46" t="s">
        <v>37</v>
      </c>
      <c r="C46" s="77" t="s">
        <v>17</v>
      </c>
      <c r="D46" s="104" t="s">
        <v>76</v>
      </c>
      <c r="E46" s="91">
        <v>8200</v>
      </c>
      <c r="F46" s="104"/>
      <c r="G46" s="92">
        <f>'1351'!L46</f>
        <v>0</v>
      </c>
      <c r="H46" s="92">
        <f>'1351'!M46</f>
        <v>0</v>
      </c>
      <c r="I46" s="92">
        <f>'1351'!N46</f>
        <v>0</v>
      </c>
      <c r="J46" s="80" t="s">
        <v>95</v>
      </c>
      <c r="K46" s="101"/>
      <c r="L46" s="92">
        <f>'1361'!L48</f>
        <v>0</v>
      </c>
      <c r="M46" s="92">
        <f>'1361'!M48</f>
        <v>0</v>
      </c>
      <c r="N46" s="92">
        <f>'1361'!N48</f>
        <v>0</v>
      </c>
      <c r="O46" s="80" t="str">
        <f t="shared" si="20"/>
        <v>%</v>
      </c>
      <c r="P46" s="101"/>
      <c r="Q46" s="96">
        <f>'1401'!L48</f>
        <v>0</v>
      </c>
      <c r="R46" s="96">
        <f>'1401'!M48</f>
        <v>0</v>
      </c>
      <c r="S46" s="96">
        <f>'1401'!N48</f>
        <v>0</v>
      </c>
      <c r="T46" s="80" t="str">
        <f t="shared" si="21"/>
        <v>%</v>
      </c>
      <c r="U46" s="77"/>
      <c r="V46" s="96">
        <f>'1421'!L48</f>
        <v>0</v>
      </c>
      <c r="W46" s="96">
        <f>'1421'!M48</f>
        <v>0</v>
      </c>
      <c r="X46" s="96">
        <f>'1421'!N48</f>
        <v>0</v>
      </c>
      <c r="Y46" s="80" t="str">
        <f t="shared" si="22"/>
        <v>%</v>
      </c>
      <c r="Z46" s="78"/>
      <c r="AA46" s="96">
        <f>'1601'!L48</f>
        <v>0</v>
      </c>
      <c r="AB46" s="96">
        <f>'1601'!M48</f>
        <v>0</v>
      </c>
      <c r="AC46" s="96">
        <f>'1601'!N48</f>
        <v>0</v>
      </c>
      <c r="AD46" s="80" t="str">
        <f t="shared" si="23"/>
        <v>%</v>
      </c>
      <c r="AE46" s="78"/>
      <c r="AF46" s="92">
        <f>'1621'!L49</f>
        <v>0</v>
      </c>
      <c r="AG46" s="92">
        <f>'1621'!M49</f>
        <v>0</v>
      </c>
      <c r="AH46" s="92">
        <f>'1621'!N49</f>
        <v>0</v>
      </c>
      <c r="AI46" s="80" t="str">
        <f t="shared" si="24"/>
        <v>%</v>
      </c>
      <c r="AJ46" s="78"/>
      <c r="AK46" s="96">
        <f>'1721'!L48</f>
        <v>0</v>
      </c>
      <c r="AL46" s="96">
        <f>'1721'!M48</f>
        <v>0</v>
      </c>
      <c r="AM46" s="96">
        <f>'1721'!N48</f>
        <v>0</v>
      </c>
      <c r="AN46" s="80" t="str">
        <f t="shared" si="25"/>
        <v>%</v>
      </c>
      <c r="AO46" s="78"/>
      <c r="AP46" s="96">
        <f>'9000'!Q45</f>
        <v>0</v>
      </c>
      <c r="AQ46" s="96">
        <f>'9000'!R45</f>
        <v>0</v>
      </c>
      <c r="AR46" s="96">
        <f>'9000'!S45</f>
        <v>0</v>
      </c>
      <c r="AS46" s="80" t="str">
        <f t="shared" si="26"/>
        <v>%</v>
      </c>
      <c r="AT46" s="78"/>
      <c r="AU46" s="96">
        <f t="shared" si="27"/>
        <v>0</v>
      </c>
      <c r="AV46" s="92">
        <f t="shared" si="29"/>
        <v>0</v>
      </c>
      <c r="AW46" s="92">
        <f t="shared" si="29"/>
        <v>0</v>
      </c>
      <c r="AX46" s="93" t="str">
        <f t="shared" si="28"/>
        <v>%</v>
      </c>
    </row>
    <row r="47" spans="1:54" ht="16.5" x14ac:dyDescent="0.25">
      <c r="A47" s="49" t="s">
        <v>36</v>
      </c>
      <c r="B47" s="46" t="s">
        <v>37</v>
      </c>
      <c r="C47" s="77" t="s">
        <v>17</v>
      </c>
      <c r="D47" s="104" t="s">
        <v>77</v>
      </c>
      <c r="E47" s="91">
        <v>9100</v>
      </c>
      <c r="F47" s="104"/>
      <c r="G47" s="92">
        <f>'1351'!L47</f>
        <v>0</v>
      </c>
      <c r="H47" s="92">
        <f>'1351'!M47</f>
        <v>0</v>
      </c>
      <c r="I47" s="92">
        <f>'1351'!N47</f>
        <v>0</v>
      </c>
      <c r="J47" s="80" t="s">
        <v>95</v>
      </c>
      <c r="K47" s="101"/>
      <c r="L47" s="92">
        <f>'1361'!L49</f>
        <v>0</v>
      </c>
      <c r="M47" s="92">
        <f>'1361'!M49</f>
        <v>0</v>
      </c>
      <c r="N47" s="92">
        <f>'1361'!N49</f>
        <v>0</v>
      </c>
      <c r="O47" s="80" t="str">
        <f t="shared" si="20"/>
        <v>%</v>
      </c>
      <c r="P47" s="101"/>
      <c r="Q47" s="96">
        <f>'1401'!L49</f>
        <v>0</v>
      </c>
      <c r="R47" s="96">
        <f>'1401'!M49</f>
        <v>0</v>
      </c>
      <c r="S47" s="96">
        <f>'1401'!N49</f>
        <v>0</v>
      </c>
      <c r="T47" s="80" t="str">
        <f t="shared" si="21"/>
        <v>%</v>
      </c>
      <c r="U47" s="77"/>
      <c r="V47" s="96">
        <f>'1421'!L49</f>
        <v>0</v>
      </c>
      <c r="W47" s="96">
        <f>'1421'!M49</f>
        <v>0</v>
      </c>
      <c r="X47" s="96">
        <f>'1421'!N49</f>
        <v>0</v>
      </c>
      <c r="Y47" s="80" t="str">
        <f t="shared" si="22"/>
        <v>%</v>
      </c>
      <c r="Z47" s="78"/>
      <c r="AA47" s="96">
        <f>'1601'!L49</f>
        <v>0</v>
      </c>
      <c r="AB47" s="96">
        <f>'1601'!M49</f>
        <v>0</v>
      </c>
      <c r="AC47" s="96">
        <f>'1601'!N49</f>
        <v>0</v>
      </c>
      <c r="AD47" s="80" t="str">
        <f t="shared" si="23"/>
        <v>%</v>
      </c>
      <c r="AE47" s="78"/>
      <c r="AF47" s="92">
        <f>'1621'!L50</f>
        <v>0</v>
      </c>
      <c r="AG47" s="92">
        <f>'1621'!M50</f>
        <v>0</v>
      </c>
      <c r="AH47" s="92">
        <f>'1621'!N50</f>
        <v>0</v>
      </c>
      <c r="AI47" s="80" t="str">
        <f t="shared" si="24"/>
        <v>%</v>
      </c>
      <c r="AJ47" s="78"/>
      <c r="AK47" s="96">
        <f>'1721'!L49</f>
        <v>0</v>
      </c>
      <c r="AL47" s="96">
        <f>'1721'!M49</f>
        <v>0</v>
      </c>
      <c r="AM47" s="96">
        <f>'1721'!N49</f>
        <v>0</v>
      </c>
      <c r="AN47" s="80" t="str">
        <f t="shared" si="25"/>
        <v>%</v>
      </c>
      <c r="AO47" s="78"/>
      <c r="AP47" s="96">
        <f>'9000'!Q46</f>
        <v>0</v>
      </c>
      <c r="AQ47" s="96">
        <f>'9000'!R46</f>
        <v>11400</v>
      </c>
      <c r="AR47" s="96">
        <f>'9000'!S46</f>
        <v>10731.64</v>
      </c>
      <c r="AS47" s="80">
        <f t="shared" si="26"/>
        <v>1.0622793906616324</v>
      </c>
      <c r="AT47" s="78"/>
      <c r="AU47" s="96">
        <f t="shared" si="27"/>
        <v>0</v>
      </c>
      <c r="AV47" s="92">
        <f t="shared" si="29"/>
        <v>11400</v>
      </c>
      <c r="AW47" s="92">
        <f t="shared" si="29"/>
        <v>10731.64</v>
      </c>
      <c r="AX47" s="93">
        <f t="shared" si="28"/>
        <v>1.0622793906616324</v>
      </c>
      <c r="BA47" s="69"/>
    </row>
    <row r="48" spans="1:54" ht="16.5" x14ac:dyDescent="0.25">
      <c r="A48" s="49" t="s">
        <v>36</v>
      </c>
      <c r="B48" s="46" t="s">
        <v>37</v>
      </c>
      <c r="C48" s="77" t="s">
        <v>17</v>
      </c>
      <c r="D48" s="104" t="s">
        <v>78</v>
      </c>
      <c r="E48" s="91">
        <v>9200</v>
      </c>
      <c r="F48" s="104"/>
      <c r="G48" s="92">
        <f>'1351'!L48</f>
        <v>0</v>
      </c>
      <c r="H48" s="92">
        <f>'1351'!M48</f>
        <v>0</v>
      </c>
      <c r="I48" s="92">
        <f>'1351'!N48</f>
        <v>0</v>
      </c>
      <c r="J48" s="80" t="s">
        <v>95</v>
      </c>
      <c r="K48" s="101"/>
      <c r="L48" s="92">
        <f>'1361'!L50</f>
        <v>0</v>
      </c>
      <c r="M48" s="92">
        <f>'1361'!M50</f>
        <v>0</v>
      </c>
      <c r="N48" s="92">
        <f>'1361'!N50</f>
        <v>0</v>
      </c>
      <c r="O48" s="80" t="str">
        <f t="shared" si="20"/>
        <v>%</v>
      </c>
      <c r="P48" s="101"/>
      <c r="Q48" s="96">
        <f>'1401'!L50</f>
        <v>0</v>
      </c>
      <c r="R48" s="96">
        <f>'1401'!M50</f>
        <v>0</v>
      </c>
      <c r="S48" s="96">
        <f>'1401'!N50</f>
        <v>0</v>
      </c>
      <c r="T48" s="80" t="str">
        <f t="shared" si="21"/>
        <v>%</v>
      </c>
      <c r="U48" s="77"/>
      <c r="V48" s="96">
        <f>'1421'!L50</f>
        <v>0</v>
      </c>
      <c r="W48" s="96">
        <f>'1421'!M50</f>
        <v>0</v>
      </c>
      <c r="X48" s="96">
        <f>'1421'!N50</f>
        <v>0</v>
      </c>
      <c r="Y48" s="80" t="str">
        <f t="shared" si="22"/>
        <v>%</v>
      </c>
      <c r="Z48" s="78"/>
      <c r="AA48" s="96">
        <f>'1601'!L50</f>
        <v>0</v>
      </c>
      <c r="AB48" s="96">
        <f>'1601'!M50</f>
        <v>0</v>
      </c>
      <c r="AC48" s="96">
        <f>'1601'!N50</f>
        <v>0</v>
      </c>
      <c r="AD48" s="80" t="str">
        <f t="shared" si="23"/>
        <v>%</v>
      </c>
      <c r="AE48" s="78"/>
      <c r="AF48" s="92">
        <f>'1621'!L51</f>
        <v>0</v>
      </c>
      <c r="AG48" s="92">
        <f>'1621'!M51</f>
        <v>0</v>
      </c>
      <c r="AH48" s="92">
        <f>'1621'!N51</f>
        <v>0</v>
      </c>
      <c r="AI48" s="80" t="str">
        <f t="shared" si="24"/>
        <v>%</v>
      </c>
      <c r="AJ48" s="78"/>
      <c r="AK48" s="96">
        <f>'1721'!L50</f>
        <v>0</v>
      </c>
      <c r="AL48" s="96">
        <f>'1721'!M50</f>
        <v>0</v>
      </c>
      <c r="AM48" s="96">
        <f>'1721'!N50</f>
        <v>0</v>
      </c>
      <c r="AN48" s="80" t="str">
        <f t="shared" si="25"/>
        <v>%</v>
      </c>
      <c r="AO48" s="78"/>
      <c r="AP48" s="96">
        <f>'9000'!Q47</f>
        <v>0</v>
      </c>
      <c r="AQ48" s="96">
        <f>'9000'!R47</f>
        <v>0</v>
      </c>
      <c r="AR48" s="96">
        <f>'9000'!S47</f>
        <v>0</v>
      </c>
      <c r="AS48" s="80" t="str">
        <f t="shared" si="26"/>
        <v>%</v>
      </c>
      <c r="AT48" s="78"/>
      <c r="AU48" s="96">
        <f t="shared" si="27"/>
        <v>0</v>
      </c>
      <c r="AV48" s="92">
        <f t="shared" si="29"/>
        <v>0</v>
      </c>
      <c r="AW48" s="92">
        <f t="shared" si="29"/>
        <v>0</v>
      </c>
      <c r="AX48" s="93" t="str">
        <f t="shared" si="28"/>
        <v>%</v>
      </c>
      <c r="AZ48" s="69"/>
      <c r="BA48" s="69"/>
      <c r="BB48" s="56"/>
    </row>
    <row r="49" spans="1:50" ht="16.5" x14ac:dyDescent="0.25">
      <c r="A49" s="49"/>
      <c r="B49" s="46"/>
      <c r="C49" s="77"/>
      <c r="D49" s="104" t="s">
        <v>79</v>
      </c>
      <c r="E49" s="91">
        <v>9800</v>
      </c>
      <c r="F49" s="104"/>
      <c r="G49" s="92">
        <f>'1351'!L49</f>
        <v>0</v>
      </c>
      <c r="H49" s="92">
        <f>'1351'!M49</f>
        <v>0</v>
      </c>
      <c r="I49" s="92">
        <f>'1351'!N49</f>
        <v>0</v>
      </c>
      <c r="J49" s="80" t="s">
        <v>95</v>
      </c>
      <c r="K49" s="101"/>
      <c r="L49" s="92">
        <f>'1361'!L51</f>
        <v>0</v>
      </c>
      <c r="M49" s="92">
        <f>'1361'!M51</f>
        <v>0</v>
      </c>
      <c r="N49" s="92">
        <f>'1361'!N51</f>
        <v>0</v>
      </c>
      <c r="O49" s="80"/>
      <c r="P49" s="101"/>
      <c r="Q49" s="96">
        <f>'1401'!L51</f>
        <v>0</v>
      </c>
      <c r="R49" s="96">
        <f>'1401'!M51</f>
        <v>0</v>
      </c>
      <c r="S49" s="96">
        <f>'1401'!N51</f>
        <v>0</v>
      </c>
      <c r="T49" s="80" t="str">
        <f t="shared" si="21"/>
        <v>%</v>
      </c>
      <c r="U49" s="77"/>
      <c r="V49" s="96">
        <f>'1421'!L51</f>
        <v>0</v>
      </c>
      <c r="W49" s="96">
        <f>'1421'!M51</f>
        <v>0</v>
      </c>
      <c r="X49" s="96">
        <f>'1421'!N51</f>
        <v>0</v>
      </c>
      <c r="Y49" s="80" t="str">
        <f t="shared" si="22"/>
        <v>%</v>
      </c>
      <c r="Z49" s="78"/>
      <c r="AA49" s="96">
        <f>'1601'!L51</f>
        <v>0</v>
      </c>
      <c r="AB49" s="96">
        <f>'1601'!M51</f>
        <v>0</v>
      </c>
      <c r="AC49" s="96">
        <f>'1601'!N51</f>
        <v>0</v>
      </c>
      <c r="AD49" s="80" t="str">
        <f t="shared" si="23"/>
        <v>%</v>
      </c>
      <c r="AE49" s="78"/>
      <c r="AF49" s="92">
        <f>'1621'!L52</f>
        <v>0</v>
      </c>
      <c r="AG49" s="92">
        <f>'1621'!M52</f>
        <v>0</v>
      </c>
      <c r="AH49" s="92">
        <f>'1621'!N52</f>
        <v>0</v>
      </c>
      <c r="AI49" s="80" t="str">
        <f t="shared" si="24"/>
        <v>%</v>
      </c>
      <c r="AJ49" s="78"/>
      <c r="AK49" s="96">
        <f>'1721'!L51</f>
        <v>0</v>
      </c>
      <c r="AL49" s="96">
        <f>'1721'!M51</f>
        <v>0</v>
      </c>
      <c r="AM49" s="96">
        <f>'1721'!N51</f>
        <v>0</v>
      </c>
      <c r="AN49" s="80" t="str">
        <f t="shared" si="25"/>
        <v>%</v>
      </c>
      <c r="AO49" s="78"/>
      <c r="AP49" s="96">
        <f>'9000'!Q48</f>
        <v>0</v>
      </c>
      <c r="AQ49" s="96">
        <f>'9000'!R48</f>
        <v>0</v>
      </c>
      <c r="AR49" s="96">
        <f>'9000'!S48</f>
        <v>0</v>
      </c>
      <c r="AS49" s="80"/>
      <c r="AT49" s="78"/>
      <c r="AU49" s="96">
        <f t="shared" si="27"/>
        <v>0</v>
      </c>
      <c r="AV49" s="92">
        <f t="shared" si="29"/>
        <v>0</v>
      </c>
      <c r="AW49" s="92">
        <f t="shared" si="29"/>
        <v>0</v>
      </c>
      <c r="AX49" s="93"/>
    </row>
    <row r="50" spans="1:50" ht="30.75" customHeight="1" x14ac:dyDescent="0.25">
      <c r="A50" s="45"/>
      <c r="B50" s="46"/>
      <c r="C50" s="81" t="s">
        <v>38</v>
      </c>
      <c r="D50" s="77"/>
      <c r="E50" s="77"/>
      <c r="F50" s="77"/>
      <c r="G50" s="102">
        <f>SUM(G34:G49)</f>
        <v>36514.789999999994</v>
      </c>
      <c r="H50" s="102">
        <f>SUM(H34:H49)</f>
        <v>373894.22000000003</v>
      </c>
      <c r="I50" s="102">
        <f>SUM(I34:I49)</f>
        <v>435586.42999999993</v>
      </c>
      <c r="J50" s="103">
        <v>2.6370389964627962E-2</v>
      </c>
      <c r="K50" s="101"/>
      <c r="L50" s="102">
        <f>SUM(L34:L49)</f>
        <v>26812.32</v>
      </c>
      <c r="M50" s="102">
        <f>SUM(M34:M49)</f>
        <v>193334.33000000002</v>
      </c>
      <c r="N50" s="102">
        <f>SUM(N34:N48)</f>
        <v>366673</v>
      </c>
      <c r="O50" s="103">
        <f>IF(N50=0,"",M50/N50)</f>
        <v>0.52726633812688695</v>
      </c>
      <c r="P50" s="101"/>
      <c r="Q50" s="102">
        <f>SUM(Q34:Q49)</f>
        <v>30615.8</v>
      </c>
      <c r="R50" s="102">
        <f>SUM(R34:R49)</f>
        <v>268414.78000000003</v>
      </c>
      <c r="S50" s="102">
        <f>SUM(S34:S49)</f>
        <v>383644.76999999996</v>
      </c>
      <c r="T50" s="103">
        <f>IF(S50=0,"",R50/S50)</f>
        <v>0.69964404832105509</v>
      </c>
      <c r="U50" s="77"/>
      <c r="V50" s="102">
        <f>SUM(V34:V49)</f>
        <v>17398.370000000003</v>
      </c>
      <c r="W50" s="102">
        <f>SUM(W34:W49)</f>
        <v>126244.76000000001</v>
      </c>
      <c r="X50" s="102">
        <f>SUM(X34:X49)</f>
        <v>218997.22</v>
      </c>
      <c r="Y50" s="103">
        <f>IF(X50=0,"",W50/X50)</f>
        <v>0.57646740903834304</v>
      </c>
      <c r="Z50" s="78"/>
      <c r="AA50" s="102">
        <f>SUM(AA34:AA49)</f>
        <v>29598.01</v>
      </c>
      <c r="AB50" s="102">
        <f>SUM(AB34:AB49)</f>
        <v>266469.46999999997</v>
      </c>
      <c r="AC50" s="102">
        <f>SUM(AC34:AC49)</f>
        <v>341251.68999999994</v>
      </c>
      <c r="AD50" s="103">
        <f>IF(AC50=0,"",AB50/AC50)</f>
        <v>0.78085904863943678</v>
      </c>
      <c r="AE50" s="78"/>
      <c r="AF50" s="102">
        <f>SUM(AF34:AF49)</f>
        <v>48201.100000000006</v>
      </c>
      <c r="AG50" s="102">
        <f>SUM(AG34:AG49)</f>
        <v>306311.20000000007</v>
      </c>
      <c r="AH50" s="102">
        <f>SUM(AH34:AH49)</f>
        <v>365932.6</v>
      </c>
      <c r="AI50" s="103">
        <f>IF(AH50=0,"",AG50/AH50)</f>
        <v>0.83706999595007414</v>
      </c>
      <c r="AJ50" s="78"/>
      <c r="AK50" s="102">
        <f>SUM(AK34:AK49)</f>
        <v>61899.34</v>
      </c>
      <c r="AL50" s="102">
        <f>SUM(AL34:AL49)</f>
        <v>626309.33000000007</v>
      </c>
      <c r="AM50" s="102">
        <f>SUM(AM34:AM49)</f>
        <v>754220.22000000009</v>
      </c>
      <c r="AN50" s="103">
        <f>IF(AM50=0,"",AL50/AM50)</f>
        <v>0.8304064428291249</v>
      </c>
      <c r="AO50" s="78"/>
      <c r="AP50" s="102">
        <f>SUM(AP34:AP49)</f>
        <v>236205.3600000001</v>
      </c>
      <c r="AQ50" s="102">
        <f>SUM(AQ34:AQ49)</f>
        <v>1418398.9699999995</v>
      </c>
      <c r="AR50" s="102">
        <f>SUM(AR34:AR49)</f>
        <v>3909827.6999999997</v>
      </c>
      <c r="AS50" s="103">
        <f>IF(AR50=0,"",AQ50/AR50)</f>
        <v>0.36277787126015798</v>
      </c>
      <c r="AT50" s="78"/>
      <c r="AU50" s="102">
        <f>SUM(AU34:AU49)</f>
        <v>346305.8000000001</v>
      </c>
      <c r="AV50" s="118">
        <f>SUM(AV34:AV49)</f>
        <v>3579377.0599999991</v>
      </c>
      <c r="AW50" s="118">
        <f>SUM(AW34:AW49)</f>
        <v>6776133.629999999</v>
      </c>
      <c r="AX50" s="119">
        <f>IF(AW50=0,"",AV50/AW50)</f>
        <v>0.52823295044728913</v>
      </c>
    </row>
    <row r="51" spans="1:50" ht="27.75" customHeight="1" x14ac:dyDescent="0.25">
      <c r="A51" s="45"/>
      <c r="B51" s="46"/>
      <c r="C51" s="81" t="s">
        <v>39</v>
      </c>
      <c r="D51" s="77"/>
      <c r="E51" s="77"/>
      <c r="F51" s="77"/>
      <c r="G51" s="105">
        <f>G30-G50</f>
        <v>18380.05000000001</v>
      </c>
      <c r="H51" s="105">
        <f>H30-H50</f>
        <v>0</v>
      </c>
      <c r="I51" s="105">
        <f>I30-I50</f>
        <v>0</v>
      </c>
      <c r="J51" s="103">
        <v>0.59306458748519342</v>
      </c>
      <c r="K51" s="101"/>
      <c r="L51" s="105">
        <f>L30-L50</f>
        <v>14408.239999999998</v>
      </c>
      <c r="M51" s="105">
        <f>M30-M50</f>
        <v>-3415.0000000000291</v>
      </c>
      <c r="N51" s="105">
        <f>N30-N50</f>
        <v>0</v>
      </c>
      <c r="O51" s="103" t="str">
        <f>IF(N51=0,"",M51/N51)</f>
        <v/>
      </c>
      <c r="P51" s="101"/>
      <c r="Q51" s="105">
        <f>Q30-Q50</f>
        <v>21240.600000000002</v>
      </c>
      <c r="R51" s="105">
        <f>R30-R50</f>
        <v>-5497.710000000021</v>
      </c>
      <c r="S51" s="105">
        <f>S30-S50</f>
        <v>1.0000000067520887E-2</v>
      </c>
      <c r="T51" s="103">
        <f>IF(S51=0,"",R51/S51)</f>
        <v>-549770.99628789956</v>
      </c>
      <c r="U51" s="77"/>
      <c r="V51" s="105">
        <f>V30-V50</f>
        <v>12241.369999999999</v>
      </c>
      <c r="W51" s="105">
        <f>W30-W50</f>
        <v>0</v>
      </c>
      <c r="X51" s="105">
        <f>X30-X50</f>
        <v>0</v>
      </c>
      <c r="Y51" s="103" t="str">
        <f>IF(X51=0,"",W51/X51)</f>
        <v/>
      </c>
      <c r="Z51" s="78"/>
      <c r="AA51" s="105">
        <f>AA30-AA50</f>
        <v>13545.350000000002</v>
      </c>
      <c r="AB51" s="105">
        <f>AB30-AB50</f>
        <v>-72938.609999999986</v>
      </c>
      <c r="AC51" s="105">
        <f>AC30-AC50</f>
        <v>0</v>
      </c>
      <c r="AD51" s="103" t="str">
        <f>IF(AC51=0,"",AB51/AC51)</f>
        <v/>
      </c>
      <c r="AE51" s="78"/>
      <c r="AF51" s="105">
        <f>AF30-AF50</f>
        <v>15459.839999999997</v>
      </c>
      <c r="AG51" s="105">
        <f>AG30-AG50</f>
        <v>-72049.640000000072</v>
      </c>
      <c r="AH51" s="105">
        <f>AH30-AH50</f>
        <v>-1.9999999960418791E-2</v>
      </c>
      <c r="AI51" s="103">
        <f>IF(AH51=0,"",AG51/AH51)</f>
        <v>3602482.0071295332</v>
      </c>
      <c r="AJ51" s="78"/>
      <c r="AK51" s="105">
        <f>AK30-AK50</f>
        <v>21607.819999999992</v>
      </c>
      <c r="AL51" s="105">
        <f>AL30-AL50</f>
        <v>-102926.57000000007</v>
      </c>
      <c r="AM51" s="105">
        <f>AM30-AM50</f>
        <v>-1.0000000125728548E-2</v>
      </c>
      <c r="AN51" s="103">
        <f>IF(AM51=0,"",AL51/AM51)</f>
        <v>10292656.870591927</v>
      </c>
      <c r="AO51" s="78"/>
      <c r="AP51" s="105">
        <f>AP30-AP50</f>
        <v>72535.779999999912</v>
      </c>
      <c r="AQ51" s="105">
        <f>AQ30-AQ50</f>
        <v>1877947.4500000004</v>
      </c>
      <c r="AR51" s="105">
        <f>AR30-AR50</f>
        <v>1.0000000242143869E-2</v>
      </c>
      <c r="AS51" s="103">
        <f>IF(AR51=0,"",AQ51/AR51)</f>
        <v>187794740.45266554</v>
      </c>
      <c r="AT51" s="78"/>
      <c r="AU51" s="105">
        <f>AU30-AU50</f>
        <v>109603.43999999989</v>
      </c>
      <c r="AV51" s="120">
        <f>AV30-AV50</f>
        <v>1621119.9200000013</v>
      </c>
      <c r="AW51" s="120">
        <f>AW30-AW50</f>
        <v>-9.9999997764825821E-3</v>
      </c>
      <c r="AX51" s="119"/>
    </row>
    <row r="52" spans="1:50" ht="16.5" x14ac:dyDescent="0.25">
      <c r="C52" s="78"/>
      <c r="D52" s="78"/>
      <c r="E52" s="78"/>
      <c r="F52" s="78"/>
      <c r="G52" s="78"/>
      <c r="H52" s="106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7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121"/>
      <c r="AW52" s="121"/>
      <c r="AX52" s="121"/>
    </row>
    <row r="53" spans="1:50" ht="16.5" x14ac:dyDescent="0.25">
      <c r="A53" s="45"/>
      <c r="B53" s="46"/>
      <c r="C53" s="81" t="s">
        <v>40</v>
      </c>
      <c r="D53" s="77"/>
      <c r="E53" s="77"/>
      <c r="F53" s="77"/>
      <c r="G53" s="101"/>
      <c r="H53" s="101"/>
      <c r="I53" s="101"/>
      <c r="J53" s="80"/>
      <c r="K53" s="101"/>
      <c r="L53" s="101"/>
      <c r="M53" s="101"/>
      <c r="N53" s="101"/>
      <c r="O53" s="80"/>
      <c r="P53" s="101"/>
      <c r="Q53" s="101"/>
      <c r="R53" s="101"/>
      <c r="S53" s="101"/>
      <c r="T53" s="80"/>
      <c r="U53" s="77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7" t="s">
        <v>17</v>
      </c>
      <c r="D54" s="107" t="s">
        <v>42</v>
      </c>
      <c r="E54" s="108">
        <v>3600</v>
      </c>
      <c r="F54" s="77"/>
      <c r="G54" s="109"/>
      <c r="H54" s="109"/>
      <c r="I54" s="110"/>
      <c r="J54" s="80">
        <v>0</v>
      </c>
      <c r="K54" s="101"/>
      <c r="L54" s="109"/>
      <c r="M54" s="109"/>
      <c r="N54" s="110"/>
      <c r="O54" s="80" t="str">
        <f>IF(N54=0,"%",M54/N54)</f>
        <v>%</v>
      </c>
      <c r="P54" s="101"/>
      <c r="Q54" s="109"/>
      <c r="R54" s="109"/>
      <c r="S54" s="110"/>
      <c r="T54" s="80" t="str">
        <f>IF(S54=0,"%",R54/S54)</f>
        <v>%</v>
      </c>
      <c r="U54" s="77"/>
      <c r="V54" s="78"/>
      <c r="W54" s="109"/>
      <c r="X54" s="110"/>
      <c r="Y54" s="80" t="str">
        <f>IF(X54=0,"%",W54/X54)</f>
        <v>%</v>
      </c>
      <c r="Z54" s="78"/>
      <c r="AA54" s="78"/>
      <c r="AB54" s="109"/>
      <c r="AC54" s="110"/>
      <c r="AD54" s="80" t="str">
        <f>IF(AC54=0,"%",AB54/AC54)</f>
        <v>%</v>
      </c>
      <c r="AE54" s="78"/>
      <c r="AF54" s="109"/>
      <c r="AG54" s="109"/>
      <c r="AH54" s="110"/>
      <c r="AI54" s="80" t="str">
        <f>IF(AH54=0,"%",AG54/AH54)</f>
        <v>%</v>
      </c>
      <c r="AJ54" s="78"/>
      <c r="AK54" s="78"/>
      <c r="AL54" s="109"/>
      <c r="AM54" s="110"/>
      <c r="AN54" s="80" t="str">
        <f>IF(AM54=0,"%",AL54/AM54)</f>
        <v>%</v>
      </c>
      <c r="AO54" s="78"/>
      <c r="AP54" s="133">
        <f>'9000'!Q54</f>
        <v>0</v>
      </c>
      <c r="AQ54" s="133">
        <f>'9000'!R54</f>
        <v>0</v>
      </c>
      <c r="AR54" s="133">
        <f>'9000'!S54</f>
        <v>0</v>
      </c>
      <c r="AS54" s="80" t="str">
        <f>IF(AR54=0,"%",AQ54/AR54)</f>
        <v>%</v>
      </c>
      <c r="AT54" s="78"/>
      <c r="AU54" s="78"/>
      <c r="AV54" s="122">
        <f>H54+M54+R54+W54+AB54+AG54+AL54++AQ54</f>
        <v>0</v>
      </c>
      <c r="AW54" s="122">
        <f>I54+N54+S54+X54+AC54+AH54+AM54++AR54</f>
        <v>0</v>
      </c>
      <c r="AX54" s="93" t="str">
        <f>IF(AW54=0,"%",AV54/AW54)</f>
        <v>%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7" t="s">
        <v>17</v>
      </c>
      <c r="D55" s="107" t="s">
        <v>43</v>
      </c>
      <c r="E55" s="108">
        <v>9700</v>
      </c>
      <c r="F55" s="77"/>
      <c r="G55" s="92"/>
      <c r="H55" s="92"/>
      <c r="I55" s="92"/>
      <c r="J55" s="80">
        <v>0</v>
      </c>
      <c r="K55" s="101"/>
      <c r="L55" s="109"/>
      <c r="M55" s="109"/>
      <c r="N55" s="110"/>
      <c r="O55" s="80" t="str">
        <f>IF(N55=0,"%",M55/N55)</f>
        <v>%</v>
      </c>
      <c r="P55" s="101"/>
      <c r="Q55" s="109"/>
      <c r="R55" s="109"/>
      <c r="S55" s="110"/>
      <c r="T55" s="80" t="str">
        <f>IF(S55=0,"%",R55/S55)</f>
        <v>%</v>
      </c>
      <c r="U55" s="77"/>
      <c r="V55" s="127"/>
      <c r="W55" s="109"/>
      <c r="X55" s="110"/>
      <c r="Y55" s="80" t="str">
        <f>IF(X55=0,"%",W55/X55)</f>
        <v>%</v>
      </c>
      <c r="Z55" s="78"/>
      <c r="AA55" s="129"/>
      <c r="AB55" s="109"/>
      <c r="AC55" s="110"/>
      <c r="AD55" s="80" t="str">
        <f>IF(AC55=0,"%",AB55/AC55)</f>
        <v>%</v>
      </c>
      <c r="AE55" s="78"/>
      <c r="AF55" s="109"/>
      <c r="AG55" s="109"/>
      <c r="AH55" s="110"/>
      <c r="AI55" s="80" t="str">
        <f>IF(AH55=0,"%",AG55/AH55)</f>
        <v>%</v>
      </c>
      <c r="AJ55" s="78"/>
      <c r="AK55" s="129"/>
      <c r="AL55" s="109"/>
      <c r="AM55" s="110"/>
      <c r="AN55" s="80" t="str">
        <f>IF(AM55=0,"%",AL55/AM55)</f>
        <v>%</v>
      </c>
      <c r="AO55" s="78"/>
      <c r="AP55" s="134">
        <f>'9000'!Q55</f>
        <v>0</v>
      </c>
      <c r="AQ55" s="133">
        <f>'9000'!R55</f>
        <v>1657643.69</v>
      </c>
      <c r="AR55" s="133">
        <f>'9000'!S55</f>
        <v>0</v>
      </c>
      <c r="AS55" s="80" t="str">
        <f>IF(AR55=0,"%",AQ55/AR55)</f>
        <v>%</v>
      </c>
      <c r="AT55" s="78"/>
      <c r="AU55" s="129"/>
      <c r="AV55" s="122">
        <f>H55+M55+R55+W55+AB55+AG55+AL55++AQ55</f>
        <v>1657643.69</v>
      </c>
      <c r="AW55" s="122">
        <f>I55+N55+S55+X55+AC55+AH55+AM55++AR55</f>
        <v>0</v>
      </c>
      <c r="AX55" s="93" t="str">
        <f>IF(AW55=0,"%",AV55/AW55)</f>
        <v>%</v>
      </c>
    </row>
    <row r="56" spans="1:50" ht="27.75" customHeight="1" x14ac:dyDescent="0.25">
      <c r="A56" s="45"/>
      <c r="B56" s="46"/>
      <c r="C56" s="81" t="s">
        <v>44</v>
      </c>
      <c r="D56" s="77"/>
      <c r="E56" s="77"/>
      <c r="F56" s="77"/>
      <c r="G56" s="102">
        <f>SUM(G54:G55)</f>
        <v>0</v>
      </c>
      <c r="H56" s="102">
        <f>H54-H55</f>
        <v>0</v>
      </c>
      <c r="I56" s="102">
        <f>I54-I55</f>
        <v>0</v>
      </c>
      <c r="J56" s="103">
        <v>0</v>
      </c>
      <c r="K56" s="101"/>
      <c r="L56" s="102">
        <f>SUM(L54:L55)</f>
        <v>0</v>
      </c>
      <c r="M56" s="102">
        <f>M54-M55</f>
        <v>0</v>
      </c>
      <c r="N56" s="102">
        <f>SUM(N54:N55)</f>
        <v>0</v>
      </c>
      <c r="O56" s="103" t="str">
        <f>IF(N56=0,"",M56/N56)</f>
        <v/>
      </c>
      <c r="P56" s="101"/>
      <c r="Q56" s="102">
        <f>SUM(Q54:Q55)</f>
        <v>0</v>
      </c>
      <c r="R56" s="102">
        <f>R54-R55</f>
        <v>0</v>
      </c>
      <c r="S56" s="102">
        <f>SUM(S54:S55)</f>
        <v>0</v>
      </c>
      <c r="T56" s="103" t="str">
        <f>IF(S56=0,"",R56/S56)</f>
        <v/>
      </c>
      <c r="U56" s="77"/>
      <c r="V56" s="128"/>
      <c r="W56" s="102">
        <f>W54-W55</f>
        <v>0</v>
      </c>
      <c r="X56" s="102">
        <f>SUM(X54:X55)</f>
        <v>0</v>
      </c>
      <c r="Y56" s="103" t="str">
        <f>IF(X56=0,"",W56/X56)</f>
        <v/>
      </c>
      <c r="Z56" s="78"/>
      <c r="AA56" s="128"/>
      <c r="AB56" s="102">
        <f>AB54-AB55</f>
        <v>0</v>
      </c>
      <c r="AC56" s="102">
        <f>SUM(AC54:AC55)</f>
        <v>0</v>
      </c>
      <c r="AD56" s="103" t="str">
        <f>IF(AC56=0,"",AB56/AC56)</f>
        <v/>
      </c>
      <c r="AE56" s="78"/>
      <c r="AF56" s="102">
        <f>AF54-AF55</f>
        <v>0</v>
      </c>
      <c r="AG56" s="102">
        <f>AG54-AG55</f>
        <v>0</v>
      </c>
      <c r="AH56" s="102">
        <f>SUM(AH54:AH55)</f>
        <v>0</v>
      </c>
      <c r="AI56" s="103" t="str">
        <f>IF(AH56=0,"",AG56/AH56)</f>
        <v/>
      </c>
      <c r="AJ56" s="78"/>
      <c r="AK56" s="129"/>
      <c r="AL56" s="102">
        <f>AL54-AL55</f>
        <v>0</v>
      </c>
      <c r="AM56" s="102">
        <f>SUM(AM54:AM55)</f>
        <v>0</v>
      </c>
      <c r="AN56" s="103" t="str">
        <f>IF(AM56=0,"",AL56/AM56)</f>
        <v/>
      </c>
      <c r="AO56" s="78"/>
      <c r="AP56" s="129"/>
      <c r="AQ56" s="102">
        <f>AQ54-AQ55</f>
        <v>-1657643.69</v>
      </c>
      <c r="AR56" s="102">
        <f>SUM(AR54:AR55)</f>
        <v>0</v>
      </c>
      <c r="AS56" s="103" t="str">
        <f>IF(AR56=0,"",AQ56/AR56)</f>
        <v/>
      </c>
      <c r="AT56" s="78"/>
      <c r="AU56" s="129"/>
      <c r="AV56" s="118">
        <f>AV54-AV55</f>
        <v>-1657643.69</v>
      </c>
      <c r="AW56" s="118">
        <f>SUM(AW54:AW55)</f>
        <v>0</v>
      </c>
      <c r="AX56" s="119" t="str">
        <f>IF(AW56=0,"",AV56/AW56)</f>
        <v/>
      </c>
    </row>
    <row r="57" spans="1:50" ht="16.5" x14ac:dyDescent="0.25">
      <c r="A57" s="45"/>
      <c r="B57" s="46"/>
      <c r="C57" s="77"/>
      <c r="D57" s="77"/>
      <c r="E57" s="77"/>
      <c r="F57" s="77"/>
      <c r="G57" s="101"/>
      <c r="H57" s="101"/>
      <c r="I57" s="101"/>
      <c r="J57" s="80"/>
      <c r="K57" s="101"/>
      <c r="L57" s="101"/>
      <c r="M57" s="101"/>
      <c r="N57" s="101"/>
      <c r="O57" s="80"/>
      <c r="P57" s="101"/>
      <c r="Q57" s="101"/>
      <c r="R57" s="101"/>
      <c r="S57" s="101"/>
      <c r="T57" s="80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0</v>
      </c>
      <c r="I58" s="113"/>
      <c r="J58" s="114" t="s">
        <v>96</v>
      </c>
      <c r="K58" s="113"/>
      <c r="L58" s="113"/>
      <c r="M58" s="113">
        <f>M51+M56</f>
        <v>-3415.0000000000291</v>
      </c>
      <c r="N58" s="113"/>
      <c r="O58" s="113"/>
      <c r="P58" s="113"/>
      <c r="Q58" s="113"/>
      <c r="R58" s="113">
        <f>R51+R56</f>
        <v>-5497.710000000021</v>
      </c>
      <c r="S58" s="113"/>
      <c r="T58" s="114" t="str">
        <f>IF(S58=0,"",R58/S58)</f>
        <v/>
      </c>
      <c r="U58" s="112"/>
      <c r="V58" s="112"/>
      <c r="W58" s="115">
        <f>W51+W56</f>
        <v>0</v>
      </c>
      <c r="X58" s="112"/>
      <c r="Y58" s="112"/>
      <c r="Z58" s="112"/>
      <c r="AA58" s="112"/>
      <c r="AB58" s="115">
        <f>AB51+AB56</f>
        <v>-72938.609999999986</v>
      </c>
      <c r="AC58" s="112"/>
      <c r="AD58" s="112"/>
      <c r="AE58" s="112"/>
      <c r="AF58" s="112"/>
      <c r="AG58" s="115">
        <f>AG51+AG56</f>
        <v>-72049.640000000072</v>
      </c>
      <c r="AH58" s="112"/>
      <c r="AI58" s="112"/>
      <c r="AJ58" s="112"/>
      <c r="AK58" s="112"/>
      <c r="AL58" s="115">
        <f>AL51+AL56</f>
        <v>-102926.57000000007</v>
      </c>
      <c r="AM58" s="112"/>
      <c r="AN58" s="112"/>
      <c r="AO58" s="112"/>
      <c r="AP58" s="112"/>
      <c r="AQ58" s="115">
        <f>AQ51+AQ56</f>
        <v>220303.76000000047</v>
      </c>
      <c r="AR58" s="112"/>
      <c r="AS58" s="112"/>
      <c r="AT58" s="112"/>
      <c r="AU58" s="112"/>
      <c r="AV58" s="123">
        <f>AV51+AV56</f>
        <v>-36523.769999998622</v>
      </c>
      <c r="AW58" s="124"/>
      <c r="AX58" s="124"/>
    </row>
    <row r="59" spans="1:50" ht="16.5" x14ac:dyDescent="0.25">
      <c r="C59" s="78"/>
      <c r="D59" s="78"/>
      <c r="E59" s="78"/>
      <c r="F59" s="78"/>
      <c r="G59" s="78"/>
      <c r="H59" s="78"/>
      <c r="I59" s="78"/>
      <c r="J59" s="78" t="s">
        <v>96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16"/>
      <c r="AX59" s="78"/>
    </row>
    <row r="60" spans="1:50" ht="16.5" x14ac:dyDescent="0.25">
      <c r="C60" s="78"/>
      <c r="D60" s="78"/>
      <c r="E60" s="78"/>
      <c r="F60" s="78"/>
      <c r="G60" s="78"/>
      <c r="H60" s="78"/>
      <c r="I60" s="78"/>
      <c r="J60" s="78" t="s">
        <v>96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135"/>
      <c r="AR60" s="78"/>
      <c r="AS60" s="78"/>
      <c r="AT60" s="78"/>
      <c r="AU60" s="78"/>
      <c r="AV60" s="116"/>
      <c r="AW60" s="78"/>
      <c r="AX60" s="78"/>
    </row>
  </sheetData>
  <mergeCells count="22">
    <mergeCell ref="AU9:AX9"/>
    <mergeCell ref="V9:Y9"/>
    <mergeCell ref="AA9:AD9"/>
    <mergeCell ref="AF9:AI9"/>
    <mergeCell ref="AK9:AN9"/>
    <mergeCell ref="AP9:AS9"/>
    <mergeCell ref="G9:J9"/>
    <mergeCell ref="C1:AX1"/>
    <mergeCell ref="C2:AX2"/>
    <mergeCell ref="C3:AX3"/>
    <mergeCell ref="C4:AX4"/>
    <mergeCell ref="G8:J8"/>
    <mergeCell ref="L8:O8"/>
    <mergeCell ref="Q8:T8"/>
    <mergeCell ref="V8:Y8"/>
    <mergeCell ref="AA8:AD8"/>
    <mergeCell ref="AF8:AI8"/>
    <mergeCell ref="AK8:AN8"/>
    <mergeCell ref="AP8:AS8"/>
    <mergeCell ref="AU8:AX8"/>
    <mergeCell ref="L9:O9"/>
    <mergeCell ref="Q9:T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9"/>
  <sheetViews>
    <sheetView topLeftCell="C1" zoomScale="90" zoomScaleNormal="90" zoomScaleSheetLayoutView="50" zoomScalePageLayoutView="40" workbookViewId="0">
      <selection activeCell="N12" sqref="N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7.85546875" style="4" customWidth="1"/>
    <col min="16" max="16" width="2.42578125" style="144" customWidth="1"/>
    <col min="17" max="17" width="16.7109375" style="144" customWidth="1"/>
    <col min="18" max="18" width="17.5703125" style="144" customWidth="1"/>
    <col min="19" max="19" width="16.7109375" style="144" customWidth="1"/>
    <col min="20" max="20" width="13.42578125" style="144" customWidth="1"/>
    <col min="21" max="21" width="2.42578125" style="144" customWidth="1"/>
    <col min="22" max="22" width="16.7109375" style="14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46" t="s">
        <v>51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6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6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136"/>
      <c r="Q5" s="136"/>
      <c r="R5" s="136"/>
      <c r="S5" s="136"/>
      <c r="T5" s="136"/>
      <c r="U5" s="136"/>
      <c r="V5" s="13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36"/>
      <c r="Q6" s="136"/>
      <c r="R6" s="136"/>
      <c r="S6" s="136"/>
      <c r="T6" s="136"/>
      <c r="U6" s="136"/>
      <c r="V6" s="13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5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47" t="s">
        <v>5</v>
      </c>
      <c r="H11" s="148"/>
      <c r="I11" s="148"/>
      <c r="J11" s="149"/>
      <c r="K11" s="9"/>
      <c r="L11" s="147" t="s">
        <v>7</v>
      </c>
      <c r="M11" s="148"/>
      <c r="N11" s="148"/>
      <c r="O11" s="149"/>
      <c r="P11" s="137"/>
      <c r="Q11" s="150" t="s">
        <v>8</v>
      </c>
      <c r="R11" s="151"/>
      <c r="S11" s="151"/>
      <c r="T11" s="152"/>
      <c r="U11" s="137"/>
      <c r="V11" s="147" t="s">
        <v>9</v>
      </c>
      <c r="W11" s="148"/>
      <c r="X11" s="148"/>
      <c r="Y11" s="153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8"/>
      <c r="Q12" s="41" t="s">
        <v>11</v>
      </c>
      <c r="R12" s="41" t="s">
        <v>12</v>
      </c>
      <c r="S12" s="41" t="s">
        <v>13</v>
      </c>
      <c r="T12" s="41" t="s">
        <v>14</v>
      </c>
      <c r="U12" s="13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41220.559999999998</v>
      </c>
      <c r="M17" s="19">
        <v>189919.33</v>
      </c>
      <c r="N17" s="19">
        <v>366673</v>
      </c>
      <c r="O17" s="8">
        <f>IF(N17=0,"%",M17/N17)</f>
        <v>0.51795286263237272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41220.559999999998</v>
      </c>
      <c r="W17" s="23">
        <f t="shared" si="1"/>
        <v>189919.33</v>
      </c>
      <c r="X17" s="23">
        <f t="shared" si="1"/>
        <v>366673</v>
      </c>
      <c r="Y17" s="8">
        <f>IF(X17=0,"%",W17/X17)</f>
        <v>0.51795286263237272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350432.9</v>
      </c>
      <c r="H19" s="19">
        <v>3223048.32</v>
      </c>
      <c r="I19" s="130">
        <v>4528798</v>
      </c>
      <c r="J19" s="20">
        <f t="shared" si="2"/>
        <v>0.71167853368598022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350432.9</v>
      </c>
      <c r="W19" s="23">
        <f t="shared" si="5"/>
        <v>3223048.32</v>
      </c>
      <c r="X19" s="23">
        <f t="shared" si="5"/>
        <v>4528798</v>
      </c>
      <c r="Y19" s="8">
        <f t="shared" ref="Y19:Y31" si="6">IF(X19=0,"%",W19/X19)</f>
        <v>0.71167853368598022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30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5457.35</v>
      </c>
      <c r="H21" s="19">
        <v>45122.94</v>
      </c>
      <c r="I21" s="130">
        <v>60985</v>
      </c>
      <c r="J21" s="20">
        <f t="shared" si="2"/>
        <v>0.7399022710502583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f t="shared" si="5"/>
        <v>5457.35</v>
      </c>
      <c r="W21" s="23">
        <f t="shared" si="5"/>
        <v>45122.94</v>
      </c>
      <c r="X21" s="23">
        <f t="shared" si="5"/>
        <v>60985</v>
      </c>
      <c r="Y21" s="8">
        <f t="shared" si="6"/>
        <v>0.7399022710502583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56538.57</v>
      </c>
      <c r="H22" s="19">
        <v>513182.28</v>
      </c>
      <c r="I22" s="130">
        <v>680615</v>
      </c>
      <c r="J22" s="20">
        <f t="shared" si="2"/>
        <v>0.75399789895902969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56538.57</v>
      </c>
      <c r="W22" s="23">
        <f t="shared" si="5"/>
        <v>513182.28</v>
      </c>
      <c r="X22" s="23">
        <f t="shared" si="5"/>
        <v>680615</v>
      </c>
      <c r="Y22" s="8">
        <f t="shared" si="6"/>
        <v>0.75399789895902969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30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12300</v>
      </c>
      <c r="I24" s="130">
        <v>12300</v>
      </c>
      <c r="J24" s="20">
        <f t="shared" si="2"/>
        <v>1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12300</v>
      </c>
      <c r="X24" s="23">
        <f t="shared" si="5"/>
        <v>12300</v>
      </c>
      <c r="Y24" s="8">
        <f t="shared" si="6"/>
        <v>1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30"/>
      <c r="J25" s="20"/>
      <c r="K25" s="17"/>
      <c r="L25" s="19"/>
      <c r="M25" s="19"/>
      <c r="N25" s="19"/>
      <c r="O25" s="8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30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23352.73</v>
      </c>
      <c r="H27" s="19">
        <v>204730.84</v>
      </c>
      <c r="I27" s="130">
        <v>274789</v>
      </c>
      <c r="J27" s="20">
        <f t="shared" si="2"/>
        <v>0.74504743639665338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23352.73</v>
      </c>
      <c r="W27" s="23">
        <f t="shared" si="9"/>
        <v>204730.84</v>
      </c>
      <c r="X27" s="23">
        <f t="shared" si="9"/>
        <v>274789</v>
      </c>
      <c r="Y27" s="8">
        <f t="shared" si="6"/>
        <v>0.74504743639665338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30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35182</v>
      </c>
      <c r="I29" s="130">
        <v>32942</v>
      </c>
      <c r="J29" s="20">
        <f t="shared" si="2"/>
        <v>1.0679983000424988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35182</v>
      </c>
      <c r="X29" s="23">
        <f t="shared" si="9"/>
        <v>32942</v>
      </c>
      <c r="Y29" s="8">
        <f t="shared" si="6"/>
        <v>1.0679983000424988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30">
        <v>173566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0</v>
      </c>
      <c r="W30" s="23">
        <f t="shared" si="9"/>
        <v>0</v>
      </c>
      <c r="X30" s="23">
        <f t="shared" si="9"/>
        <v>173566</v>
      </c>
      <c r="Y30" s="8">
        <f t="shared" si="6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31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8"/>
      <c r="Q31" s="19">
        <v>15970.44</v>
      </c>
      <c r="R31" s="19">
        <v>49286.7</v>
      </c>
      <c r="S31" s="19">
        <v>0</v>
      </c>
      <c r="T31" s="20" t="str">
        <f t="shared" si="8"/>
        <v>%</v>
      </c>
      <c r="U31" s="28"/>
      <c r="V31" s="19">
        <f t="shared" si="9"/>
        <v>15970.44</v>
      </c>
      <c r="W31" s="23">
        <f t="shared" si="9"/>
        <v>49286.7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435781.55</v>
      </c>
      <c r="H32" s="57">
        <f>SUM(H16:H31)</f>
        <v>4033566.38</v>
      </c>
      <c r="I32" s="57">
        <f>SUM(I16:I31)</f>
        <v>5763995</v>
      </c>
      <c r="J32" s="31">
        <f>IF(I32=0,"",H32/I32)</f>
        <v>0.69978658551924489</v>
      </c>
      <c r="K32" s="29"/>
      <c r="L32" s="57">
        <f>SUM(L16:L31)</f>
        <v>41220.559999999998</v>
      </c>
      <c r="M32" s="57">
        <f>SUM(M16:M31)</f>
        <v>189919.33</v>
      </c>
      <c r="N32" s="57">
        <f>SUM(N16:N31)</f>
        <v>366673</v>
      </c>
      <c r="O32" s="31">
        <f>IF(N32=0,"",M32/N32)</f>
        <v>0.51795286263237272</v>
      </c>
      <c r="P32" s="28"/>
      <c r="Q32" s="71">
        <f>SUM(Q16:Q31)</f>
        <v>15970.44</v>
      </c>
      <c r="R32" s="71">
        <f>SUM(R16:R31)</f>
        <v>49286.7</v>
      </c>
      <c r="S32" s="71">
        <f>SUM(S16:S31)</f>
        <v>0</v>
      </c>
      <c r="T32" s="139" t="str">
        <f>IF(S32=0,"",R32/S32)</f>
        <v/>
      </c>
      <c r="U32" s="28"/>
      <c r="V32" s="71">
        <f>SUM(V16:V31)</f>
        <v>492972.55</v>
      </c>
      <c r="W32" s="57">
        <f>SUM(W16:W31)</f>
        <v>4272772.41</v>
      </c>
      <c r="X32" s="57">
        <f>SUM(X16:X31)</f>
        <v>6130668</v>
      </c>
      <c r="Y32" s="31">
        <f>IF(X32=0,"",W32/X32)</f>
        <v>0.69695054600901574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329533.07000000007</v>
      </c>
      <c r="H36" s="19">
        <v>2428370.3000000003</v>
      </c>
      <c r="I36" s="19">
        <v>4032994.12</v>
      </c>
      <c r="J36" s="8">
        <f t="shared" ref="J36:J51" si="10">IF(I36=0,"%",H36/I36)</f>
        <v>0.60212592127458897</v>
      </c>
      <c r="K36" s="29"/>
      <c r="L36" s="19">
        <v>15809.42</v>
      </c>
      <c r="M36" s="19">
        <v>117163.07000000002</v>
      </c>
      <c r="N36" s="19">
        <v>201110.48999999996</v>
      </c>
      <c r="O36" s="8">
        <f t="shared" ref="O36:O51" si="11">IF(N36=0,"%",M36/N36)</f>
        <v>0.58258060034561121</v>
      </c>
      <c r="P36" s="28"/>
      <c r="Q36" s="19">
        <v>0</v>
      </c>
      <c r="R36" s="19">
        <v>0</v>
      </c>
      <c r="S36" s="19">
        <v>0</v>
      </c>
      <c r="T36" s="20" t="str">
        <f t="shared" ref="T36:T51" si="12">IF(S36=0,"%",R36/S36)</f>
        <v>%</v>
      </c>
      <c r="U36" s="28"/>
      <c r="V36" s="19">
        <f t="shared" ref="V36:V51" si="13">G36+L36+Q36</f>
        <v>345342.49000000005</v>
      </c>
      <c r="W36" s="23">
        <f t="shared" ref="W36:W51" si="14">H36+M36+R36</f>
        <v>2545533.37</v>
      </c>
      <c r="X36" s="23">
        <f t="shared" ref="X36:X51" si="15">I36+N36+S36</f>
        <v>4234104.6100000003</v>
      </c>
      <c r="Y36" s="8">
        <f t="shared" ref="Y36:Y51" si="16">IF(X36=0,"%",W36/X36)</f>
        <v>0.60119756228696486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25611.219999999998</v>
      </c>
      <c r="H37" s="19">
        <v>193043.83</v>
      </c>
      <c r="I37" s="19">
        <v>312812.86</v>
      </c>
      <c r="J37" s="8">
        <f t="shared" si="10"/>
        <v>0.61712242265231676</v>
      </c>
      <c r="K37" s="29"/>
      <c r="L37" s="23">
        <v>11002.9</v>
      </c>
      <c r="M37" s="23">
        <v>76171.259999999995</v>
      </c>
      <c r="N37" s="23">
        <v>165562.51</v>
      </c>
      <c r="O37" s="8">
        <f t="shared" si="11"/>
        <v>0.46007553280026975</v>
      </c>
      <c r="P37" s="28"/>
      <c r="Q37" s="19">
        <v>0</v>
      </c>
      <c r="R37" s="19">
        <v>0</v>
      </c>
      <c r="S37" s="19">
        <v>0</v>
      </c>
      <c r="T37" s="20" t="str">
        <f t="shared" si="12"/>
        <v>%</v>
      </c>
      <c r="U37" s="28"/>
      <c r="V37" s="19">
        <f t="shared" si="13"/>
        <v>36614.119999999995</v>
      </c>
      <c r="W37" s="23">
        <f t="shared" si="14"/>
        <v>269215.08999999997</v>
      </c>
      <c r="X37" s="23">
        <f t="shared" si="15"/>
        <v>478375.37</v>
      </c>
      <c r="Y37" s="8">
        <f t="shared" si="16"/>
        <v>0.56276954643379729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13750</v>
      </c>
      <c r="I38" s="19">
        <v>18750</v>
      </c>
      <c r="J38" s="8">
        <f t="shared" si="10"/>
        <v>0.73333333333333328</v>
      </c>
      <c r="K38" s="29"/>
      <c r="L38" s="23">
        <v>0</v>
      </c>
      <c r="M38" s="23">
        <v>0</v>
      </c>
      <c r="N38" s="23">
        <v>0</v>
      </c>
      <c r="O38" s="8" t="str">
        <f t="shared" si="11"/>
        <v>%</v>
      </c>
      <c r="P38" s="28"/>
      <c r="Q38" s="19">
        <v>0</v>
      </c>
      <c r="R38" s="19">
        <v>0</v>
      </c>
      <c r="S38" s="19">
        <v>0</v>
      </c>
      <c r="T38" s="20" t="str">
        <f t="shared" si="12"/>
        <v>%</v>
      </c>
      <c r="U38" s="28"/>
      <c r="V38" s="19">
        <f t="shared" si="13"/>
        <v>0</v>
      </c>
      <c r="W38" s="23">
        <f t="shared" si="14"/>
        <v>13750</v>
      </c>
      <c r="X38" s="23">
        <f t="shared" si="15"/>
        <v>18750</v>
      </c>
      <c r="Y38" s="8">
        <f t="shared" si="16"/>
        <v>0.73333333333333328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8" t="str">
        <f t="shared" si="11"/>
        <v>%</v>
      </c>
      <c r="P39" s="28"/>
      <c r="Q39" s="19">
        <v>0</v>
      </c>
      <c r="R39" s="19">
        <v>0</v>
      </c>
      <c r="S39" s="19">
        <v>0</v>
      </c>
      <c r="T39" s="20" t="str">
        <f t="shared" si="12"/>
        <v>%</v>
      </c>
      <c r="U39" s="28"/>
      <c r="V39" s="19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37258.999999999993</v>
      </c>
      <c r="H40" s="19">
        <v>301051.46000000008</v>
      </c>
      <c r="I40" s="19">
        <v>454270.31</v>
      </c>
      <c r="J40" s="8">
        <f t="shared" si="10"/>
        <v>0.6627143649339533</v>
      </c>
      <c r="K40" s="29"/>
      <c r="L40" s="23">
        <v>0</v>
      </c>
      <c r="M40" s="23">
        <v>0</v>
      </c>
      <c r="N40" s="23">
        <v>0</v>
      </c>
      <c r="O40" s="8" t="str">
        <f t="shared" si="11"/>
        <v>%</v>
      </c>
      <c r="P40" s="28"/>
      <c r="Q40" s="19">
        <v>0</v>
      </c>
      <c r="R40" s="19">
        <v>0</v>
      </c>
      <c r="S40" s="19">
        <v>0</v>
      </c>
      <c r="T40" s="20" t="str">
        <f t="shared" si="12"/>
        <v>%</v>
      </c>
      <c r="U40" s="28"/>
      <c r="V40" s="19">
        <f t="shared" si="13"/>
        <v>37258.999999999993</v>
      </c>
      <c r="W40" s="23">
        <f t="shared" si="14"/>
        <v>301051.46000000008</v>
      </c>
      <c r="X40" s="23">
        <f t="shared" si="15"/>
        <v>454270.31</v>
      </c>
      <c r="Y40" s="8">
        <f t="shared" si="16"/>
        <v>0.6627143649339533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8" t="str">
        <f t="shared" si="11"/>
        <v>%</v>
      </c>
      <c r="P41" s="28"/>
      <c r="Q41" s="19">
        <v>0</v>
      </c>
      <c r="R41" s="19">
        <v>0</v>
      </c>
      <c r="S41" s="19">
        <v>0</v>
      </c>
      <c r="T41" s="20" t="str">
        <f t="shared" si="12"/>
        <v>%</v>
      </c>
      <c r="U41" s="28"/>
      <c r="V41" s="19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2339.81</v>
      </c>
      <c r="H42" s="19">
        <v>19438.02</v>
      </c>
      <c r="I42" s="19">
        <v>25974.78</v>
      </c>
      <c r="J42" s="8">
        <f t="shared" si="10"/>
        <v>0.7483420456304154</v>
      </c>
      <c r="K42" s="29"/>
      <c r="L42" s="23">
        <v>0</v>
      </c>
      <c r="M42" s="23">
        <v>0</v>
      </c>
      <c r="N42" s="23">
        <v>0</v>
      </c>
      <c r="O42" s="8" t="str">
        <f t="shared" si="11"/>
        <v>%</v>
      </c>
      <c r="P42" s="28"/>
      <c r="Q42" s="19">
        <v>0</v>
      </c>
      <c r="R42" s="19">
        <v>0</v>
      </c>
      <c r="S42" s="19">
        <v>0</v>
      </c>
      <c r="T42" s="20" t="str">
        <f t="shared" si="12"/>
        <v>%</v>
      </c>
      <c r="U42" s="28"/>
      <c r="V42" s="19">
        <f t="shared" si="13"/>
        <v>2339.81</v>
      </c>
      <c r="W42" s="23">
        <f t="shared" si="14"/>
        <v>19438.02</v>
      </c>
      <c r="X42" s="23">
        <f t="shared" si="15"/>
        <v>25974.78</v>
      </c>
      <c r="Y42" s="8">
        <f t="shared" si="16"/>
        <v>0.7483420456304154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8" t="str">
        <f t="shared" si="11"/>
        <v>%</v>
      </c>
      <c r="P43" s="28"/>
      <c r="Q43" s="19">
        <v>0</v>
      </c>
      <c r="R43" s="19">
        <v>0</v>
      </c>
      <c r="S43" s="19">
        <v>0</v>
      </c>
      <c r="T43" s="20" t="str">
        <f t="shared" si="12"/>
        <v>%</v>
      </c>
      <c r="U43" s="28"/>
      <c r="V43" s="19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8" t="str">
        <f t="shared" si="11"/>
        <v>%</v>
      </c>
      <c r="P44" s="28"/>
      <c r="Q44" s="19">
        <v>0</v>
      </c>
      <c r="R44" s="19">
        <v>0</v>
      </c>
      <c r="S44" s="19">
        <v>0</v>
      </c>
      <c r="T44" s="20" t="str">
        <f t="shared" si="12"/>
        <v>%</v>
      </c>
      <c r="U44" s="28"/>
      <c r="V44" s="19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8" t="str">
        <f t="shared" si="11"/>
        <v>%</v>
      </c>
      <c r="P45" s="28"/>
      <c r="Q45" s="19">
        <v>0</v>
      </c>
      <c r="R45" s="19">
        <v>0</v>
      </c>
      <c r="S45" s="19">
        <v>0</v>
      </c>
      <c r="T45" s="20" t="str">
        <f t="shared" si="12"/>
        <v>%</v>
      </c>
      <c r="U45" s="28"/>
      <c r="V45" s="19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12306.789999999999</v>
      </c>
      <c r="H46" s="19">
        <v>203217.41</v>
      </c>
      <c r="I46" s="19">
        <v>296455.33</v>
      </c>
      <c r="J46" s="8">
        <f t="shared" si="10"/>
        <v>0.68549082925916693</v>
      </c>
      <c r="K46" s="29"/>
      <c r="L46" s="23">
        <v>0</v>
      </c>
      <c r="M46" s="23">
        <v>0</v>
      </c>
      <c r="N46" s="23">
        <v>0</v>
      </c>
      <c r="O46" s="8" t="str">
        <f t="shared" si="11"/>
        <v>%</v>
      </c>
      <c r="P46" s="28"/>
      <c r="Q46" s="19">
        <v>0</v>
      </c>
      <c r="R46" s="19">
        <v>0</v>
      </c>
      <c r="S46" s="19">
        <v>0</v>
      </c>
      <c r="T46" s="20" t="str">
        <f t="shared" si="12"/>
        <v>%</v>
      </c>
      <c r="U46" s="28"/>
      <c r="V46" s="19">
        <f t="shared" si="13"/>
        <v>12306.789999999999</v>
      </c>
      <c r="W46" s="23">
        <f t="shared" si="14"/>
        <v>203217.41</v>
      </c>
      <c r="X46" s="23">
        <f t="shared" si="15"/>
        <v>296455.33</v>
      </c>
      <c r="Y46" s="8">
        <f t="shared" si="16"/>
        <v>0.68549082925916693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3400</v>
      </c>
      <c r="H47" s="23">
        <v>9474.25</v>
      </c>
      <c r="I47" s="23">
        <v>12874</v>
      </c>
      <c r="J47" s="8">
        <f t="shared" si="10"/>
        <v>0.73592123660090103</v>
      </c>
      <c r="K47" s="29"/>
      <c r="L47" s="23">
        <v>0</v>
      </c>
      <c r="M47" s="23">
        <v>0</v>
      </c>
      <c r="N47" s="23">
        <v>0</v>
      </c>
      <c r="O47" s="8" t="str">
        <f t="shared" si="11"/>
        <v>%</v>
      </c>
      <c r="P47" s="28"/>
      <c r="Q47" s="19">
        <v>0</v>
      </c>
      <c r="R47" s="19">
        <v>0</v>
      </c>
      <c r="S47" s="19">
        <v>0</v>
      </c>
      <c r="T47" s="20" t="str">
        <f t="shared" si="12"/>
        <v>%</v>
      </c>
      <c r="U47" s="28"/>
      <c r="V47" s="19">
        <f t="shared" si="13"/>
        <v>3400</v>
      </c>
      <c r="W47" s="23">
        <f t="shared" si="14"/>
        <v>9474.25</v>
      </c>
      <c r="X47" s="23">
        <f t="shared" si="15"/>
        <v>12874</v>
      </c>
      <c r="Y47" s="8">
        <f t="shared" si="16"/>
        <v>0.73592123660090103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8" t="str">
        <f t="shared" si="11"/>
        <v>%</v>
      </c>
      <c r="P48" s="28"/>
      <c r="Q48" s="19">
        <v>0</v>
      </c>
      <c r="R48" s="19">
        <v>0</v>
      </c>
      <c r="S48" s="19">
        <v>0</v>
      </c>
      <c r="T48" s="20" t="str">
        <f t="shared" si="12"/>
        <v>%</v>
      </c>
      <c r="U48" s="28"/>
      <c r="V48" s="19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8" t="str">
        <f t="shared" si="11"/>
        <v>%</v>
      </c>
      <c r="P49" s="28"/>
      <c r="Q49" s="19">
        <v>0</v>
      </c>
      <c r="R49" s="19">
        <v>0</v>
      </c>
      <c r="S49" s="19">
        <v>0</v>
      </c>
      <c r="T49" s="20" t="str">
        <f t="shared" si="12"/>
        <v>%</v>
      </c>
      <c r="U49" s="28"/>
      <c r="V49" s="19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8" t="str">
        <f t="shared" si="11"/>
        <v>%</v>
      </c>
      <c r="P50" s="28"/>
      <c r="Q50" s="19">
        <v>0</v>
      </c>
      <c r="R50" s="19">
        <v>0</v>
      </c>
      <c r="S50" s="19">
        <v>0</v>
      </c>
      <c r="T50" s="20" t="str">
        <f t="shared" si="12"/>
        <v>%</v>
      </c>
      <c r="U50" s="28"/>
      <c r="V50" s="19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8" t="str">
        <f t="shared" si="11"/>
        <v>%</v>
      </c>
      <c r="P51" s="28"/>
      <c r="Q51" s="19">
        <v>8247.94</v>
      </c>
      <c r="R51" s="19">
        <v>42514.89</v>
      </c>
      <c r="S51" s="19">
        <v>0</v>
      </c>
      <c r="T51" s="20" t="str">
        <f t="shared" si="12"/>
        <v>%</v>
      </c>
      <c r="U51" s="28"/>
      <c r="V51" s="19">
        <f t="shared" si="13"/>
        <v>8247.94</v>
      </c>
      <c r="W51" s="23">
        <f t="shared" si="14"/>
        <v>42514.89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1">
        <f>SUM(G36:G51)</f>
        <v>410449.89</v>
      </c>
      <c r="H52" s="57">
        <f>SUM(H36:H51)</f>
        <v>3168345.2700000005</v>
      </c>
      <c r="I52" s="57">
        <f>SUM(I36:I51)</f>
        <v>5154131.4000000004</v>
      </c>
      <c r="J52" s="31">
        <f>IF(I52=0,"",H52/I52)</f>
        <v>0.61471953741807983</v>
      </c>
      <c r="K52" s="29"/>
      <c r="L52" s="57">
        <f>SUM(L36:L51)</f>
        <v>26812.32</v>
      </c>
      <c r="M52" s="57">
        <f>SUM(M36:M51)</f>
        <v>193334.33000000002</v>
      </c>
      <c r="N52" s="57">
        <f>SUM(N36:N51)</f>
        <v>366673</v>
      </c>
      <c r="O52" s="31">
        <f>IF(N52=0,"",M52/N52)</f>
        <v>0.52726633812688695</v>
      </c>
      <c r="P52" s="28"/>
      <c r="Q52" s="71">
        <f>SUM(Q36:Q51)</f>
        <v>8247.94</v>
      </c>
      <c r="R52" s="71">
        <f>SUM(R36:R51)</f>
        <v>42514.89</v>
      </c>
      <c r="S52" s="71">
        <f>SUM(S36:S51)</f>
        <v>0</v>
      </c>
      <c r="T52" s="139" t="str">
        <f>IF(S52=0,"",R52/S52)</f>
        <v/>
      </c>
      <c r="U52" s="28"/>
      <c r="V52" s="71">
        <f>SUM(V36:V51)</f>
        <v>445510.15</v>
      </c>
      <c r="W52" s="57">
        <f>SUM(W36:W51)</f>
        <v>3404194.49</v>
      </c>
      <c r="X52" s="57">
        <f>SUM(X36:X51)</f>
        <v>5520804.4000000004</v>
      </c>
      <c r="Y52" s="31">
        <f>IF(X52=0,"",W52/X52)</f>
        <v>0.61661204479550114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25331.659999999974</v>
      </c>
      <c r="H53" s="58">
        <f>H32-H52</f>
        <v>865221.1099999994</v>
      </c>
      <c r="I53" s="58">
        <f>I32-I52</f>
        <v>609863.59999999963</v>
      </c>
      <c r="J53" s="31">
        <f>IF(I53=0,"",H53/I53)</f>
        <v>1.418712495712156</v>
      </c>
      <c r="K53" s="29"/>
      <c r="L53" s="58">
        <f>L32-L52</f>
        <v>14408.239999999998</v>
      </c>
      <c r="M53" s="58">
        <f>M32-M52</f>
        <v>-3415.0000000000291</v>
      </c>
      <c r="N53" s="58">
        <f>N32-N52</f>
        <v>0</v>
      </c>
      <c r="O53" s="31"/>
      <c r="P53" s="28"/>
      <c r="Q53" s="140">
        <f>Q32-Q52</f>
        <v>7722.5</v>
      </c>
      <c r="R53" s="140">
        <f>R32-R52</f>
        <v>6771.8099999999977</v>
      </c>
      <c r="S53" s="140">
        <f>S32-S52</f>
        <v>0</v>
      </c>
      <c r="T53" s="139" t="str">
        <f>IF(S53=0,"",R53/S53)</f>
        <v/>
      </c>
      <c r="U53" s="28"/>
      <c r="V53" s="140">
        <f>V32-V52</f>
        <v>47462.399999999965</v>
      </c>
      <c r="W53" s="58">
        <f>W32-W52</f>
        <v>868577.91999999993</v>
      </c>
      <c r="X53" s="58">
        <f>X32-X52</f>
        <v>609863.59999999963</v>
      </c>
      <c r="Y53" s="31">
        <f>IF(X53=0,"",W53/X53)</f>
        <v>1.4242166937000347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8"/>
      <c r="Q54" s="28"/>
      <c r="R54" s="28"/>
      <c r="S54" s="28"/>
      <c r="T54" s="20"/>
      <c r="U54" s="28"/>
      <c r="V54" s="28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8"/>
      <c r="Q55" s="28"/>
      <c r="R55" s="28"/>
      <c r="S55" s="28"/>
      <c r="T55" s="20"/>
      <c r="U55" s="28"/>
      <c r="V55" s="28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5713.18</v>
      </c>
      <c r="I56" s="19">
        <v>116588.1</v>
      </c>
      <c r="J56" s="8">
        <f>IF(I56=0,"%",H56/I56)</f>
        <v>4.9003114383028797E-2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8"/>
      <c r="Q56" s="67"/>
      <c r="R56" s="67"/>
      <c r="S56" s="68">
        <v>0</v>
      </c>
      <c r="T56" s="20" t="str">
        <f>IF(S56=0,"%",R56/S56)</f>
        <v>%</v>
      </c>
      <c r="U56" s="28"/>
      <c r="V56" s="67">
        <f t="shared" ref="V56:X57" si="17">G56+L56+Q56</f>
        <v>0</v>
      </c>
      <c r="W56" s="66">
        <f t="shared" si="17"/>
        <v>5713.18</v>
      </c>
      <c r="X56" s="59">
        <f t="shared" si="17"/>
        <v>116588.1</v>
      </c>
      <c r="Y56" s="8">
        <f>IF(X56=0,"%",W56/X56)</f>
        <v>4.9003114383028797E-2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43957.11</v>
      </c>
      <c r="H57" s="19">
        <v>378203.46</v>
      </c>
      <c r="I57" s="19">
        <v>726451.7</v>
      </c>
      <c r="J57" s="8">
        <f>IF(I57=0,"%",H57/I57)</f>
        <v>0.52061748909115368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8"/>
      <c r="Q57" s="67"/>
      <c r="R57" s="67"/>
      <c r="S57" s="68">
        <v>0</v>
      </c>
      <c r="T57" s="20" t="str">
        <f>IF(S57=0,"%",R57/S57)</f>
        <v>%</v>
      </c>
      <c r="U57" s="28"/>
      <c r="V57" s="67">
        <f t="shared" si="17"/>
        <v>43957.11</v>
      </c>
      <c r="W57" s="66">
        <f t="shared" si="17"/>
        <v>378203.46</v>
      </c>
      <c r="X57" s="59">
        <f t="shared" si="17"/>
        <v>726451.7</v>
      </c>
      <c r="Y57" s="8">
        <f>IF(X57=0,"%",W57/X57)</f>
        <v>0.52061748909115368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SUM(G56-G57)</f>
        <v>-43957.11</v>
      </c>
      <c r="H58" s="57">
        <f>SUM(H56-H57)</f>
        <v>-372490.28</v>
      </c>
      <c r="I58" s="57">
        <f>SUM(I56-I57)</f>
        <v>-609863.6</v>
      </c>
      <c r="J58" s="31">
        <f>IF(I58=0,"",H58/I58)</f>
        <v>0.61077637688165032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39" t="str">
        <f>IF(S58=0,"",R58/S58)</f>
        <v/>
      </c>
      <c r="U58" s="28"/>
      <c r="V58" s="71">
        <f>SUM(V56:V57)</f>
        <v>43957.11</v>
      </c>
      <c r="W58" s="57">
        <f>W56-W57</f>
        <v>-372490.28</v>
      </c>
      <c r="X58" s="57">
        <f>SUM(X56:X57)</f>
        <v>843039.79999999993</v>
      </c>
      <c r="Y58" s="31">
        <f>IF(X58=0,"",W58/X58)</f>
        <v>-0.44184186796400365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6"/>
      <c r="F60" s="5"/>
      <c r="G60" s="59">
        <f>G53+G58</f>
        <v>-18625.450000000026</v>
      </c>
      <c r="H60" s="59">
        <f>H53+H58</f>
        <v>492730.82999999938</v>
      </c>
      <c r="I60" s="59">
        <f>I53+I58</f>
        <v>0</v>
      </c>
      <c r="J60" s="8" t="str">
        <f>IF(I60=0,"",H60/I60)</f>
        <v/>
      </c>
      <c r="K60" s="29"/>
      <c r="L60" s="59"/>
      <c r="M60" s="59">
        <f>M32-M52+M58</f>
        <v>-3415.0000000000291</v>
      </c>
      <c r="N60" s="59"/>
      <c r="O60" s="29"/>
      <c r="P60" s="28"/>
      <c r="Q60" s="68"/>
      <c r="R60" s="68">
        <f>R32-R52+R58</f>
        <v>6771.8099999999977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496087.6399999999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3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-18625.450000000026</v>
      </c>
      <c r="H65" s="65">
        <f>H63+H60</f>
        <v>492730.82999999938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-3415.0000000000291</v>
      </c>
      <c r="N65" s="65">
        <f>N63+N60</f>
        <v>0</v>
      </c>
      <c r="O65" s="38" t="str">
        <f>IF(N65=0,"%",M65/N65)</f>
        <v>%</v>
      </c>
      <c r="P65" s="141"/>
      <c r="Q65" s="142">
        <f>Q63+Q60</f>
        <v>0</v>
      </c>
      <c r="R65" s="142">
        <f>R63+R60</f>
        <v>6771.8099999999977</v>
      </c>
      <c r="S65" s="142">
        <f>S63+S60</f>
        <v>0</v>
      </c>
      <c r="T65" s="143" t="str">
        <f>IF(S65=0,"%",R65/S65)</f>
        <v>%</v>
      </c>
      <c r="U65" s="141"/>
      <c r="V65" s="142">
        <f>V63+V60</f>
        <v>0</v>
      </c>
      <c r="W65" s="65">
        <f>W63+W60</f>
        <v>496087.6399999999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82</v>
      </c>
    </row>
    <row r="67" spans="1:25" x14ac:dyDescent="0.2">
      <c r="H67" s="40"/>
      <c r="I67" s="69"/>
    </row>
    <row r="68" spans="1:25" x14ac:dyDescent="0.2">
      <c r="I68" s="69"/>
    </row>
    <row r="69" spans="1:25" x14ac:dyDescent="0.2">
      <c r="I69" s="69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8"/>
  <sheetViews>
    <sheetView topLeftCell="C1" zoomScale="80" zoomScaleNormal="80" zoomScaleSheetLayoutView="50" zoomScalePageLayoutView="40" workbookViewId="0">
      <selection activeCell="E8" sqref="E8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8.140625" style="144" customWidth="1"/>
    <col min="16" max="16" width="2.42578125" style="144" customWidth="1"/>
    <col min="17" max="17" width="16.7109375" style="144" customWidth="1"/>
    <col min="18" max="18" width="17.5703125" style="144" customWidth="1"/>
    <col min="19" max="19" width="16.7109375" style="144" customWidth="1"/>
    <col min="20" max="20" width="13.42578125" style="144" customWidth="1"/>
    <col min="21" max="21" width="2.42578125" style="144" customWidth="1"/>
    <col min="22" max="22" width="16.7109375" style="14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46" t="s">
        <v>52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6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6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36"/>
      <c r="P5" s="136"/>
      <c r="Q5" s="136"/>
      <c r="R5" s="136"/>
      <c r="S5" s="136"/>
      <c r="T5" s="136"/>
      <c r="U5" s="136"/>
      <c r="V5" s="13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36"/>
      <c r="P6" s="136"/>
      <c r="Q6" s="136"/>
      <c r="R6" s="136"/>
      <c r="S6" s="136"/>
      <c r="T6" s="136"/>
      <c r="U6" s="136"/>
      <c r="V6" s="13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47" t="s">
        <v>5</v>
      </c>
      <c r="H11" s="148"/>
      <c r="I11" s="148"/>
      <c r="J11" s="149"/>
      <c r="K11" s="9"/>
      <c r="L11" s="147" t="s">
        <v>7</v>
      </c>
      <c r="M11" s="148"/>
      <c r="N11" s="148"/>
      <c r="O11" s="149"/>
      <c r="P11" s="137"/>
      <c r="Q11" s="150" t="s">
        <v>8</v>
      </c>
      <c r="R11" s="151"/>
      <c r="S11" s="151"/>
      <c r="T11" s="152"/>
      <c r="U11" s="137"/>
      <c r="V11" s="147" t="s">
        <v>9</v>
      </c>
      <c r="W11" s="148"/>
      <c r="X11" s="148"/>
      <c r="Y11" s="153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38"/>
      <c r="Q12" s="41" t="s">
        <v>11</v>
      </c>
      <c r="R12" s="41" t="s">
        <v>12</v>
      </c>
      <c r="S12" s="41" t="s">
        <v>13</v>
      </c>
      <c r="T12" s="41" t="s">
        <v>14</v>
      </c>
      <c r="U12" s="13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51856.4</v>
      </c>
      <c r="M17" s="19">
        <v>262917.07</v>
      </c>
      <c r="N17" s="19">
        <v>383644.78</v>
      </c>
      <c r="O17" s="20">
        <f>IF(N17=0,"%",M17/N17)</f>
        <v>0.68531382076930636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51856.4</v>
      </c>
      <c r="W17" s="23">
        <f t="shared" si="1"/>
        <v>262917.07</v>
      </c>
      <c r="X17" s="23">
        <f t="shared" si="1"/>
        <v>383644.78</v>
      </c>
      <c r="Y17" s="8">
        <f>IF(X17=0,"%",W17/X17)</f>
        <v>0.68531382076930636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321304.21999999997</v>
      </c>
      <c r="H19" s="19">
        <v>2141300.42</v>
      </c>
      <c r="I19" s="19">
        <v>3275711</v>
      </c>
      <c r="J19" s="20">
        <f t="shared" si="2"/>
        <v>0.65369027365356713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321304.21999999997</v>
      </c>
      <c r="W19" s="23">
        <f t="shared" si="5"/>
        <v>2141300.42</v>
      </c>
      <c r="X19" s="23">
        <f t="shared" si="5"/>
        <v>3275711</v>
      </c>
      <c r="Y19" s="8">
        <f t="shared" ref="Y19:Y24" si="6">IF(X19=0,"%",W19/X19)</f>
        <v>0.65369027365356713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9135.5499999999993</v>
      </c>
      <c r="H21" s="19">
        <v>75535.360000000001</v>
      </c>
      <c r="I21" s="19">
        <v>102054</v>
      </c>
      <c r="J21" s="20">
        <f t="shared" si="2"/>
        <v>0.74015090050365495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f t="shared" si="5"/>
        <v>9135.5499999999993</v>
      </c>
      <c r="W21" s="23">
        <f t="shared" si="5"/>
        <v>75535.360000000001</v>
      </c>
      <c r="X21" s="23">
        <f t="shared" si="5"/>
        <v>102054</v>
      </c>
      <c r="Y21" s="8">
        <f>IF(X21=0,"%",W21/X21)</f>
        <v>0.74015090050365495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46085.55</v>
      </c>
      <c r="H22" s="19">
        <v>336750.36</v>
      </c>
      <c r="I22" s="19">
        <v>478364</v>
      </c>
      <c r="J22" s="20">
        <f t="shared" si="2"/>
        <v>0.70396258915804699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46085.55</v>
      </c>
      <c r="W22" s="23">
        <f t="shared" si="5"/>
        <v>336750.36</v>
      </c>
      <c r="X22" s="23">
        <f t="shared" si="5"/>
        <v>478364</v>
      </c>
      <c r="Y22" s="8">
        <f>IF(X22=0,"%",W22/X22)</f>
        <v>0.70396258915804699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8400</v>
      </c>
      <c r="I24" s="19">
        <v>8400</v>
      </c>
      <c r="J24" s="20">
        <f t="shared" si="2"/>
        <v>1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8400</v>
      </c>
      <c r="X24" s="23">
        <f t="shared" si="5"/>
        <v>8400</v>
      </c>
      <c r="Y24" s="8">
        <f t="shared" si="6"/>
        <v>1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18699.509999999998</v>
      </c>
      <c r="H27" s="19">
        <v>134520.48000000001</v>
      </c>
      <c r="I27" s="19">
        <v>190619</v>
      </c>
      <c r="J27" s="20">
        <f t="shared" si="2"/>
        <v>0.70570341886170851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18699.509999999998</v>
      </c>
      <c r="W27" s="23">
        <f t="shared" si="9"/>
        <v>134520.48000000001</v>
      </c>
      <c r="X27" s="23">
        <f t="shared" si="9"/>
        <v>190619</v>
      </c>
      <c r="Y27" s="8">
        <f t="shared" si="10"/>
        <v>0.70570341886170851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250</v>
      </c>
      <c r="I29" s="19">
        <v>250</v>
      </c>
      <c r="J29" s="20">
        <f t="shared" si="2"/>
        <v>1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250</v>
      </c>
      <c r="X29" s="23">
        <f t="shared" si="9"/>
        <v>250</v>
      </c>
      <c r="Y29" s="8">
        <f t="shared" si="10"/>
        <v>1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40348.629999999997</v>
      </c>
      <c r="I30" s="19">
        <v>40348</v>
      </c>
      <c r="J30" s="20">
        <f t="shared" si="2"/>
        <v>1.0000156141568355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0</v>
      </c>
      <c r="W30" s="23">
        <f t="shared" si="9"/>
        <v>40348.629999999997</v>
      </c>
      <c r="X30" s="23">
        <f t="shared" si="9"/>
        <v>40348</v>
      </c>
      <c r="Y30" s="8">
        <f t="shared" si="10"/>
        <v>1.0000156141568355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6563</v>
      </c>
      <c r="R31" s="19">
        <v>33961.620000000003</v>
      </c>
      <c r="S31" s="19">
        <v>0</v>
      </c>
      <c r="T31" s="20" t="str">
        <f t="shared" si="8"/>
        <v>%</v>
      </c>
      <c r="U31" s="28"/>
      <c r="V31" s="19">
        <f t="shared" si="9"/>
        <v>6563</v>
      </c>
      <c r="W31" s="23">
        <f t="shared" si="9"/>
        <v>33961.620000000003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395224.82999999996</v>
      </c>
      <c r="H32" s="57">
        <f>SUM(H16:H31)</f>
        <v>2737105.2499999995</v>
      </c>
      <c r="I32" s="57">
        <f>SUM(I16:I31)</f>
        <v>4095746</v>
      </c>
      <c r="J32" s="31">
        <f>IF(I32=0,"",H32/I32)</f>
        <v>0.66828002761890004</v>
      </c>
      <c r="K32" s="29"/>
      <c r="L32" s="57">
        <f>SUM(L16:L31)</f>
        <v>51856.4</v>
      </c>
      <c r="M32" s="57">
        <f>SUM(M16:M31)</f>
        <v>262917.07</v>
      </c>
      <c r="N32" s="57">
        <f>SUM(N16:N31)</f>
        <v>383644.78</v>
      </c>
      <c r="O32" s="139">
        <f>IF(N32=0,"",M32/N32)</f>
        <v>0.68531382076930636</v>
      </c>
      <c r="P32" s="28"/>
      <c r="Q32" s="71">
        <f>SUM(Q16:Q31)</f>
        <v>6563</v>
      </c>
      <c r="R32" s="71">
        <f>SUM(R16:R31)</f>
        <v>33961.620000000003</v>
      </c>
      <c r="S32" s="71">
        <f>SUM(S16:S31)</f>
        <v>0</v>
      </c>
      <c r="T32" s="139" t="str">
        <f>IF(S32=0,"",R32/S32)</f>
        <v/>
      </c>
      <c r="U32" s="28"/>
      <c r="V32" s="71">
        <f>SUM(V16:V31)</f>
        <v>453644.23</v>
      </c>
      <c r="W32" s="57">
        <f>SUM(W16:W31)</f>
        <v>3033983.9399999995</v>
      </c>
      <c r="X32" s="57">
        <f>SUM(X16:X31)</f>
        <v>4479390.78</v>
      </c>
      <c r="Y32" s="31">
        <f>IF(X32=0,"",W32/X32)</f>
        <v>0.67732066457483742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262141.12</v>
      </c>
      <c r="H36" s="19">
        <v>1766575.7000000002</v>
      </c>
      <c r="I36" s="19">
        <v>2755282.82</v>
      </c>
      <c r="J36" s="8">
        <f t="shared" ref="J36:J51" si="11">IF(I36=0,"%",H36/I36)</f>
        <v>0.64115947995494715</v>
      </c>
      <c r="K36" s="29"/>
      <c r="L36" s="19">
        <v>10728.130000000001</v>
      </c>
      <c r="M36" s="19">
        <v>117052.08000000002</v>
      </c>
      <c r="N36" s="19">
        <v>147260.85999999999</v>
      </c>
      <c r="O36" s="20">
        <f t="shared" ref="O36:O51" si="12">IF(N36=0,"%",M36/N36)</f>
        <v>0.79486212426030944</v>
      </c>
      <c r="P36" s="28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8"/>
      <c r="V36" s="19">
        <f t="shared" ref="V36:V51" si="14">G36+L36+Q36</f>
        <v>272869.25</v>
      </c>
      <c r="W36" s="23">
        <f t="shared" ref="W36:W51" si="15">H36+M36+R36</f>
        <v>1883627.7800000003</v>
      </c>
      <c r="X36" s="23">
        <f t="shared" ref="X36:X51" si="16">I36+N36+S36</f>
        <v>2902543.6799999997</v>
      </c>
      <c r="Y36" s="8">
        <f t="shared" ref="Y36:Y51" si="17">IF(X36=0,"%",W36/X36)</f>
        <v>0.64895759983877332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13311.07</v>
      </c>
      <c r="H37" s="19">
        <v>118903.09999999998</v>
      </c>
      <c r="I37" s="19">
        <v>193214.41999999998</v>
      </c>
      <c r="J37" s="8">
        <f t="shared" si="11"/>
        <v>0.61539454456867138</v>
      </c>
      <c r="K37" s="29"/>
      <c r="L37" s="19">
        <v>19887.669999999998</v>
      </c>
      <c r="M37" s="19">
        <v>143154.69999999998</v>
      </c>
      <c r="N37" s="19">
        <v>236383.90999999997</v>
      </c>
      <c r="O37" s="20">
        <f t="shared" si="12"/>
        <v>0.60560255560541321</v>
      </c>
      <c r="P37" s="28"/>
      <c r="Q37" s="19">
        <v>0</v>
      </c>
      <c r="R37" s="19">
        <v>0</v>
      </c>
      <c r="S37" s="19">
        <v>0</v>
      </c>
      <c r="T37" s="20" t="str">
        <f t="shared" si="13"/>
        <v>%</v>
      </c>
      <c r="U37" s="28"/>
      <c r="V37" s="19">
        <f t="shared" si="14"/>
        <v>33198.74</v>
      </c>
      <c r="W37" s="23">
        <f t="shared" si="15"/>
        <v>262057.79999999996</v>
      </c>
      <c r="X37" s="23">
        <f t="shared" si="16"/>
        <v>429598.32999999996</v>
      </c>
      <c r="Y37" s="8">
        <f t="shared" si="17"/>
        <v>0.61000656124524499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13750</v>
      </c>
      <c r="I38" s="19">
        <v>18750</v>
      </c>
      <c r="J38" s="8">
        <f t="shared" si="11"/>
        <v>0.73333333333333328</v>
      </c>
      <c r="K38" s="29"/>
      <c r="L38" s="23">
        <v>0</v>
      </c>
      <c r="M38" s="23">
        <v>0</v>
      </c>
      <c r="N38" s="23">
        <v>0</v>
      </c>
      <c r="O38" s="20" t="str">
        <f t="shared" si="12"/>
        <v>%</v>
      </c>
      <c r="P38" s="28"/>
      <c r="Q38" s="19">
        <v>0</v>
      </c>
      <c r="R38" s="19">
        <v>0</v>
      </c>
      <c r="S38" s="19">
        <v>0</v>
      </c>
      <c r="T38" s="20" t="str">
        <f t="shared" si="13"/>
        <v>%</v>
      </c>
      <c r="U38" s="28"/>
      <c r="V38" s="19">
        <f t="shared" si="14"/>
        <v>0</v>
      </c>
      <c r="W38" s="23">
        <f t="shared" si="15"/>
        <v>13750</v>
      </c>
      <c r="X38" s="23">
        <f t="shared" si="16"/>
        <v>18750</v>
      </c>
      <c r="Y38" s="8">
        <f t="shared" si="17"/>
        <v>0.73333333333333328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20" t="str">
        <f t="shared" si="12"/>
        <v>%</v>
      </c>
      <c r="P39" s="28"/>
      <c r="Q39" s="19">
        <v>0</v>
      </c>
      <c r="R39" s="19">
        <v>0</v>
      </c>
      <c r="S39" s="19">
        <v>0</v>
      </c>
      <c r="T39" s="20" t="str">
        <f t="shared" si="13"/>
        <v>%</v>
      </c>
      <c r="U39" s="28"/>
      <c r="V39" s="19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36582.35</v>
      </c>
      <c r="H40" s="19">
        <v>282721.34999999992</v>
      </c>
      <c r="I40" s="19">
        <v>440809.82</v>
      </c>
      <c r="J40" s="8">
        <f t="shared" si="11"/>
        <v>0.64136808476725837</v>
      </c>
      <c r="K40" s="29"/>
      <c r="L40" s="23">
        <v>0</v>
      </c>
      <c r="M40" s="23">
        <v>0</v>
      </c>
      <c r="N40" s="23">
        <v>0</v>
      </c>
      <c r="O40" s="20" t="str">
        <f t="shared" si="12"/>
        <v>%</v>
      </c>
      <c r="P40" s="28"/>
      <c r="Q40" s="19">
        <v>0</v>
      </c>
      <c r="R40" s="19">
        <v>0</v>
      </c>
      <c r="S40" s="19">
        <v>0</v>
      </c>
      <c r="T40" s="20" t="str">
        <f t="shared" si="13"/>
        <v>%</v>
      </c>
      <c r="U40" s="28"/>
      <c r="V40" s="19">
        <f t="shared" si="14"/>
        <v>36582.35</v>
      </c>
      <c r="W40" s="23">
        <f t="shared" si="15"/>
        <v>282721.34999999992</v>
      </c>
      <c r="X40" s="23">
        <f t="shared" si="16"/>
        <v>440809.82</v>
      </c>
      <c r="Y40" s="8">
        <f t="shared" si="17"/>
        <v>0.64136808476725837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20" t="str">
        <f t="shared" si="12"/>
        <v>%</v>
      </c>
      <c r="P41" s="28"/>
      <c r="Q41" s="19">
        <v>0</v>
      </c>
      <c r="R41" s="19">
        <v>0</v>
      </c>
      <c r="S41" s="19">
        <v>0</v>
      </c>
      <c r="T41" s="20" t="str">
        <f t="shared" si="13"/>
        <v>%</v>
      </c>
      <c r="U41" s="28"/>
      <c r="V41" s="19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1623.13</v>
      </c>
      <c r="H42" s="19">
        <v>12542.48</v>
      </c>
      <c r="I42" s="19">
        <v>18018.78</v>
      </c>
      <c r="J42" s="8">
        <f t="shared" si="11"/>
        <v>0.69607820285280142</v>
      </c>
      <c r="K42" s="29"/>
      <c r="L42" s="23">
        <v>0</v>
      </c>
      <c r="M42" s="23">
        <v>0</v>
      </c>
      <c r="N42" s="23">
        <v>0</v>
      </c>
      <c r="O42" s="20" t="str">
        <f t="shared" si="12"/>
        <v>%</v>
      </c>
      <c r="P42" s="28"/>
      <c r="Q42" s="19">
        <v>0</v>
      </c>
      <c r="R42" s="19">
        <v>0</v>
      </c>
      <c r="S42" s="19">
        <v>0</v>
      </c>
      <c r="T42" s="20" t="str">
        <f t="shared" si="13"/>
        <v>%</v>
      </c>
      <c r="U42" s="28"/>
      <c r="V42" s="19">
        <f t="shared" si="14"/>
        <v>1623.13</v>
      </c>
      <c r="W42" s="23">
        <f t="shared" si="15"/>
        <v>12542.48</v>
      </c>
      <c r="X42" s="23">
        <f t="shared" si="16"/>
        <v>18018.78</v>
      </c>
      <c r="Y42" s="8">
        <f t="shared" si="17"/>
        <v>0.69607820285280142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20" t="str">
        <f t="shared" si="12"/>
        <v>%</v>
      </c>
      <c r="P43" s="28"/>
      <c r="Q43" s="19">
        <v>0</v>
      </c>
      <c r="R43" s="19">
        <v>0</v>
      </c>
      <c r="S43" s="19">
        <v>0</v>
      </c>
      <c r="T43" s="20" t="str">
        <f t="shared" si="13"/>
        <v>%</v>
      </c>
      <c r="U43" s="28"/>
      <c r="V43" s="19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20" t="str">
        <f t="shared" si="12"/>
        <v>%</v>
      </c>
      <c r="P44" s="28"/>
      <c r="Q44" s="19">
        <v>0</v>
      </c>
      <c r="R44" s="19">
        <v>0</v>
      </c>
      <c r="S44" s="19">
        <v>0</v>
      </c>
      <c r="T44" s="20" t="str">
        <f t="shared" si="13"/>
        <v>%</v>
      </c>
      <c r="U44" s="28"/>
      <c r="V44" s="19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8208</v>
      </c>
      <c r="N45" s="23">
        <v>0</v>
      </c>
      <c r="O45" s="20" t="str">
        <f t="shared" si="12"/>
        <v>%</v>
      </c>
      <c r="P45" s="28"/>
      <c r="Q45" s="19">
        <v>0</v>
      </c>
      <c r="R45" s="19">
        <v>0</v>
      </c>
      <c r="S45" s="19">
        <v>0</v>
      </c>
      <c r="T45" s="20" t="str">
        <f t="shared" si="13"/>
        <v>%</v>
      </c>
      <c r="U45" s="28"/>
      <c r="V45" s="19">
        <f t="shared" si="14"/>
        <v>0</v>
      </c>
      <c r="W45" s="23">
        <f t="shared" si="15"/>
        <v>8208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21023.79</v>
      </c>
      <c r="H46" s="19">
        <v>228943.16999999998</v>
      </c>
      <c r="I46" s="19">
        <v>335267.57</v>
      </c>
      <c r="J46" s="8">
        <f t="shared" si="11"/>
        <v>0.68286703065256205</v>
      </c>
      <c r="K46" s="29"/>
      <c r="L46" s="23">
        <v>0</v>
      </c>
      <c r="M46" s="23">
        <v>0</v>
      </c>
      <c r="N46" s="23">
        <v>0</v>
      </c>
      <c r="O46" s="20" t="str">
        <f t="shared" si="12"/>
        <v>%</v>
      </c>
      <c r="P46" s="28"/>
      <c r="Q46" s="19">
        <v>0</v>
      </c>
      <c r="R46" s="19">
        <v>0</v>
      </c>
      <c r="S46" s="19">
        <v>0</v>
      </c>
      <c r="T46" s="20" t="str">
        <f t="shared" si="13"/>
        <v>%</v>
      </c>
      <c r="U46" s="28"/>
      <c r="V46" s="19">
        <f t="shared" si="14"/>
        <v>21023.79</v>
      </c>
      <c r="W46" s="23">
        <f t="shared" si="15"/>
        <v>228943.16999999998</v>
      </c>
      <c r="X46" s="23">
        <f t="shared" si="16"/>
        <v>335267.57</v>
      </c>
      <c r="Y46" s="8">
        <f t="shared" si="17"/>
        <v>0.68286703065256205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5400</v>
      </c>
      <c r="I47" s="19">
        <v>5400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20" t="str">
        <f t="shared" si="12"/>
        <v>%</v>
      </c>
      <c r="P47" s="28"/>
      <c r="Q47" s="19">
        <v>0</v>
      </c>
      <c r="R47" s="19">
        <v>0</v>
      </c>
      <c r="S47" s="19">
        <v>0</v>
      </c>
      <c r="T47" s="20" t="str">
        <f t="shared" si="13"/>
        <v>%</v>
      </c>
      <c r="U47" s="28"/>
      <c r="V47" s="19">
        <f t="shared" si="14"/>
        <v>0</v>
      </c>
      <c r="W47" s="23">
        <f t="shared" si="15"/>
        <v>5400</v>
      </c>
      <c r="X47" s="23">
        <f t="shared" si="16"/>
        <v>5400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65.97</v>
      </c>
      <c r="H48" s="19">
        <v>65.97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20" t="str">
        <f t="shared" si="12"/>
        <v>%</v>
      </c>
      <c r="P48" s="28"/>
      <c r="Q48" s="19">
        <v>0</v>
      </c>
      <c r="R48" s="19">
        <v>0</v>
      </c>
      <c r="S48" s="19">
        <v>0</v>
      </c>
      <c r="T48" s="20" t="str">
        <f t="shared" si="13"/>
        <v>%</v>
      </c>
      <c r="U48" s="28"/>
      <c r="V48" s="19">
        <f t="shared" si="14"/>
        <v>65.97</v>
      </c>
      <c r="W48" s="23">
        <f t="shared" si="15"/>
        <v>65.97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20" t="str">
        <f t="shared" si="12"/>
        <v>%</v>
      </c>
      <c r="P49" s="28"/>
      <c r="Q49" s="19">
        <v>0</v>
      </c>
      <c r="R49" s="19">
        <v>0</v>
      </c>
      <c r="S49" s="19">
        <v>0</v>
      </c>
      <c r="T49" s="20" t="str">
        <f t="shared" si="13"/>
        <v>%</v>
      </c>
      <c r="U49" s="28"/>
      <c r="V49" s="19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20"/>
      <c r="P50" s="28"/>
      <c r="Q50" s="19">
        <v>0</v>
      </c>
      <c r="R50" s="19">
        <v>0</v>
      </c>
      <c r="S50" s="19">
        <v>0</v>
      </c>
      <c r="T50" s="20"/>
      <c r="U50" s="28"/>
      <c r="V50" s="19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20" t="str">
        <f t="shared" si="12"/>
        <v>%</v>
      </c>
      <c r="P51" s="28"/>
      <c r="Q51" s="145">
        <v>6515.32</v>
      </c>
      <c r="R51" s="19">
        <v>27830.69</v>
      </c>
      <c r="S51" s="19">
        <v>0</v>
      </c>
      <c r="T51" s="20" t="str">
        <f t="shared" si="13"/>
        <v>%</v>
      </c>
      <c r="U51" s="28"/>
      <c r="V51" s="19">
        <f t="shared" si="14"/>
        <v>6515.32</v>
      </c>
      <c r="W51" s="23">
        <f t="shared" si="15"/>
        <v>27830.69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334747.42999999993</v>
      </c>
      <c r="H52" s="57">
        <f>SUM(H36:H51)</f>
        <v>2428901.7700000005</v>
      </c>
      <c r="I52" s="57">
        <f>SUM(I36:I51)</f>
        <v>3766743.4099999992</v>
      </c>
      <c r="J52" s="31">
        <f>IF(I52=0,"",H52/I52)</f>
        <v>0.64482803993277604</v>
      </c>
      <c r="K52" s="29"/>
      <c r="L52" s="57">
        <f>SUM(L36:L51)</f>
        <v>30615.8</v>
      </c>
      <c r="M52" s="57">
        <f>SUM(M36:M51)</f>
        <v>268414.78000000003</v>
      </c>
      <c r="N52" s="57">
        <f>SUM(N36:N51)</f>
        <v>383644.76999999996</v>
      </c>
      <c r="O52" s="139">
        <f>IF(N52=0,"",M52/N52)</f>
        <v>0.69964404832105509</v>
      </c>
      <c r="P52" s="28"/>
      <c r="Q52" s="71">
        <f>SUM(Q36:Q51)</f>
        <v>6515.32</v>
      </c>
      <c r="R52" s="71">
        <f>SUM(R36:R51)</f>
        <v>27830.69</v>
      </c>
      <c r="S52" s="71">
        <f>SUM(S36:S51)</f>
        <v>0</v>
      </c>
      <c r="T52" s="139" t="str">
        <f>IF(S52=0,"",R52/S52)</f>
        <v/>
      </c>
      <c r="U52" s="28"/>
      <c r="V52" s="71">
        <f>SUM(V36:V51)</f>
        <v>371878.54999999993</v>
      </c>
      <c r="W52" s="57">
        <f>SUM(W36:W51)</f>
        <v>2725147.24</v>
      </c>
      <c r="X52" s="57">
        <f>SUM(X36:X51)</f>
        <v>4150388.1799999992</v>
      </c>
      <c r="Y52" s="31">
        <f>IF(X52=0,"",W52/X52)</f>
        <v>0.65660056886534424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60477.400000000023</v>
      </c>
      <c r="H53" s="58">
        <f>H32-H52</f>
        <v>308203.47999999905</v>
      </c>
      <c r="I53" s="58">
        <f>I32-I52</f>
        <v>329002.59000000078</v>
      </c>
      <c r="J53" s="31">
        <f>IF(I53=0,"",H53/I53)</f>
        <v>0.93678131834767109</v>
      </c>
      <c r="K53" s="29"/>
      <c r="L53" s="58">
        <f>L32-L52</f>
        <v>21240.600000000002</v>
      </c>
      <c r="M53" s="58">
        <f>M32-M52</f>
        <v>-5497.710000000021</v>
      </c>
      <c r="N53" s="58">
        <f>N32-N52</f>
        <v>1.0000000067520887E-2</v>
      </c>
      <c r="O53" s="139">
        <f>IF(N53=0,"",M53/N53)</f>
        <v>-549770.99628789956</v>
      </c>
      <c r="P53" s="28"/>
      <c r="Q53" s="140">
        <f>Q32-Q52</f>
        <v>47.680000000000291</v>
      </c>
      <c r="R53" s="140">
        <f>R32-R52</f>
        <v>6130.9300000000039</v>
      </c>
      <c r="S53" s="140">
        <f>S32-S52</f>
        <v>0</v>
      </c>
      <c r="T53" s="139" t="str">
        <f>IF(S53=0,"",R53/S53)</f>
        <v/>
      </c>
      <c r="U53" s="28"/>
      <c r="V53" s="140">
        <f>V32-V52</f>
        <v>81765.680000000051</v>
      </c>
      <c r="W53" s="58">
        <f>W32-W52</f>
        <v>308836.69999999925</v>
      </c>
      <c r="X53" s="58">
        <f>X32-X52</f>
        <v>329002.60000000102</v>
      </c>
      <c r="Y53" s="31">
        <f>IF(X53=0,"",W53/X53)</f>
        <v>0.93870595551523994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20"/>
      <c r="P54" s="28"/>
      <c r="Q54" s="68"/>
      <c r="R54" s="68"/>
      <c r="S54" s="68"/>
      <c r="T54" s="20"/>
      <c r="U54" s="28"/>
      <c r="V54" s="68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20"/>
      <c r="P55" s="28"/>
      <c r="Q55" s="68"/>
      <c r="R55" s="68"/>
      <c r="S55" s="68"/>
      <c r="T55" s="20"/>
      <c r="U55" s="28"/>
      <c r="V55" s="68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25.99</v>
      </c>
      <c r="I56" s="19">
        <v>246288</v>
      </c>
      <c r="J56" s="8">
        <f>IF(I56=0,"%",H56/I56)</f>
        <v>1.0552686285974144E-4</v>
      </c>
      <c r="K56" s="29"/>
      <c r="L56" s="67">
        <v>0</v>
      </c>
      <c r="M56" s="67">
        <v>0</v>
      </c>
      <c r="N56" s="67">
        <v>0</v>
      </c>
      <c r="O56" s="20" t="str">
        <f>IF(N56=0,"%",M56/N56)</f>
        <v>%</v>
      </c>
      <c r="P56" s="28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8"/>
      <c r="V56" s="67">
        <f t="shared" ref="V56:X57" si="18">G56+L56+Q56</f>
        <v>0</v>
      </c>
      <c r="W56" s="66">
        <f t="shared" si="18"/>
        <v>25.99</v>
      </c>
      <c r="X56" s="59">
        <f t="shared" si="18"/>
        <v>246288</v>
      </c>
      <c r="Y56" s="8">
        <f>IF(X56=0,"%",W56/X56)</f>
        <v>1.0552686285974144E-4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39278.639999999999</v>
      </c>
      <c r="H57" s="19">
        <v>312375.44</v>
      </c>
      <c r="I57" s="19">
        <v>575290.59000000008</v>
      </c>
      <c r="J57" s="8">
        <f>IF(I57=0,"%",H57/I57)</f>
        <v>0.54298722320488491</v>
      </c>
      <c r="K57" s="29"/>
      <c r="L57" s="66">
        <v>0</v>
      </c>
      <c r="M57" s="66">
        <v>0</v>
      </c>
      <c r="N57" s="66">
        <v>0</v>
      </c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f t="shared" si="18"/>
        <v>39278.639999999999</v>
      </c>
      <c r="W57" s="66">
        <f t="shared" si="18"/>
        <v>312375.44</v>
      </c>
      <c r="X57" s="59">
        <f t="shared" si="18"/>
        <v>575290.59000000008</v>
      </c>
      <c r="Y57" s="8">
        <f>IF(X57=0,"%",W57/X57)</f>
        <v>0.54298722320488491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SUM(G56-G57)</f>
        <v>-39278.639999999999</v>
      </c>
      <c r="H58" s="57">
        <f>SUM(H56-H57)</f>
        <v>-312349.45</v>
      </c>
      <c r="I58" s="57">
        <f>SUM(I56-I57)</f>
        <v>-329002.59000000008</v>
      </c>
      <c r="J58" s="31">
        <f>IF(I58=0,"",H58/I58)</f>
        <v>0.94938295166612496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3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39" t="str">
        <f>IF(S58=0,"",R58/S58)</f>
        <v/>
      </c>
      <c r="U58" s="28"/>
      <c r="V58" s="71">
        <f>SUM(V56:V57)</f>
        <v>39278.639999999999</v>
      </c>
      <c r="W58" s="57">
        <f>W56-W57</f>
        <v>-312349.45</v>
      </c>
      <c r="X58" s="57">
        <f>SUM(X56:X57)</f>
        <v>821578.59000000008</v>
      </c>
      <c r="Y58" s="31">
        <f>IF(X58=0,"",W58/X58)</f>
        <v>-0.38018207120027309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>
        <f>G53+G58</f>
        <v>21198.760000000024</v>
      </c>
      <c r="H60" s="59">
        <f>H53+H58</f>
        <v>-4145.9700000009616</v>
      </c>
      <c r="I60" s="59">
        <f>I53+I58</f>
        <v>6.9849193096160889E-10</v>
      </c>
      <c r="J60" s="8"/>
      <c r="K60" s="29"/>
      <c r="L60" s="59"/>
      <c r="M60" s="59">
        <f>M32-M52+M58</f>
        <v>-5497.710000000021</v>
      </c>
      <c r="N60" s="59"/>
      <c r="O60" s="28"/>
      <c r="P60" s="28"/>
      <c r="Q60" s="68"/>
      <c r="R60" s="68">
        <f>R32-R52+R58</f>
        <v>6130.9300000000039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-3512.7500000007567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3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3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21198.760000000024</v>
      </c>
      <c r="H65" s="65">
        <f>H63+H60</f>
        <v>-4145.9700000009616</v>
      </c>
      <c r="I65" s="65">
        <f>I63+I60</f>
        <v>6.9849193096160889E-10</v>
      </c>
      <c r="J65" s="38"/>
      <c r="K65" s="39"/>
      <c r="L65" s="65">
        <f>L63+L60</f>
        <v>0</v>
      </c>
      <c r="M65" s="65">
        <f>M63+M60</f>
        <v>-5497.710000000021</v>
      </c>
      <c r="N65" s="65">
        <f>N63+N60</f>
        <v>0</v>
      </c>
      <c r="O65" s="143" t="str">
        <f>IF(N65=0,"%",M65/N65)</f>
        <v>%</v>
      </c>
      <c r="P65" s="141"/>
      <c r="Q65" s="142">
        <f>Q63+Q60</f>
        <v>0</v>
      </c>
      <c r="R65" s="142">
        <f>R63+R60</f>
        <v>6130.9300000000039</v>
      </c>
      <c r="S65" s="142">
        <f>S63+S60</f>
        <v>0</v>
      </c>
      <c r="T65" s="143" t="str">
        <f>IF(S65=0,"%",R65/S65)</f>
        <v>%</v>
      </c>
      <c r="U65" s="141"/>
      <c r="V65" s="142">
        <f>V63+V60</f>
        <v>0</v>
      </c>
      <c r="W65" s="65">
        <f>W63+W60</f>
        <v>-3512.7500000007567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  <row r="68" spans="1:25" x14ac:dyDescent="0.2">
      <c r="I68" s="132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8"/>
  <sheetViews>
    <sheetView topLeftCell="C1" zoomScale="80" zoomScaleNormal="80" zoomScaleSheetLayoutView="80" zoomScalePageLayoutView="40" workbookViewId="0">
      <selection activeCell="M17" sqref="M17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144" customWidth="1"/>
    <col min="16" max="16" width="2.42578125" style="144" customWidth="1"/>
    <col min="17" max="17" width="16.7109375" style="144" customWidth="1"/>
    <col min="18" max="18" width="17.5703125" style="144" customWidth="1"/>
    <col min="19" max="19" width="16.7109375" style="144" customWidth="1"/>
    <col min="20" max="20" width="13.42578125" style="144" customWidth="1"/>
    <col min="21" max="21" width="2.42578125" style="144" customWidth="1"/>
    <col min="22" max="22" width="16.7109375" style="14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46" t="s">
        <v>53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6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6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36"/>
      <c r="P5" s="136"/>
      <c r="Q5" s="136"/>
      <c r="R5" s="136"/>
      <c r="S5" s="136"/>
      <c r="T5" s="136"/>
      <c r="U5" s="136"/>
      <c r="V5" s="13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36"/>
      <c r="P6" s="136"/>
      <c r="Q6" s="136"/>
      <c r="R6" s="136"/>
      <c r="S6" s="136"/>
      <c r="T6" s="136"/>
      <c r="U6" s="136"/>
      <c r="V6" s="13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47" t="s">
        <v>5</v>
      </c>
      <c r="H11" s="148"/>
      <c r="I11" s="148"/>
      <c r="J11" s="149"/>
      <c r="K11" s="9"/>
      <c r="L11" s="147" t="s">
        <v>7</v>
      </c>
      <c r="M11" s="148"/>
      <c r="N11" s="148"/>
      <c r="O11" s="149"/>
      <c r="P11" s="137"/>
      <c r="Q11" s="150" t="s">
        <v>8</v>
      </c>
      <c r="R11" s="151"/>
      <c r="S11" s="151"/>
      <c r="T11" s="152"/>
      <c r="U11" s="137"/>
      <c r="V11" s="147" t="s">
        <v>9</v>
      </c>
      <c r="W11" s="148"/>
      <c r="X11" s="148"/>
      <c r="Y11" s="153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38"/>
      <c r="Q12" s="41" t="s">
        <v>11</v>
      </c>
      <c r="R12" s="41" t="s">
        <v>12</v>
      </c>
      <c r="S12" s="41" t="s">
        <v>13</v>
      </c>
      <c r="T12" s="41" t="s">
        <v>14</v>
      </c>
      <c r="U12" s="13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29639.74</v>
      </c>
      <c r="M17" s="23">
        <v>126244.76</v>
      </c>
      <c r="N17" s="19">
        <v>218997.22</v>
      </c>
      <c r="O17" s="20">
        <f>IF(N17=0,"%",M17/N17)</f>
        <v>0.57646740903834304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29639.74</v>
      </c>
      <c r="W17" s="23">
        <f t="shared" si="1"/>
        <v>126244.76</v>
      </c>
      <c r="X17" s="23">
        <f t="shared" si="1"/>
        <v>218997.22</v>
      </c>
      <c r="Y17" s="8">
        <f>IF(X17=0,"%",W17/X17)</f>
        <v>0.57646740903834304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241293.03</v>
      </c>
      <c r="H19" s="23">
        <v>2209871.94</v>
      </c>
      <c r="I19" s="19">
        <v>3161960</v>
      </c>
      <c r="J19" s="20">
        <f t="shared" si="2"/>
        <v>0.69889307265114042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241293.03</v>
      </c>
      <c r="W19" s="23">
        <f t="shared" si="5"/>
        <v>2209871.94</v>
      </c>
      <c r="X19" s="23">
        <f t="shared" si="5"/>
        <v>3161960</v>
      </c>
      <c r="Y19" s="8">
        <f t="shared" ref="Y19:Y24" si="6">IF(X19=0,"%",W19/X19)</f>
        <v>0.69889307265114042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4915.6499999999996</v>
      </c>
      <c r="H21" s="23">
        <v>40644.06</v>
      </c>
      <c r="I21" s="19">
        <v>54869</v>
      </c>
      <c r="J21" s="20">
        <f t="shared" si="2"/>
        <v>0.74074723432174816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f t="shared" si="5"/>
        <v>4915.6499999999996</v>
      </c>
      <c r="W21" s="23">
        <f t="shared" si="5"/>
        <v>40644.06</v>
      </c>
      <c r="X21" s="23">
        <f t="shared" si="5"/>
        <v>54869</v>
      </c>
      <c r="Y21" s="8">
        <f>IF(X21=0,"%",W21/X21)</f>
        <v>0.74074723432174816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37536.69</v>
      </c>
      <c r="H22" s="23">
        <v>346852.96</v>
      </c>
      <c r="I22" s="19">
        <v>466426</v>
      </c>
      <c r="J22" s="20">
        <f t="shared" si="2"/>
        <v>0.74363984855046683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37536.69</v>
      </c>
      <c r="W22" s="23">
        <f t="shared" si="5"/>
        <v>346852.96</v>
      </c>
      <c r="X22" s="23">
        <f t="shared" si="5"/>
        <v>466426</v>
      </c>
      <c r="Y22" s="8">
        <f t="shared" si="6"/>
        <v>0.74363984855046683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0</v>
      </c>
      <c r="H24" s="23">
        <v>8700</v>
      </c>
      <c r="I24" s="19">
        <v>8700</v>
      </c>
      <c r="J24" s="20">
        <f t="shared" si="2"/>
        <v>1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8700</v>
      </c>
      <c r="X24" s="23">
        <f t="shared" si="5"/>
        <v>8700</v>
      </c>
      <c r="Y24" s="8">
        <f t="shared" si="6"/>
        <v>1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15589.26</v>
      </c>
      <c r="H27" s="23">
        <v>140111.23000000001</v>
      </c>
      <c r="I27" s="19">
        <v>189776</v>
      </c>
      <c r="J27" s="20">
        <f t="shared" si="2"/>
        <v>0.738297940730124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15589.26</v>
      </c>
      <c r="W27" s="23">
        <f t="shared" si="9"/>
        <v>140111.23000000001</v>
      </c>
      <c r="X27" s="23">
        <f t="shared" si="9"/>
        <v>189776</v>
      </c>
      <c r="Y27" s="8">
        <f t="shared" si="10"/>
        <v>0.738297940730124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81332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0</v>
      </c>
      <c r="X29" s="23">
        <f t="shared" si="9"/>
        <v>81332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0</v>
      </c>
      <c r="H30" s="23">
        <v>6154</v>
      </c>
      <c r="I30" s="19">
        <v>71905.61</v>
      </c>
      <c r="J30" s="20">
        <f t="shared" si="2"/>
        <v>8.5584421020835508E-2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0</v>
      </c>
      <c r="W30" s="23">
        <f t="shared" si="9"/>
        <v>6154</v>
      </c>
      <c r="X30" s="23">
        <f t="shared" si="9"/>
        <v>71905.61</v>
      </c>
      <c r="Y30" s="8">
        <f t="shared" si="10"/>
        <v>8.5584421020835508E-2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18287.39</v>
      </c>
      <c r="R31" s="19">
        <v>84147.12</v>
      </c>
      <c r="S31" s="19">
        <v>0</v>
      </c>
      <c r="T31" s="20" t="str">
        <f t="shared" si="8"/>
        <v>%</v>
      </c>
      <c r="U31" s="28"/>
      <c r="V31" s="19">
        <f t="shared" si="9"/>
        <v>18287.39</v>
      </c>
      <c r="W31" s="23">
        <f t="shared" si="9"/>
        <v>84147.12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299334.63</v>
      </c>
      <c r="H32" s="71">
        <f>SUM(H16:H31)</f>
        <v>2752334.19</v>
      </c>
      <c r="I32" s="57">
        <f>SUM(I16:I31)</f>
        <v>4034968.61</v>
      </c>
      <c r="J32" s="31">
        <f>IF(I32=0,"",H32/I32)</f>
        <v>0.68212034739967908</v>
      </c>
      <c r="K32" s="29"/>
      <c r="L32" s="57">
        <f>SUM(L16:L31)</f>
        <v>29639.74</v>
      </c>
      <c r="M32" s="57">
        <f>SUM(M16:M31)</f>
        <v>126244.76</v>
      </c>
      <c r="N32" s="57">
        <f>SUM(N16:N31)</f>
        <v>218997.22</v>
      </c>
      <c r="O32" s="139">
        <f>IF(N32=0,"",M32/N32)</f>
        <v>0.57646740903834304</v>
      </c>
      <c r="P32" s="28"/>
      <c r="Q32" s="71">
        <f>SUM(Q16:Q31)</f>
        <v>18287.39</v>
      </c>
      <c r="R32" s="71">
        <f>SUM(R16:R31)</f>
        <v>84147.12</v>
      </c>
      <c r="S32" s="71">
        <f>SUM(S16:S31)</f>
        <v>0</v>
      </c>
      <c r="T32" s="139" t="str">
        <f>IF(S32=0,"",R32/S32)</f>
        <v/>
      </c>
      <c r="U32" s="28"/>
      <c r="V32" s="71">
        <f>SUM(V16:V31)</f>
        <v>347261.76000000007</v>
      </c>
      <c r="W32" s="57">
        <f>SUM(W16:W31)</f>
        <v>2962726.07</v>
      </c>
      <c r="X32" s="57">
        <f>SUM(X16:X31)</f>
        <v>4253965.83</v>
      </c>
      <c r="Y32" s="31">
        <f>IF(X32=0,"",W32/X32)</f>
        <v>0.69646212226392046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249536.03999999995</v>
      </c>
      <c r="H36" s="23">
        <v>1738973.15</v>
      </c>
      <c r="I36" s="19">
        <v>2980267.56</v>
      </c>
      <c r="J36" s="8">
        <f t="shared" ref="J36:J51" si="11">IF(I36=0,"%",H36/I36)</f>
        <v>0.58349564761896744</v>
      </c>
      <c r="K36" s="29"/>
      <c r="L36" s="23">
        <v>9063.3100000000013</v>
      </c>
      <c r="M36" s="23">
        <v>64398.030000000006</v>
      </c>
      <c r="N36" s="19">
        <v>110933.23</v>
      </c>
      <c r="O36" s="20">
        <f t="shared" ref="O36:O51" si="12">IF(N36=0,"%",M36/N36)</f>
        <v>0.58051162848138482</v>
      </c>
      <c r="P36" s="28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8"/>
      <c r="V36" s="19">
        <f t="shared" ref="V36:V51" si="14">G36+L36+Q36</f>
        <v>258599.34999999995</v>
      </c>
      <c r="W36" s="23">
        <f t="shared" ref="W36:W51" si="15">H36+M36+R36</f>
        <v>1803371.18</v>
      </c>
      <c r="X36" s="23">
        <f t="shared" ref="X36:X51" si="16">I36+N36+S36</f>
        <v>3091200.79</v>
      </c>
      <c r="Y36" s="8">
        <f t="shared" ref="Y36:Y51" si="17">IF(X36=0,"%",W36/X36)</f>
        <v>0.58338856079290791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-19139.099999999995</v>
      </c>
      <c r="H37" s="23">
        <v>80848.67</v>
      </c>
      <c r="I37" s="19">
        <v>136813.24</v>
      </c>
      <c r="J37" s="8">
        <f t="shared" si="11"/>
        <v>0.590941856212162</v>
      </c>
      <c r="K37" s="29"/>
      <c r="L37" s="23">
        <v>8335.0600000000013</v>
      </c>
      <c r="M37" s="23">
        <v>61846.729999999996</v>
      </c>
      <c r="N37" s="23">
        <v>108063.99</v>
      </c>
      <c r="O37" s="20">
        <f t="shared" si="12"/>
        <v>0.5723158102898106</v>
      </c>
      <c r="P37" s="28"/>
      <c r="Q37" s="19">
        <v>0</v>
      </c>
      <c r="R37" s="19">
        <v>0</v>
      </c>
      <c r="S37" s="19">
        <v>0</v>
      </c>
      <c r="T37" s="20" t="str">
        <f t="shared" si="13"/>
        <v>%</v>
      </c>
      <c r="U37" s="28"/>
      <c r="V37" s="19">
        <f t="shared" si="14"/>
        <v>-10804.039999999994</v>
      </c>
      <c r="W37" s="23">
        <f t="shared" si="15"/>
        <v>142695.4</v>
      </c>
      <c r="X37" s="23">
        <f t="shared" si="16"/>
        <v>244877.22999999998</v>
      </c>
      <c r="Y37" s="8">
        <f t="shared" si="17"/>
        <v>0.58272220736897429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0</v>
      </c>
      <c r="H38" s="23">
        <v>13750</v>
      </c>
      <c r="I38" s="19">
        <v>18750</v>
      </c>
      <c r="J38" s="8">
        <f t="shared" si="11"/>
        <v>0.73333333333333328</v>
      </c>
      <c r="K38" s="29"/>
      <c r="L38" s="23">
        <v>0</v>
      </c>
      <c r="M38" s="23">
        <v>0</v>
      </c>
      <c r="N38" s="23">
        <v>0</v>
      </c>
      <c r="O38" s="20" t="str">
        <f t="shared" si="12"/>
        <v>%</v>
      </c>
      <c r="P38" s="28"/>
      <c r="Q38" s="19">
        <v>0</v>
      </c>
      <c r="R38" s="19">
        <v>0</v>
      </c>
      <c r="S38" s="19">
        <v>0</v>
      </c>
      <c r="T38" s="20" t="str">
        <f t="shared" si="13"/>
        <v>%</v>
      </c>
      <c r="U38" s="28"/>
      <c r="V38" s="19">
        <f t="shared" si="14"/>
        <v>0</v>
      </c>
      <c r="W38" s="23">
        <f t="shared" si="15"/>
        <v>13750</v>
      </c>
      <c r="X38" s="23">
        <f t="shared" si="16"/>
        <v>18750</v>
      </c>
      <c r="Y38" s="8">
        <f t="shared" si="17"/>
        <v>0.73333333333333328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20" t="str">
        <f t="shared" si="12"/>
        <v>%</v>
      </c>
      <c r="P39" s="28"/>
      <c r="Q39" s="19">
        <v>0</v>
      </c>
      <c r="R39" s="19">
        <v>0</v>
      </c>
      <c r="S39" s="19">
        <v>0</v>
      </c>
      <c r="T39" s="20" t="str">
        <f t="shared" si="13"/>
        <v>%</v>
      </c>
      <c r="U39" s="28"/>
      <c r="V39" s="19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34472.15</v>
      </c>
      <c r="H40" s="23">
        <v>277413.19</v>
      </c>
      <c r="I40" s="19">
        <v>417248.15</v>
      </c>
      <c r="J40" s="8">
        <f t="shared" si="11"/>
        <v>0.66486379867711809</v>
      </c>
      <c r="K40" s="29"/>
      <c r="L40" s="23">
        <v>0</v>
      </c>
      <c r="M40" s="23">
        <v>0</v>
      </c>
      <c r="N40" s="23">
        <v>0</v>
      </c>
      <c r="O40" s="20" t="str">
        <f t="shared" si="12"/>
        <v>%</v>
      </c>
      <c r="P40" s="28"/>
      <c r="Q40" s="19">
        <v>0</v>
      </c>
      <c r="R40" s="19">
        <v>0</v>
      </c>
      <c r="S40" s="19">
        <v>0</v>
      </c>
      <c r="T40" s="20" t="str">
        <f t="shared" si="13"/>
        <v>%</v>
      </c>
      <c r="U40" s="28"/>
      <c r="V40" s="19">
        <f t="shared" si="14"/>
        <v>34472.15</v>
      </c>
      <c r="W40" s="23">
        <f t="shared" si="15"/>
        <v>277413.19</v>
      </c>
      <c r="X40" s="23">
        <f t="shared" si="16"/>
        <v>417248.15</v>
      </c>
      <c r="Y40" s="8">
        <f t="shared" si="17"/>
        <v>0.66486379867711809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20" t="str">
        <f t="shared" si="12"/>
        <v>%</v>
      </c>
      <c r="P41" s="28"/>
      <c r="Q41" s="19">
        <v>0</v>
      </c>
      <c r="R41" s="19">
        <v>0</v>
      </c>
      <c r="S41" s="19">
        <v>0</v>
      </c>
      <c r="T41" s="20" t="str">
        <f t="shared" si="13"/>
        <v>%</v>
      </c>
      <c r="U41" s="28"/>
      <c r="V41" s="19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1591.45</v>
      </c>
      <c r="H42" s="23">
        <v>13327.93</v>
      </c>
      <c r="I42" s="19">
        <v>17940</v>
      </c>
      <c r="J42" s="8">
        <f t="shared" si="11"/>
        <v>0.74291694537346709</v>
      </c>
      <c r="K42" s="29"/>
      <c r="L42" s="23">
        <v>0</v>
      </c>
      <c r="M42" s="23">
        <v>0</v>
      </c>
      <c r="N42" s="23">
        <v>0</v>
      </c>
      <c r="O42" s="20" t="str">
        <f t="shared" si="12"/>
        <v>%</v>
      </c>
      <c r="P42" s="28"/>
      <c r="Q42" s="19">
        <v>0</v>
      </c>
      <c r="R42" s="19">
        <v>0</v>
      </c>
      <c r="S42" s="19">
        <v>0</v>
      </c>
      <c r="T42" s="20" t="str">
        <f t="shared" si="13"/>
        <v>%</v>
      </c>
      <c r="U42" s="28"/>
      <c r="V42" s="19">
        <f t="shared" si="14"/>
        <v>1591.45</v>
      </c>
      <c r="W42" s="23">
        <f t="shared" si="15"/>
        <v>13327.93</v>
      </c>
      <c r="X42" s="23">
        <f t="shared" si="16"/>
        <v>17940</v>
      </c>
      <c r="Y42" s="8">
        <f t="shared" si="17"/>
        <v>0.74291694537346709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20" t="str">
        <f t="shared" si="12"/>
        <v>%</v>
      </c>
      <c r="P43" s="28"/>
      <c r="Q43" s="19">
        <v>0</v>
      </c>
      <c r="R43" s="19">
        <v>0</v>
      </c>
      <c r="S43" s="19">
        <v>0</v>
      </c>
      <c r="T43" s="20" t="str">
        <f t="shared" si="13"/>
        <v>%</v>
      </c>
      <c r="U43" s="28"/>
      <c r="V43" s="19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20" t="str">
        <f t="shared" si="12"/>
        <v>%</v>
      </c>
      <c r="P44" s="28"/>
      <c r="Q44" s="19">
        <v>0</v>
      </c>
      <c r="R44" s="19">
        <v>0</v>
      </c>
      <c r="S44" s="19">
        <v>0</v>
      </c>
      <c r="T44" s="20" t="str">
        <f t="shared" si="13"/>
        <v>%</v>
      </c>
      <c r="U44" s="28"/>
      <c r="V44" s="19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20" t="str">
        <f t="shared" si="12"/>
        <v>%</v>
      </c>
      <c r="P45" s="28"/>
      <c r="Q45" s="19">
        <v>0</v>
      </c>
      <c r="R45" s="19">
        <v>0</v>
      </c>
      <c r="S45" s="19">
        <v>0</v>
      </c>
      <c r="T45" s="20" t="str">
        <f t="shared" si="13"/>
        <v>%</v>
      </c>
      <c r="U45" s="28"/>
      <c r="V45" s="19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7553.7900000000009</v>
      </c>
      <c r="H46" s="23">
        <v>112450.14000000001</v>
      </c>
      <c r="I46" s="19">
        <v>166916.65</v>
      </c>
      <c r="J46" s="8">
        <f t="shared" si="11"/>
        <v>0.6736903718113203</v>
      </c>
      <c r="K46" s="29"/>
      <c r="L46" s="23">
        <v>0</v>
      </c>
      <c r="M46" s="23">
        <v>0</v>
      </c>
      <c r="N46" s="23">
        <v>0</v>
      </c>
      <c r="O46" s="20" t="str">
        <f t="shared" si="12"/>
        <v>%</v>
      </c>
      <c r="P46" s="28"/>
      <c r="Q46" s="19">
        <v>0</v>
      </c>
      <c r="R46" s="19">
        <v>0</v>
      </c>
      <c r="S46" s="19">
        <v>0</v>
      </c>
      <c r="T46" s="20" t="str">
        <f t="shared" si="13"/>
        <v>%</v>
      </c>
      <c r="U46" s="28"/>
      <c r="V46" s="19">
        <f t="shared" si="14"/>
        <v>7553.7900000000009</v>
      </c>
      <c r="W46" s="23">
        <f t="shared" si="15"/>
        <v>112450.14000000001</v>
      </c>
      <c r="X46" s="23">
        <f t="shared" si="16"/>
        <v>166916.65</v>
      </c>
      <c r="Y46" s="8">
        <f t="shared" si="17"/>
        <v>0.6736903718113203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20" t="str">
        <f t="shared" si="12"/>
        <v>%</v>
      </c>
      <c r="P47" s="28"/>
      <c r="Q47" s="19">
        <v>0</v>
      </c>
      <c r="R47" s="19">
        <v>0</v>
      </c>
      <c r="S47" s="19">
        <v>0</v>
      </c>
      <c r="T47" s="20" t="str">
        <f t="shared" si="13"/>
        <v>%</v>
      </c>
      <c r="U47" s="28"/>
      <c r="V47" s="19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20" t="str">
        <f t="shared" si="12"/>
        <v>%</v>
      </c>
      <c r="P48" s="28"/>
      <c r="Q48" s="19">
        <v>0</v>
      </c>
      <c r="R48" s="19">
        <v>0</v>
      </c>
      <c r="S48" s="19">
        <v>0</v>
      </c>
      <c r="T48" s="20" t="str">
        <f t="shared" si="13"/>
        <v>%</v>
      </c>
      <c r="U48" s="28"/>
      <c r="V48" s="19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20" t="str">
        <f t="shared" si="12"/>
        <v>%</v>
      </c>
      <c r="P49" s="28"/>
      <c r="Q49" s="19">
        <v>0</v>
      </c>
      <c r="R49" s="19">
        <v>0</v>
      </c>
      <c r="S49" s="19">
        <v>0</v>
      </c>
      <c r="T49" s="20" t="str">
        <f t="shared" si="13"/>
        <v>%</v>
      </c>
      <c r="U49" s="28"/>
      <c r="V49" s="19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20" t="str">
        <f t="shared" si="12"/>
        <v>%</v>
      </c>
      <c r="P50" s="28"/>
      <c r="Q50" s="19">
        <v>0</v>
      </c>
      <c r="R50" s="19">
        <v>0</v>
      </c>
      <c r="S50" s="19">
        <v>0</v>
      </c>
      <c r="T50" s="20" t="str">
        <f t="shared" si="13"/>
        <v>%</v>
      </c>
      <c r="U50" s="28"/>
      <c r="V50" s="19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20" t="str">
        <f t="shared" si="12"/>
        <v>%</v>
      </c>
      <c r="P51" s="28"/>
      <c r="Q51" s="19">
        <v>17447.91</v>
      </c>
      <c r="R51" s="19">
        <v>79788.2</v>
      </c>
      <c r="S51" s="19">
        <v>0</v>
      </c>
      <c r="T51" s="20" t="str">
        <f t="shared" si="13"/>
        <v>%</v>
      </c>
      <c r="U51" s="28"/>
      <c r="V51" s="19">
        <f t="shared" si="14"/>
        <v>17447.91</v>
      </c>
      <c r="W51" s="23">
        <f t="shared" si="15"/>
        <v>79788.2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274014.32999999996</v>
      </c>
      <c r="H52" s="57">
        <f>SUM(H36:H51)</f>
        <v>2253263.08</v>
      </c>
      <c r="I52" s="57">
        <f>SUM(I36:I51)</f>
        <v>3754435.5999999996</v>
      </c>
      <c r="J52" s="31">
        <f>IF(I52=0,"",H52/I52)</f>
        <v>0.60016026909610598</v>
      </c>
      <c r="K52" s="29"/>
      <c r="L52" s="57">
        <f>SUM(L36:L50)</f>
        <v>17398.370000000003</v>
      </c>
      <c r="M52" s="57">
        <f>SUM(M36:M50)</f>
        <v>126244.76000000001</v>
      </c>
      <c r="N52" s="57">
        <f>SUM(N36:N50)</f>
        <v>218997.22</v>
      </c>
      <c r="O52" s="139">
        <f>IF(N52=0,"",M52/N52)</f>
        <v>0.57646740903834304</v>
      </c>
      <c r="P52" s="28"/>
      <c r="Q52" s="71">
        <f>SUM(Q36:Q51)</f>
        <v>17447.91</v>
      </c>
      <c r="R52" s="71">
        <f>SUM(R36:R51)</f>
        <v>79788.2</v>
      </c>
      <c r="S52" s="71">
        <f>SUM(S36:S51)</f>
        <v>0</v>
      </c>
      <c r="T52" s="139" t="str">
        <f>IF(S52=0,"",R52/S52)</f>
        <v/>
      </c>
      <c r="U52" s="28"/>
      <c r="V52" s="71">
        <f>SUM(V36:V51)</f>
        <v>308860.60999999993</v>
      </c>
      <c r="W52" s="57">
        <f>SUM(W36:W51)</f>
        <v>2459296.0400000005</v>
      </c>
      <c r="X52" s="57">
        <f>SUM(X36:X51)</f>
        <v>3973432.82</v>
      </c>
      <c r="Y52" s="31">
        <f>IF(X52=0,"",W52/X52)</f>
        <v>0.61893484838130486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25320.300000000047</v>
      </c>
      <c r="H53" s="58">
        <f>H32-H52</f>
        <v>499071.10999999987</v>
      </c>
      <c r="I53" s="58">
        <f>I32-I52</f>
        <v>280533.01000000024</v>
      </c>
      <c r="J53" s="31">
        <f>IF(I53=0,"",H53/I53)</f>
        <v>1.7790102847433158</v>
      </c>
      <c r="K53" s="29"/>
      <c r="L53" s="58">
        <f>L32-L52</f>
        <v>12241.369999999999</v>
      </c>
      <c r="M53" s="58">
        <f>M32-M52</f>
        <v>0</v>
      </c>
      <c r="N53" s="58">
        <f>N32-N52</f>
        <v>0</v>
      </c>
      <c r="O53" s="139" t="str">
        <f>IF(N53=0,"",M53/N53)</f>
        <v/>
      </c>
      <c r="P53" s="28"/>
      <c r="Q53" s="140">
        <f>Q32-Q52</f>
        <v>839.47999999999956</v>
      </c>
      <c r="R53" s="140">
        <f>R32-R52</f>
        <v>4358.9199999999983</v>
      </c>
      <c r="S53" s="140">
        <f>S32-S52</f>
        <v>0</v>
      </c>
      <c r="T53" s="139" t="str">
        <f>IF(S53=0,"",R53/S53)</f>
        <v/>
      </c>
      <c r="U53" s="28"/>
      <c r="V53" s="140">
        <f>V32-V52</f>
        <v>38401.15000000014</v>
      </c>
      <c r="W53" s="58">
        <f>W32-W52</f>
        <v>503430.02999999933</v>
      </c>
      <c r="X53" s="58">
        <f>X32-X52</f>
        <v>280533.01000000024</v>
      </c>
      <c r="Y53" s="31">
        <f>IF(X53=0,"",W53/X53)</f>
        <v>1.7945482779370558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245103.05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20" t="str">
        <f>IF(N56=0,"%",M56/N56)</f>
        <v>%</v>
      </c>
      <c r="P56" s="28"/>
      <c r="Q56" s="67"/>
      <c r="R56" s="67"/>
      <c r="S56" s="68">
        <v>0</v>
      </c>
      <c r="T56" s="20" t="str">
        <f>IF(S56=0,"%",R56/S56)</f>
        <v>%</v>
      </c>
      <c r="U56" s="28"/>
      <c r="V56" s="67">
        <f t="shared" ref="V56:X57" si="18">G56+L56+Q56</f>
        <v>0</v>
      </c>
      <c r="W56" s="66">
        <f t="shared" si="18"/>
        <v>0</v>
      </c>
      <c r="X56" s="59">
        <f t="shared" si="18"/>
        <v>245103.05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32696.879999999997</v>
      </c>
      <c r="H57" s="23">
        <v>271619.52</v>
      </c>
      <c r="I57" s="19">
        <v>525636.07000000007</v>
      </c>
      <c r="J57" s="8">
        <f>IF(I57=0,"%",H57/I57)</f>
        <v>0.51674444639995876</v>
      </c>
      <c r="K57" s="29"/>
      <c r="L57" s="66">
        <v>0</v>
      </c>
      <c r="M57" s="66">
        <v>0</v>
      </c>
      <c r="N57" s="59">
        <v>0</v>
      </c>
      <c r="O57" s="20" t="str">
        <f>IF(N57=0,"%",M57/N57)</f>
        <v>%</v>
      </c>
      <c r="P57" s="28"/>
      <c r="Q57" s="67"/>
      <c r="R57" s="67"/>
      <c r="S57" s="68">
        <v>0</v>
      </c>
      <c r="T57" s="20" t="str">
        <f>IF(S57=0,"%",R57/S57)</f>
        <v>%</v>
      </c>
      <c r="U57" s="28"/>
      <c r="V57" s="67">
        <f t="shared" si="18"/>
        <v>32696.879999999997</v>
      </c>
      <c r="W57" s="66">
        <f t="shared" si="18"/>
        <v>271619.52</v>
      </c>
      <c r="X57" s="59">
        <f t="shared" si="18"/>
        <v>525636.07000000007</v>
      </c>
      <c r="Y57" s="8">
        <f>IF(X57=0,"%",W57/X57)</f>
        <v>0.51674444639995876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SUM(G56-G57)</f>
        <v>-32696.879999999997</v>
      </c>
      <c r="H58" s="57">
        <f>SUM(H56-H57)</f>
        <v>-271619.52</v>
      </c>
      <c r="I58" s="57">
        <f>SUM(I56-I57)</f>
        <v>-280533.02000000008</v>
      </c>
      <c r="J58" s="31">
        <f>IF(I58=0,"",H58/I58)</f>
        <v>0.96822655671692393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3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39" t="str">
        <f>IF(S58=0,"",R58/S58)</f>
        <v/>
      </c>
      <c r="U58" s="28"/>
      <c r="V58" s="71">
        <f>SUM(V56:V57)</f>
        <v>32696.879999999997</v>
      </c>
      <c r="W58" s="57">
        <f>W56-W57</f>
        <v>-271619.52</v>
      </c>
      <c r="X58" s="57">
        <f>SUM(X56:X57)</f>
        <v>770739.12000000011</v>
      </c>
      <c r="Y58" s="31">
        <f>IF(X58=0,"",W58/X58)</f>
        <v>-0.35241434222256679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68">
        <f>G53+G58</f>
        <v>-7376.5799999999508</v>
      </c>
      <c r="H60" s="68">
        <f>H53+H58</f>
        <v>227451.58999999985</v>
      </c>
      <c r="I60" s="68">
        <f>I53+I58</f>
        <v>-9.999999834690243E-3</v>
      </c>
      <c r="J60" s="8"/>
      <c r="K60" s="29"/>
      <c r="L60" s="59"/>
      <c r="M60" s="59">
        <f>M32-M52+M58</f>
        <v>-1.4551915228366852E-11</v>
      </c>
      <c r="N60" s="59"/>
      <c r="O60" s="28"/>
      <c r="P60" s="28"/>
      <c r="Q60" s="68"/>
      <c r="R60" s="68">
        <f>R32-R52+R58</f>
        <v>4358.9199999999983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231810.50999999931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3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3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-7376.5799999999508</v>
      </c>
      <c r="H65" s="65">
        <f>H63+H60</f>
        <v>227451.58999999985</v>
      </c>
      <c r="I65" s="65">
        <f>I63+I60</f>
        <v>-9.999999834690243E-3</v>
      </c>
      <c r="J65" s="38"/>
      <c r="K65" s="39"/>
      <c r="L65" s="65">
        <f>L63+L60</f>
        <v>0</v>
      </c>
      <c r="M65" s="65">
        <f>M63+M60</f>
        <v>-1.4551915228366852E-11</v>
      </c>
      <c r="N65" s="65">
        <f>N63+N60</f>
        <v>0</v>
      </c>
      <c r="O65" s="143" t="str">
        <f>IF(N65=0,"%",M65/N65)</f>
        <v>%</v>
      </c>
      <c r="P65" s="141"/>
      <c r="Q65" s="142">
        <f>Q63+Q60</f>
        <v>0</v>
      </c>
      <c r="R65" s="142">
        <f>R63+R60</f>
        <v>4358.9199999999983</v>
      </c>
      <c r="S65" s="142">
        <f>S63+S60</f>
        <v>0</v>
      </c>
      <c r="T65" s="143" t="str">
        <f>IF(S65=0,"%",R65/S65)</f>
        <v>%</v>
      </c>
      <c r="U65" s="141"/>
      <c r="V65" s="142">
        <f>V63+V60</f>
        <v>0</v>
      </c>
      <c r="W65" s="65">
        <f>W63+W60</f>
        <v>231810.50999999931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  <row r="68" spans="1:25" x14ac:dyDescent="0.2">
      <c r="I68" s="69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8"/>
  <sheetViews>
    <sheetView topLeftCell="C1" zoomScale="80" zoomScaleNormal="80" zoomScaleSheetLayoutView="50" zoomScalePageLayoutView="40" workbookViewId="0">
      <selection activeCell="O12" sqref="O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144" customWidth="1"/>
    <col min="16" max="16" width="2.42578125" style="144" customWidth="1"/>
    <col min="17" max="17" width="16.7109375" style="144" customWidth="1"/>
    <col min="18" max="18" width="17.5703125" style="144" customWidth="1"/>
    <col min="19" max="19" width="16.7109375" style="144" customWidth="1"/>
    <col min="20" max="20" width="13.42578125" style="144" customWidth="1"/>
    <col min="21" max="21" width="2.42578125" style="144" customWidth="1"/>
    <col min="22" max="22" width="16.7109375" style="14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46" t="s">
        <v>54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</row>
    <row r="2" spans="1:31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</row>
    <row r="3" spans="1:31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</row>
    <row r="4" spans="1:31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36"/>
      <c r="P5" s="136"/>
      <c r="Q5" s="136"/>
      <c r="R5" s="136"/>
      <c r="S5" s="136"/>
      <c r="T5" s="136"/>
      <c r="U5" s="136"/>
      <c r="V5" s="136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36"/>
      <c r="P6" s="136"/>
      <c r="Q6" s="136"/>
      <c r="R6" s="136"/>
      <c r="S6" s="136"/>
      <c r="T6" s="136"/>
      <c r="U6" s="136"/>
      <c r="V6" s="136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47" t="s">
        <v>5</v>
      </c>
      <c r="H11" s="148"/>
      <c r="I11" s="148"/>
      <c r="J11" s="149"/>
      <c r="K11" s="9"/>
      <c r="L11" s="147" t="s">
        <v>7</v>
      </c>
      <c r="M11" s="148"/>
      <c r="N11" s="148"/>
      <c r="O11" s="149"/>
      <c r="P11" s="137"/>
      <c r="Q11" s="150" t="s">
        <v>8</v>
      </c>
      <c r="R11" s="151"/>
      <c r="S11" s="151"/>
      <c r="T11" s="152"/>
      <c r="U11" s="137"/>
      <c r="V11" s="150" t="s">
        <v>55</v>
      </c>
      <c r="W11" s="151"/>
      <c r="X11" s="151"/>
      <c r="Y11" s="152"/>
      <c r="Z11" s="9"/>
      <c r="AA11" s="147" t="s">
        <v>9</v>
      </c>
      <c r="AB11" s="148"/>
      <c r="AC11" s="148"/>
      <c r="AD11" s="153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38"/>
      <c r="Q12" s="41" t="s">
        <v>11</v>
      </c>
      <c r="R12" s="41" t="s">
        <v>12</v>
      </c>
      <c r="S12" s="41" t="s">
        <v>13</v>
      </c>
      <c r="T12" s="41" t="s">
        <v>14</v>
      </c>
      <c r="U12" s="138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43143.360000000001</v>
      </c>
      <c r="M17" s="19">
        <v>193530.86</v>
      </c>
      <c r="N17" s="19">
        <v>341251.69</v>
      </c>
      <c r="O17" s="20">
        <f>IF(N17=0,"%",M17/N17)</f>
        <v>0.56712059067018827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43143.360000000001</v>
      </c>
      <c r="AB17" s="23">
        <f t="shared" si="1"/>
        <v>193530.86</v>
      </c>
      <c r="AC17" s="23">
        <f t="shared" si="1"/>
        <v>341251.69</v>
      </c>
      <c r="AD17" s="8">
        <f>IF(AC17=0,"%",AB17/AC17)</f>
        <v>0.56712059067018827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347757.09</v>
      </c>
      <c r="H19" s="19">
        <v>2839301.78</v>
      </c>
      <c r="I19" s="19">
        <v>4131066</v>
      </c>
      <c r="J19" s="20">
        <f t="shared" si="2"/>
        <v>0.6873048699778701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347757.09</v>
      </c>
      <c r="AB19" s="23">
        <f>H19+M19+R19</f>
        <v>2839301.78</v>
      </c>
      <c r="AC19" s="23">
        <f>I19+N19+S19</f>
        <v>4131066</v>
      </c>
      <c r="AD19" s="8">
        <f t="shared" ref="AD19:AD24" si="6">IF(AC19=0,"%",AB19/AC19)</f>
        <v>0.6873048699778701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v>32627</v>
      </c>
      <c r="W20" s="23">
        <v>234202</v>
      </c>
      <c r="X20" s="23">
        <v>397339</v>
      </c>
      <c r="Y20" s="8">
        <f>IF(X20=0,"%",W20/X20)</f>
        <v>0.58942615751285421</v>
      </c>
      <c r="Z20" s="26"/>
      <c r="AA20" s="23">
        <f>G20+L20+Q20+V20</f>
        <v>32627</v>
      </c>
      <c r="AB20" s="23">
        <f>H20+M20+R20+W20</f>
        <v>234202</v>
      </c>
      <c r="AC20" s="23">
        <f>I20+N20+S20+X20</f>
        <v>397339</v>
      </c>
      <c r="AD20" s="8">
        <f>IF(AC20=0,"%",AB20/AC20)</f>
        <v>0.58942615751285421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19752.47</v>
      </c>
      <c r="H21" s="19">
        <v>162782.59</v>
      </c>
      <c r="I21" s="19">
        <v>219772</v>
      </c>
      <c r="J21" s="20">
        <f t="shared" si="2"/>
        <v>0.74068848624938566</v>
      </c>
      <c r="K21" s="25"/>
      <c r="L21" s="19">
        <v>0</v>
      </c>
      <c r="M21" s="19">
        <v>0</v>
      </c>
      <c r="N21" s="19">
        <v>0</v>
      </c>
      <c r="O21" s="20" t="str">
        <f>IF(N21=0,"%",M21/N21)</f>
        <v>%</v>
      </c>
      <c r="P21" s="25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5"/>
      <c r="V21" s="19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19752.47</v>
      </c>
      <c r="AB21" s="23">
        <f t="shared" si="7"/>
        <v>162782.59</v>
      </c>
      <c r="AC21" s="23">
        <f t="shared" si="7"/>
        <v>219772</v>
      </c>
      <c r="AD21" s="8">
        <f>IF(AC21=0,"%",AB21/AC21)</f>
        <v>0.74068848624938566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52238.51</v>
      </c>
      <c r="H22" s="19">
        <v>425236.46</v>
      </c>
      <c r="I22" s="19">
        <v>585325</v>
      </c>
      <c r="J22" s="20">
        <f t="shared" si="2"/>
        <v>0.72649632255584506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52238.51</v>
      </c>
      <c r="AB22" s="23">
        <f t="shared" si="7"/>
        <v>425236.46</v>
      </c>
      <c r="AC22" s="23">
        <f t="shared" si="7"/>
        <v>585325</v>
      </c>
      <c r="AD22" s="8">
        <f t="shared" si="6"/>
        <v>0.72649632255584506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10200</v>
      </c>
      <c r="I24" s="19">
        <v>10200</v>
      </c>
      <c r="J24" s="20">
        <f t="shared" si="2"/>
        <v>1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10200</v>
      </c>
      <c r="AC24" s="23">
        <f t="shared" si="7"/>
        <v>10200</v>
      </c>
      <c r="AD24" s="8">
        <f t="shared" si="6"/>
        <v>1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8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9">IF(S26=0,"%",R26/S26)</f>
        <v>%</v>
      </c>
      <c r="U26" s="28"/>
      <c r="V26" s="19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24305.59</v>
      </c>
      <c r="H27" s="19">
        <v>190758.22</v>
      </c>
      <c r="I27" s="19">
        <v>264886</v>
      </c>
      <c r="J27" s="20">
        <f t="shared" si="2"/>
        <v>0.72015214092099999</v>
      </c>
      <c r="K27" s="28"/>
      <c r="L27" s="19">
        <v>0</v>
      </c>
      <c r="M27" s="19">
        <v>0</v>
      </c>
      <c r="N27" s="19">
        <v>0</v>
      </c>
      <c r="O27" s="20" t="str">
        <f t="shared" si="8"/>
        <v>%</v>
      </c>
      <c r="P27" s="28"/>
      <c r="Q27" s="19">
        <v>0</v>
      </c>
      <c r="R27" s="19">
        <v>0</v>
      </c>
      <c r="S27" s="19">
        <v>0</v>
      </c>
      <c r="T27" s="20" t="str">
        <f t="shared" si="9"/>
        <v>%</v>
      </c>
      <c r="U27" s="28"/>
      <c r="V27" s="19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24305.59</v>
      </c>
      <c r="AB27" s="23">
        <f t="shared" si="11"/>
        <v>190758.22</v>
      </c>
      <c r="AC27" s="23">
        <f t="shared" si="11"/>
        <v>264886</v>
      </c>
      <c r="AD27" s="8">
        <f t="shared" si="12"/>
        <v>0.72015214092099999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8"/>
        <v>%</v>
      </c>
      <c r="P28" s="28"/>
      <c r="Q28" s="19">
        <v>0</v>
      </c>
      <c r="R28" s="19">
        <v>0</v>
      </c>
      <c r="S28" s="19">
        <v>0</v>
      </c>
      <c r="T28" s="20" t="str">
        <f t="shared" si="9"/>
        <v>%</v>
      </c>
      <c r="U28" s="28"/>
      <c r="V28" s="19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20" t="str">
        <f t="shared" si="8"/>
        <v>%</v>
      </c>
      <c r="P29" s="28"/>
      <c r="Q29" s="19">
        <v>0</v>
      </c>
      <c r="R29" s="19">
        <v>0</v>
      </c>
      <c r="S29" s="19">
        <v>0</v>
      </c>
      <c r="T29" s="20" t="str">
        <f t="shared" si="9"/>
        <v>%</v>
      </c>
      <c r="U29" s="28"/>
      <c r="V29" s="19">
        <v>0</v>
      </c>
      <c r="W29" s="23">
        <v>48614.26</v>
      </c>
      <c r="X29" s="23">
        <v>48614.26</v>
      </c>
      <c r="Y29" s="8">
        <f t="shared" si="10"/>
        <v>1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20" t="str">
        <f t="shared" si="8"/>
        <v>%</v>
      </c>
      <c r="P30" s="28"/>
      <c r="Q30" s="19">
        <v>0</v>
      </c>
      <c r="R30" s="19">
        <v>0</v>
      </c>
      <c r="S30" s="19">
        <v>0</v>
      </c>
      <c r="T30" s="20" t="str">
        <f t="shared" si="9"/>
        <v>%</v>
      </c>
      <c r="U30" s="28"/>
      <c r="V30" s="19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8"/>
        <v>%</v>
      </c>
      <c r="P31" s="28"/>
      <c r="Q31" s="19">
        <v>32834.61</v>
      </c>
      <c r="R31" s="19">
        <v>135391.14000000001</v>
      </c>
      <c r="S31" s="19">
        <v>0</v>
      </c>
      <c r="T31" s="20" t="str">
        <f t="shared" si="9"/>
        <v>%</v>
      </c>
      <c r="U31" s="28"/>
      <c r="V31" s="19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32834.61</v>
      </c>
      <c r="AB31" s="23">
        <f t="shared" si="11"/>
        <v>135391.14000000001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444053.66000000009</v>
      </c>
      <c r="H32" s="57">
        <f>SUM(H16:H31)</f>
        <v>3628279.05</v>
      </c>
      <c r="I32" s="57">
        <f>SUM(I16:I31)</f>
        <v>5325395</v>
      </c>
      <c r="J32" s="31">
        <f>IF(I32=0,"",H32/I32)</f>
        <v>0.68131641878208093</v>
      </c>
      <c r="K32" s="29"/>
      <c r="L32" s="57">
        <f>SUM(L16:L31)</f>
        <v>43143.360000000001</v>
      </c>
      <c r="M32" s="57">
        <f>SUM(M16:M31)</f>
        <v>193530.86</v>
      </c>
      <c r="N32" s="57">
        <f>SUM(N16:N31)</f>
        <v>341251.69</v>
      </c>
      <c r="O32" s="139">
        <f>IF(N32=0,"",M32/N32)</f>
        <v>0.56712059067018827</v>
      </c>
      <c r="P32" s="28"/>
      <c r="Q32" s="71">
        <f>SUM(Q16:Q31)</f>
        <v>32834.61</v>
      </c>
      <c r="R32" s="71">
        <f>SUM(R16:R31)</f>
        <v>135391.14000000001</v>
      </c>
      <c r="S32" s="71">
        <f>SUM(S16:S31)</f>
        <v>0</v>
      </c>
      <c r="T32" s="139" t="str">
        <f>IF(S32=0,"",R32/S32)</f>
        <v/>
      </c>
      <c r="U32" s="28"/>
      <c r="V32" s="71">
        <f>SUM(V16:V31)</f>
        <v>32627</v>
      </c>
      <c r="W32" s="57">
        <f>SUM(W16:W31)</f>
        <v>282816.26</v>
      </c>
      <c r="X32" s="57">
        <f>SUM(X16:X31)</f>
        <v>445953.26</v>
      </c>
      <c r="Y32" s="31">
        <f>IF(X32=0,"",W32/X32)</f>
        <v>0.63418363619541651</v>
      </c>
      <c r="Z32" s="29"/>
      <c r="AA32" s="57">
        <f>SUM(AA16:AA31)</f>
        <v>552658.63000000012</v>
      </c>
      <c r="AB32" s="57">
        <f>SUM(AB16:AB31)</f>
        <v>4191403.05</v>
      </c>
      <c r="AC32" s="57">
        <f>SUM(AC16:AC31)</f>
        <v>6063985.6900000004</v>
      </c>
      <c r="AD32" s="31">
        <f>IF(AC32=0,"",AB32/AC32)</f>
        <v>0.69119606547092616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247863.73</v>
      </c>
      <c r="H36" s="19">
        <v>1807654.49</v>
      </c>
      <c r="I36" s="19">
        <v>3091489</v>
      </c>
      <c r="J36" s="8">
        <f t="shared" ref="J36:J51" si="13">IF(I36=0,"%",H36/I36)</f>
        <v>0.5847196900910856</v>
      </c>
      <c r="K36" s="29"/>
      <c r="L36" s="19">
        <v>9566.18</v>
      </c>
      <c r="M36" s="19">
        <v>145605.91999999995</v>
      </c>
      <c r="N36" s="19">
        <v>128928.93999999997</v>
      </c>
      <c r="O36" s="20">
        <f t="shared" ref="O36:O51" si="14">IF(N36=0,"%",M36/N36)</f>
        <v>1.1293501676194653</v>
      </c>
      <c r="P36" s="28"/>
      <c r="Q36" s="19">
        <v>0</v>
      </c>
      <c r="R36" s="19">
        <v>0</v>
      </c>
      <c r="S36" s="19">
        <v>0</v>
      </c>
      <c r="T36" s="20" t="str">
        <f t="shared" ref="T36:T51" si="15">IF(S36=0,"%",R36/S36)</f>
        <v>%</v>
      </c>
      <c r="U36" s="28"/>
      <c r="V36" s="19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257429.91</v>
      </c>
      <c r="AB36" s="23">
        <f>H36+M36+R36+W36</f>
        <v>1953260.41</v>
      </c>
      <c r="AC36" s="23">
        <f>I36+N36+S36+X36</f>
        <v>3220417.94</v>
      </c>
      <c r="AD36" s="8">
        <f t="shared" ref="AD36:AD51" si="17">IF(AC36=0,"%",AB36/AC36)</f>
        <v>0.6065238880143613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16464.07</v>
      </c>
      <c r="H37" s="19">
        <v>83321.530000000013</v>
      </c>
      <c r="I37" s="19">
        <v>154905.96</v>
      </c>
      <c r="J37" s="8">
        <f t="shared" si="13"/>
        <v>0.53788459785536991</v>
      </c>
      <c r="K37" s="29"/>
      <c r="L37" s="23">
        <v>20031.829999999998</v>
      </c>
      <c r="M37" s="19">
        <v>120863.54999999999</v>
      </c>
      <c r="N37" s="23">
        <v>212322.75</v>
      </c>
      <c r="O37" s="20">
        <f t="shared" si="14"/>
        <v>0.56924446391166272</v>
      </c>
      <c r="P37" s="28"/>
      <c r="Q37" s="19">
        <v>0</v>
      </c>
      <c r="R37" s="19">
        <v>0</v>
      </c>
      <c r="S37" s="19">
        <v>0</v>
      </c>
      <c r="T37" s="20" t="str">
        <f t="shared" si="15"/>
        <v>%</v>
      </c>
      <c r="U37" s="28"/>
      <c r="V37" s="19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36495.899999999994</v>
      </c>
      <c r="AB37" s="23">
        <f t="shared" ref="AB37:AB51" si="19">H37+M37+R37+W37</f>
        <v>204185.08000000002</v>
      </c>
      <c r="AC37" s="23">
        <f t="shared" ref="AC37:AC51" si="20">I37+N37+S37+X37</f>
        <v>367228.70999999996</v>
      </c>
      <c r="AD37" s="8">
        <f t="shared" si="17"/>
        <v>0.55601611322818423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13250</v>
      </c>
      <c r="I38" s="19">
        <v>18500</v>
      </c>
      <c r="J38" s="8">
        <f t="shared" si="13"/>
        <v>0.71621621621621623</v>
      </c>
      <c r="K38" s="29"/>
      <c r="L38" s="23">
        <v>0</v>
      </c>
      <c r="M38" s="23">
        <v>0</v>
      </c>
      <c r="N38" s="23">
        <v>0</v>
      </c>
      <c r="O38" s="20" t="str">
        <f t="shared" si="14"/>
        <v>%</v>
      </c>
      <c r="P38" s="28"/>
      <c r="Q38" s="19">
        <v>0</v>
      </c>
      <c r="R38" s="19">
        <v>0</v>
      </c>
      <c r="S38" s="19">
        <v>0</v>
      </c>
      <c r="T38" s="20" t="str">
        <f t="shared" si="15"/>
        <v>%</v>
      </c>
      <c r="U38" s="28"/>
      <c r="V38" s="19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0</v>
      </c>
      <c r="AB38" s="23">
        <f t="shared" si="19"/>
        <v>13250</v>
      </c>
      <c r="AC38" s="23">
        <f t="shared" si="20"/>
        <v>18500</v>
      </c>
      <c r="AD38" s="8">
        <f t="shared" si="17"/>
        <v>0.71621621621621623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20" t="str">
        <f t="shared" si="14"/>
        <v>%</v>
      </c>
      <c r="P39" s="28"/>
      <c r="Q39" s="19">
        <v>0</v>
      </c>
      <c r="R39" s="19">
        <v>0</v>
      </c>
      <c r="S39" s="19">
        <v>0</v>
      </c>
      <c r="T39" s="20" t="str">
        <f t="shared" si="15"/>
        <v>%</v>
      </c>
      <c r="U39" s="28"/>
      <c r="V39" s="19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57694.27</v>
      </c>
      <c r="H40" s="19">
        <v>450534.68000000005</v>
      </c>
      <c r="I40" s="19">
        <v>681479.64</v>
      </c>
      <c r="J40" s="8">
        <f t="shared" si="13"/>
        <v>0.66111245817996855</v>
      </c>
      <c r="K40" s="29"/>
      <c r="L40" s="23">
        <v>0</v>
      </c>
      <c r="M40" s="23">
        <v>0</v>
      </c>
      <c r="N40" s="23">
        <v>0</v>
      </c>
      <c r="O40" s="20" t="str">
        <f t="shared" si="14"/>
        <v>%</v>
      </c>
      <c r="P40" s="28"/>
      <c r="Q40" s="19">
        <v>0</v>
      </c>
      <c r="R40" s="19">
        <v>0</v>
      </c>
      <c r="S40" s="19">
        <v>0</v>
      </c>
      <c r="T40" s="20" t="str">
        <f t="shared" si="15"/>
        <v>%</v>
      </c>
      <c r="U40" s="28"/>
      <c r="V40" s="19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57694.27</v>
      </c>
      <c r="AB40" s="23">
        <f t="shared" si="19"/>
        <v>450534.68000000005</v>
      </c>
      <c r="AC40" s="23">
        <f t="shared" si="20"/>
        <v>681479.64</v>
      </c>
      <c r="AD40" s="8">
        <f t="shared" si="17"/>
        <v>0.66111245817996855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20" t="str">
        <f t="shared" si="14"/>
        <v>%</v>
      </c>
      <c r="P41" s="28"/>
      <c r="Q41" s="19">
        <v>0</v>
      </c>
      <c r="R41" s="19">
        <v>0</v>
      </c>
      <c r="S41" s="19">
        <v>0</v>
      </c>
      <c r="T41" s="20" t="str">
        <f t="shared" si="15"/>
        <v>%</v>
      </c>
      <c r="U41" s="28"/>
      <c r="V41" s="19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2245.17</v>
      </c>
      <c r="H42" s="19">
        <v>17935</v>
      </c>
      <c r="I42" s="19">
        <v>25038</v>
      </c>
      <c r="J42" s="8">
        <f t="shared" si="13"/>
        <v>0.71631120696541262</v>
      </c>
      <c r="K42" s="29"/>
      <c r="L42" s="23">
        <v>0</v>
      </c>
      <c r="M42" s="23">
        <v>0</v>
      </c>
      <c r="N42" s="23">
        <v>0</v>
      </c>
      <c r="O42" s="20" t="str">
        <f t="shared" si="14"/>
        <v>%</v>
      </c>
      <c r="P42" s="28"/>
      <c r="Q42" s="19">
        <v>0</v>
      </c>
      <c r="R42" s="19">
        <v>0</v>
      </c>
      <c r="S42" s="19">
        <v>0</v>
      </c>
      <c r="T42" s="20" t="str">
        <f t="shared" si="15"/>
        <v>%</v>
      </c>
      <c r="U42" s="28"/>
      <c r="V42" s="19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2245.17</v>
      </c>
      <c r="AB42" s="23">
        <f t="shared" si="19"/>
        <v>17935</v>
      </c>
      <c r="AC42" s="23">
        <f t="shared" si="20"/>
        <v>25038</v>
      </c>
      <c r="AD42" s="8">
        <f t="shared" si="17"/>
        <v>0.71631120696541262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20" t="str">
        <f t="shared" si="14"/>
        <v>%</v>
      </c>
      <c r="P43" s="28"/>
      <c r="Q43" s="19">
        <v>0</v>
      </c>
      <c r="R43" s="19">
        <v>0</v>
      </c>
      <c r="S43" s="19">
        <v>0</v>
      </c>
      <c r="T43" s="20" t="str">
        <f t="shared" si="15"/>
        <v>%</v>
      </c>
      <c r="U43" s="28"/>
      <c r="V43" s="19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20" t="str">
        <f t="shared" si="14"/>
        <v>%</v>
      </c>
      <c r="P44" s="28"/>
      <c r="Q44" s="19">
        <v>0</v>
      </c>
      <c r="R44" s="19">
        <v>0</v>
      </c>
      <c r="S44" s="19">
        <v>0</v>
      </c>
      <c r="T44" s="20" t="str">
        <f t="shared" si="15"/>
        <v>%</v>
      </c>
      <c r="U44" s="28"/>
      <c r="V44" s="19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900</v>
      </c>
      <c r="I45" s="19">
        <v>1500</v>
      </c>
      <c r="J45" s="8">
        <f t="shared" si="13"/>
        <v>0.6</v>
      </c>
      <c r="K45" s="29"/>
      <c r="L45" s="19">
        <v>0</v>
      </c>
      <c r="M45" s="19">
        <v>0</v>
      </c>
      <c r="N45" s="19">
        <v>0</v>
      </c>
      <c r="O45" s="20" t="str">
        <f t="shared" si="14"/>
        <v>%</v>
      </c>
      <c r="P45" s="28"/>
      <c r="Q45" s="19">
        <v>0</v>
      </c>
      <c r="R45" s="19">
        <v>0</v>
      </c>
      <c r="S45" s="19">
        <v>0</v>
      </c>
      <c r="T45" s="20" t="str">
        <f t="shared" si="15"/>
        <v>%</v>
      </c>
      <c r="U45" s="28"/>
      <c r="V45" s="19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900</v>
      </c>
      <c r="AC45" s="23">
        <f t="shared" si="20"/>
        <v>1500</v>
      </c>
      <c r="AD45" s="8">
        <f t="shared" si="17"/>
        <v>0.6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12060.250000000002</v>
      </c>
      <c r="H46" s="19">
        <v>306262.98000000004</v>
      </c>
      <c r="I46" s="19">
        <v>410805.8</v>
      </c>
      <c r="J46" s="8">
        <f t="shared" si="13"/>
        <v>0.74551766309044332</v>
      </c>
      <c r="K46" s="29"/>
      <c r="L46" s="19">
        <v>0</v>
      </c>
      <c r="M46" s="19">
        <v>0</v>
      </c>
      <c r="N46" s="19">
        <v>0</v>
      </c>
      <c r="O46" s="20" t="str">
        <f t="shared" si="14"/>
        <v>%</v>
      </c>
      <c r="P46" s="28"/>
      <c r="Q46" s="19">
        <v>0</v>
      </c>
      <c r="R46" s="19">
        <v>0</v>
      </c>
      <c r="S46" s="19">
        <v>0</v>
      </c>
      <c r="T46" s="20" t="str">
        <f t="shared" si="15"/>
        <v>%</v>
      </c>
      <c r="U46" s="28"/>
      <c r="V46" s="19">
        <v>0</v>
      </c>
      <c r="W46" s="23">
        <v>95610.87</v>
      </c>
      <c r="X46" s="23">
        <v>105563</v>
      </c>
      <c r="Y46" s="8">
        <f t="shared" si="16"/>
        <v>0.90572331214535395</v>
      </c>
      <c r="Z46" s="29"/>
      <c r="AA46" s="23">
        <f t="shared" si="18"/>
        <v>12060.250000000002</v>
      </c>
      <c r="AB46" s="23">
        <f t="shared" si="19"/>
        <v>401873.85000000003</v>
      </c>
      <c r="AC46" s="23">
        <f t="shared" si="20"/>
        <v>516368.8</v>
      </c>
      <c r="AD46" s="8">
        <f t="shared" si="17"/>
        <v>0.77826903949270376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20963</v>
      </c>
      <c r="H47" s="19">
        <v>20963</v>
      </c>
      <c r="I47" s="19">
        <v>20963</v>
      </c>
      <c r="J47" s="8">
        <f t="shared" si="13"/>
        <v>1</v>
      </c>
      <c r="K47" s="29"/>
      <c r="L47" s="19">
        <v>0</v>
      </c>
      <c r="M47" s="19">
        <v>0</v>
      </c>
      <c r="N47" s="19">
        <v>0</v>
      </c>
      <c r="O47" s="20" t="str">
        <f t="shared" si="14"/>
        <v>%</v>
      </c>
      <c r="P47" s="28"/>
      <c r="Q47" s="19">
        <v>0</v>
      </c>
      <c r="R47" s="19">
        <v>0</v>
      </c>
      <c r="S47" s="19">
        <v>0</v>
      </c>
      <c r="T47" s="20" t="str">
        <f t="shared" si="15"/>
        <v>%</v>
      </c>
      <c r="U47" s="28"/>
      <c r="V47" s="19">
        <v>2060.0699999999997</v>
      </c>
      <c r="W47" s="23">
        <v>55188.34</v>
      </c>
      <c r="X47" s="23">
        <v>156698.41</v>
      </c>
      <c r="Y47" s="8">
        <f>IF(X47=0,"%",W47/X47)</f>
        <v>0.352194639371261</v>
      </c>
      <c r="Z47" s="29"/>
      <c r="AA47" s="23">
        <f t="shared" si="18"/>
        <v>23023.07</v>
      </c>
      <c r="AB47" s="23">
        <f t="shared" si="19"/>
        <v>76151.34</v>
      </c>
      <c r="AC47" s="23">
        <f t="shared" si="20"/>
        <v>177661.41</v>
      </c>
      <c r="AD47" s="8">
        <f t="shared" si="17"/>
        <v>0.42863185651853147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20" t="str">
        <f t="shared" si="14"/>
        <v>%</v>
      </c>
      <c r="P48" s="28"/>
      <c r="Q48" s="19">
        <v>0</v>
      </c>
      <c r="R48" s="19">
        <v>0</v>
      </c>
      <c r="S48" s="19">
        <v>0</v>
      </c>
      <c r="T48" s="20" t="str">
        <f t="shared" si="15"/>
        <v>%</v>
      </c>
      <c r="U48" s="28"/>
      <c r="V48" s="19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1824.33</v>
      </c>
      <c r="I49" s="19">
        <v>4865.2</v>
      </c>
      <c r="J49" s="8">
        <f t="shared" si="13"/>
        <v>0.37497533503247554</v>
      </c>
      <c r="K49" s="29"/>
      <c r="L49" s="19">
        <v>0</v>
      </c>
      <c r="M49" s="19">
        <v>0</v>
      </c>
      <c r="N49" s="19">
        <v>0</v>
      </c>
      <c r="O49" s="20" t="str">
        <f t="shared" si="14"/>
        <v>%</v>
      </c>
      <c r="P49" s="28"/>
      <c r="Q49" s="19">
        <v>0</v>
      </c>
      <c r="R49" s="19">
        <v>0</v>
      </c>
      <c r="S49" s="19">
        <v>0</v>
      </c>
      <c r="T49" s="20" t="str">
        <f t="shared" si="15"/>
        <v>%</v>
      </c>
      <c r="U49" s="28"/>
      <c r="V49" s="19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1824.33</v>
      </c>
      <c r="AC49" s="23">
        <f t="shared" si="20"/>
        <v>4865.2</v>
      </c>
      <c r="AD49" s="8">
        <f t="shared" si="17"/>
        <v>0.37497533503247554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20" t="str">
        <f t="shared" si="14"/>
        <v>%</v>
      </c>
      <c r="P50" s="28"/>
      <c r="Q50" s="19">
        <v>0</v>
      </c>
      <c r="R50" s="19">
        <v>0</v>
      </c>
      <c r="S50" s="19">
        <v>0</v>
      </c>
      <c r="T50" s="20" t="str">
        <f t="shared" si="15"/>
        <v>%</v>
      </c>
      <c r="U50" s="28"/>
      <c r="V50" s="19">
        <v>24011.08</v>
      </c>
      <c r="W50" s="23">
        <v>192088.64</v>
      </c>
      <c r="X50" s="23">
        <v>289000</v>
      </c>
      <c r="Y50" s="8">
        <f t="shared" si="16"/>
        <v>0.66466657439446375</v>
      </c>
      <c r="Z50" s="29"/>
      <c r="AA50" s="23">
        <f t="shared" si="18"/>
        <v>24011.08</v>
      </c>
      <c r="AB50" s="23">
        <f t="shared" si="19"/>
        <v>192088.64</v>
      </c>
      <c r="AC50" s="23">
        <f t="shared" si="20"/>
        <v>289000</v>
      </c>
      <c r="AD50" s="8">
        <f t="shared" si="17"/>
        <v>0.66466657439446375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20" t="str">
        <f t="shared" si="14"/>
        <v>%</v>
      </c>
      <c r="P51" s="28"/>
      <c r="Q51" s="19">
        <v>5281.98</v>
      </c>
      <c r="R51" s="19">
        <v>101499.51</v>
      </c>
      <c r="S51" s="19">
        <v>0</v>
      </c>
      <c r="T51" s="20" t="str">
        <f t="shared" si="15"/>
        <v>%</v>
      </c>
      <c r="U51" s="28"/>
      <c r="V51" s="19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5281.98</v>
      </c>
      <c r="AB51" s="23">
        <f t="shared" si="19"/>
        <v>101499.51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357290.49</v>
      </c>
      <c r="H52" s="57">
        <f>SUM(H36:H51)</f>
        <v>2702646.0100000002</v>
      </c>
      <c r="I52" s="57">
        <f>SUM(I36:I51)</f>
        <v>4409546.6000000006</v>
      </c>
      <c r="J52" s="31">
        <f>IF(I52=0,"",H52/I52)</f>
        <v>0.61290791438738845</v>
      </c>
      <c r="K52" s="29"/>
      <c r="L52" s="57">
        <f>SUM(L36:L50)</f>
        <v>29598.01</v>
      </c>
      <c r="M52" s="57">
        <f>SUM(M36:M50)</f>
        <v>266469.46999999997</v>
      </c>
      <c r="N52" s="57">
        <f>SUM(N36:N50)</f>
        <v>341251.68999999994</v>
      </c>
      <c r="O52" s="139">
        <f>IF(N52=0,"",M52/N52)</f>
        <v>0.78085904863943678</v>
      </c>
      <c r="P52" s="28"/>
      <c r="Q52" s="71">
        <f>SUM(Q36:Q51)</f>
        <v>5281.98</v>
      </c>
      <c r="R52" s="71">
        <f>SUM(R36:R51)</f>
        <v>101499.51</v>
      </c>
      <c r="S52" s="71">
        <f>SUM(S36:S51)</f>
        <v>0</v>
      </c>
      <c r="T52" s="139" t="str">
        <f>IF(S52=0,"",R52/S52)</f>
        <v/>
      </c>
      <c r="U52" s="28"/>
      <c r="V52" s="71">
        <f>SUM(V36:V51)</f>
        <v>26071.15</v>
      </c>
      <c r="W52" s="57">
        <f>SUM(W36:W51)</f>
        <v>342887.85</v>
      </c>
      <c r="X52" s="57">
        <f>SUM(X36:X51)</f>
        <v>551261.41</v>
      </c>
      <c r="Y52" s="31">
        <f>IF(X52=0,"",W52/X52)</f>
        <v>0.62200590097536479</v>
      </c>
      <c r="Z52" s="29"/>
      <c r="AA52" s="57">
        <f>SUM(AA36:AA51)</f>
        <v>418241.63</v>
      </c>
      <c r="AB52" s="57">
        <f>SUM(AB36:AB51)</f>
        <v>3413502.84</v>
      </c>
      <c r="AC52" s="57">
        <f>SUM(AC36:AC51)</f>
        <v>5302059.7</v>
      </c>
      <c r="AD52" s="31">
        <f>IF(AC52=0,"",AB52/AC52)</f>
        <v>0.64380694166834818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86763.1700000001</v>
      </c>
      <c r="H53" s="57">
        <f>H32-H52</f>
        <v>925633.03999999957</v>
      </c>
      <c r="I53" s="57">
        <f>I32-I52</f>
        <v>915848.39999999944</v>
      </c>
      <c r="J53" s="31">
        <f>IF(I53=0,"",H53/I53)</f>
        <v>1.0106836895713309</v>
      </c>
      <c r="K53" s="29"/>
      <c r="L53" s="57">
        <f>L32-L52</f>
        <v>13545.350000000002</v>
      </c>
      <c r="M53" s="57">
        <f>M32-M52</f>
        <v>-72938.609999999986</v>
      </c>
      <c r="N53" s="57">
        <f>N32-N52</f>
        <v>0</v>
      </c>
      <c r="O53" s="139" t="str">
        <f>IF(N53=0,"",M53/N53)</f>
        <v/>
      </c>
      <c r="P53" s="28"/>
      <c r="Q53" s="71">
        <f>Q32-Q52</f>
        <v>27552.63</v>
      </c>
      <c r="R53" s="71">
        <f>R32-R52</f>
        <v>33891.630000000019</v>
      </c>
      <c r="S53" s="71">
        <f>S32-S52</f>
        <v>0</v>
      </c>
      <c r="T53" s="139" t="str">
        <f>IF(S53=0,"",R53/S53)</f>
        <v/>
      </c>
      <c r="U53" s="28"/>
      <c r="V53" s="71">
        <f>V32-V52</f>
        <v>6555.8499999999985</v>
      </c>
      <c r="W53" s="57">
        <f>W32-W52</f>
        <v>-60071.589999999967</v>
      </c>
      <c r="X53" s="57">
        <f>X32-X52</f>
        <v>-105308.15000000002</v>
      </c>
      <c r="Y53" s="31">
        <f>IF(X53=0,"",W53/X53)</f>
        <v>0.57043628627034049</v>
      </c>
      <c r="Z53" s="29"/>
      <c r="AA53" s="57">
        <f>AA32-AA52</f>
        <v>134417.00000000012</v>
      </c>
      <c r="AB53" s="57">
        <f>AB32-AB52</f>
        <v>777900.21</v>
      </c>
      <c r="AC53" s="57">
        <f>AC32-AC52</f>
        <v>761925.99000000022</v>
      </c>
      <c r="AD53" s="31">
        <f>IF(AC53=0,"",AB53/AC53)</f>
        <v>1.0209655796096413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62917.53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20" t="str">
        <f>IF(N56=0,"%",M56/N56)</f>
        <v>%</v>
      </c>
      <c r="P56" s="28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8"/>
      <c r="V56" s="67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62917.53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72980.91</v>
      </c>
      <c r="H57" s="19">
        <v>583848.73</v>
      </c>
      <c r="I57" s="19">
        <v>978765.87</v>
      </c>
      <c r="J57" s="8">
        <f>IF(I57=0,"%",H57/I57)</f>
        <v>0.59651521154900911</v>
      </c>
      <c r="K57" s="29"/>
      <c r="L57" s="66">
        <v>0</v>
      </c>
      <c r="M57" s="66">
        <v>0</v>
      </c>
      <c r="N57" s="59">
        <v>0</v>
      </c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72980.91</v>
      </c>
      <c r="AB57" s="59">
        <f t="shared" si="21"/>
        <v>583848.73</v>
      </c>
      <c r="AC57" s="59">
        <f t="shared" si="21"/>
        <v>978765.87</v>
      </c>
      <c r="AD57" s="8">
        <f>IF(AC57=0,"%",AB57/AC57)</f>
        <v>0.59651521154900911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SUM(G56-G57)</f>
        <v>-72980.91</v>
      </c>
      <c r="H58" s="57">
        <f>SUM(H56-H57)</f>
        <v>-583848.73</v>
      </c>
      <c r="I58" s="57">
        <f>SUM(I56-I57)</f>
        <v>-915848.34</v>
      </c>
      <c r="J58" s="31">
        <f>IF(I58=0,"",H58/I58)</f>
        <v>0.63749499180180857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3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39" t="str">
        <f>IF(S58=0,"",R58/S58)</f>
        <v/>
      </c>
      <c r="U58" s="28"/>
      <c r="V58" s="71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72980.91</v>
      </c>
      <c r="AB58" s="57">
        <f>AB56-AB57</f>
        <v>-583848.73</v>
      </c>
      <c r="AC58" s="57">
        <f>SUM(AC56:AC57)</f>
        <v>1041683.4</v>
      </c>
      <c r="AD58" s="31">
        <f>IF(AC58=0,"",AB58/AC58)</f>
        <v>-0.56048577715647574</v>
      </c>
    </row>
    <row r="59" spans="1:30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>
        <f>G53+G58</f>
        <v>13782.260000000097</v>
      </c>
      <c r="H60" s="59">
        <f>H53+H58</f>
        <v>341784.30999999959</v>
      </c>
      <c r="I60" s="59">
        <f>I53+I58</f>
        <v>5.9999999473802745E-2</v>
      </c>
      <c r="J60" s="8"/>
      <c r="K60" s="29"/>
      <c r="L60" s="59"/>
      <c r="M60" s="59">
        <f>M32-M52+M58</f>
        <v>-72938.609999999986</v>
      </c>
      <c r="N60" s="59"/>
      <c r="O60" s="28"/>
      <c r="P60" s="28"/>
      <c r="Q60" s="68"/>
      <c r="R60" s="68">
        <f>R32-R52+R58</f>
        <v>33891.630000000019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-60071.589999999967</v>
      </c>
      <c r="X60" s="59">
        <f>X32-X52+X58</f>
        <v>-105308.15000000002</v>
      </c>
      <c r="Y60" s="29"/>
      <c r="Z60" s="29"/>
      <c r="AA60" s="59"/>
      <c r="AB60" s="59">
        <f>AB32-AB52+AB58</f>
        <v>194051.47999999998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3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3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13782.260000000097</v>
      </c>
      <c r="H65" s="65">
        <f>H63+H60</f>
        <v>341784.30999999959</v>
      </c>
      <c r="I65" s="65">
        <f>I63+I60</f>
        <v>5.9999999473802745E-2</v>
      </c>
      <c r="J65" s="38"/>
      <c r="K65" s="39"/>
      <c r="L65" s="65">
        <f>L63+L60</f>
        <v>0</v>
      </c>
      <c r="M65" s="65">
        <f>M63+M60</f>
        <v>-72938.609999999986</v>
      </c>
      <c r="N65" s="65">
        <f>N63+N60</f>
        <v>0</v>
      </c>
      <c r="O65" s="143" t="str">
        <f>IF(N65=0,"%",M65/N65)</f>
        <v>%</v>
      </c>
      <c r="P65" s="141"/>
      <c r="Q65" s="142">
        <f>Q63+Q60</f>
        <v>0</v>
      </c>
      <c r="R65" s="142">
        <f>R63+R60</f>
        <v>33891.630000000019</v>
      </c>
      <c r="S65" s="142">
        <f>S63+S60</f>
        <v>0</v>
      </c>
      <c r="T65" s="143" t="str">
        <f>IF(S65=0,"%",R65/S65)</f>
        <v>%</v>
      </c>
      <c r="U65" s="141"/>
      <c r="V65" s="142">
        <f>V63+V60</f>
        <v>0</v>
      </c>
      <c r="W65" s="65">
        <f>W63+W60</f>
        <v>-60071.589999999967</v>
      </c>
      <c r="X65" s="65">
        <f>X63+X60</f>
        <v>-105308.15000000002</v>
      </c>
      <c r="Y65" s="38">
        <f>IF(X65=0,"%",W65/X65)</f>
        <v>0.57043628627034049</v>
      </c>
      <c r="Z65" s="39"/>
      <c r="AA65" s="65">
        <f>AA63+AA60</f>
        <v>0</v>
      </c>
      <c r="AB65" s="65">
        <f>AB63+AB60</f>
        <v>194051.47999999998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98</v>
      </c>
    </row>
    <row r="67" spans="1:30" x14ac:dyDescent="0.2">
      <c r="H67" s="40"/>
    </row>
    <row r="68" spans="1:30" x14ac:dyDescent="0.2">
      <c r="I68" s="69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C1" zoomScale="80" zoomScaleNormal="80" zoomScaleSheetLayoutView="50" zoomScalePageLayoutView="40" workbookViewId="0">
      <selection activeCell="L7" sqref="L7"/>
    </sheetView>
  </sheetViews>
  <sheetFormatPr defaultRowHeight="15" x14ac:dyDescent="0.2"/>
  <cols>
    <col min="1" max="1" width="1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144" customWidth="1"/>
    <col min="16" max="16" width="2.42578125" style="144" customWidth="1"/>
    <col min="17" max="17" width="16.7109375" style="144" customWidth="1"/>
    <col min="18" max="18" width="17.5703125" style="144" customWidth="1"/>
    <col min="19" max="19" width="16.7109375" style="144" customWidth="1"/>
    <col min="20" max="20" width="16.28515625" style="144" customWidth="1"/>
    <col min="21" max="21" width="2.42578125" style="144" customWidth="1"/>
    <col min="22" max="22" width="16.7109375" style="14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46" t="s">
        <v>56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</row>
    <row r="2" spans="1:31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</row>
    <row r="3" spans="1:31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</row>
    <row r="4" spans="1:31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36"/>
      <c r="P5" s="136"/>
      <c r="Q5" s="136"/>
      <c r="R5" s="136"/>
      <c r="S5" s="136"/>
      <c r="T5" s="136"/>
      <c r="U5" s="136"/>
      <c r="V5" s="136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36"/>
      <c r="P6" s="136"/>
      <c r="Q6" s="136"/>
      <c r="R6" s="136"/>
      <c r="S6" s="136"/>
      <c r="T6" s="136"/>
      <c r="U6" s="136"/>
      <c r="V6" s="136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47" t="s">
        <v>5</v>
      </c>
      <c r="H11" s="148"/>
      <c r="I11" s="148"/>
      <c r="J11" s="149"/>
      <c r="K11" s="9"/>
      <c r="L11" s="147" t="s">
        <v>7</v>
      </c>
      <c r="M11" s="148"/>
      <c r="N11" s="148"/>
      <c r="O11" s="149"/>
      <c r="P11" s="137"/>
      <c r="Q11" s="150" t="s">
        <v>8</v>
      </c>
      <c r="R11" s="151"/>
      <c r="S11" s="151"/>
      <c r="T11" s="152"/>
      <c r="U11" s="137"/>
      <c r="V11" s="150" t="s">
        <v>55</v>
      </c>
      <c r="W11" s="151"/>
      <c r="X11" s="151"/>
      <c r="Y11" s="152"/>
      <c r="Z11" s="9"/>
      <c r="AA11" s="147" t="s">
        <v>9</v>
      </c>
      <c r="AB11" s="148"/>
      <c r="AC11" s="148"/>
      <c r="AD11" s="153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38"/>
      <c r="Q12" s="41" t="s">
        <v>11</v>
      </c>
      <c r="R12" s="41" t="s">
        <v>12</v>
      </c>
      <c r="S12" s="41" t="s">
        <v>13</v>
      </c>
      <c r="T12" s="41" t="s">
        <v>14</v>
      </c>
      <c r="U12" s="138"/>
      <c r="V12" s="41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63660.94</v>
      </c>
      <c r="M17" s="19">
        <v>234261.56</v>
      </c>
      <c r="N17" s="19">
        <v>365932.58</v>
      </c>
      <c r="O17" s="20">
        <f>IF(N17=0,"%",M17/N17)</f>
        <v>0.64017683257391289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63660.94</v>
      </c>
      <c r="AB17" s="23">
        <f t="shared" si="1"/>
        <v>234261.56</v>
      </c>
      <c r="AC17" s="23">
        <f t="shared" si="1"/>
        <v>365932.58</v>
      </c>
      <c r="AD17" s="8">
        <f>IF(AC17=0,"%",AB17/AC17)</f>
        <v>0.64017683257391289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462249.89</v>
      </c>
      <c r="H19" s="19">
        <v>3023684.38</v>
      </c>
      <c r="I19" s="19">
        <v>4643033</v>
      </c>
      <c r="J19" s="20">
        <f t="shared" si="2"/>
        <v>0.65123043062584307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462249.89</v>
      </c>
      <c r="AB19" s="23">
        <f>H19+M19+R19</f>
        <v>3023684.38</v>
      </c>
      <c r="AC19" s="23">
        <f>I19+N19+S19</f>
        <v>4643033</v>
      </c>
      <c r="AD19" s="8">
        <f t="shared" ref="AD19:AD24" si="6">IF(AC19=0,"%",AB19/AC19)</f>
        <v>0.65123043062584307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v>39253</v>
      </c>
      <c r="W20" s="23">
        <v>254438</v>
      </c>
      <c r="X20" s="19">
        <v>450702</v>
      </c>
      <c r="Y20" s="8">
        <f t="shared" si="5"/>
        <v>0.56453709990193079</v>
      </c>
      <c r="Z20" s="26"/>
      <c r="AA20" s="23">
        <f>G20+L20+Q20+V20</f>
        <v>39253</v>
      </c>
      <c r="AB20" s="23">
        <f>H20+M20+R20+W20</f>
        <v>254438</v>
      </c>
      <c r="AC20" s="23">
        <f>I20+N20+S20+X20</f>
        <v>450702</v>
      </c>
      <c r="AD20" s="8">
        <f>IF(AC20=0,"%",AB20/AC20)</f>
        <v>0.56453709990193079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17384.62</v>
      </c>
      <c r="H21" s="19">
        <v>143741.15</v>
      </c>
      <c r="I21" s="19">
        <v>193897</v>
      </c>
      <c r="J21" s="20">
        <f t="shared" si="2"/>
        <v>0.74132735421383511</v>
      </c>
      <c r="K21" s="25"/>
      <c r="L21" s="19">
        <v>0</v>
      </c>
      <c r="M21" s="19">
        <v>0</v>
      </c>
      <c r="N21" s="19">
        <v>0</v>
      </c>
      <c r="O21" s="20" t="str">
        <f>IF(N21=0,"%",M21/N21)</f>
        <v>%</v>
      </c>
      <c r="P21" s="25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5"/>
      <c r="V21" s="19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17384.62</v>
      </c>
      <c r="AB21" s="23">
        <f t="shared" si="7"/>
        <v>143741.15</v>
      </c>
      <c r="AC21" s="23">
        <f t="shared" si="7"/>
        <v>193897</v>
      </c>
      <c r="AD21" s="8">
        <f>IF(AC21=0,"%",AB21/AC21)</f>
        <v>0.74132735421383511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67609.8</v>
      </c>
      <c r="H22" s="19">
        <v>456972.61</v>
      </c>
      <c r="I22" s="19">
        <v>660327</v>
      </c>
      <c r="J22" s="20">
        <f t="shared" si="2"/>
        <v>0.69203986812594365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67609.8</v>
      </c>
      <c r="AB22" s="23">
        <f t="shared" si="7"/>
        <v>456972.61</v>
      </c>
      <c r="AC22" s="23">
        <f t="shared" si="7"/>
        <v>660327</v>
      </c>
      <c r="AD22" s="8">
        <f t="shared" si="6"/>
        <v>0.69203986812594365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102407</v>
      </c>
      <c r="I24" s="19">
        <v>102407</v>
      </c>
      <c r="J24" s="20">
        <f t="shared" si="2"/>
        <v>1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v>0</v>
      </c>
      <c r="W24" s="23">
        <v>125000</v>
      </c>
      <c r="X24" s="23">
        <v>500000</v>
      </c>
      <c r="Y24" s="8">
        <f t="shared" si="5"/>
        <v>0.25</v>
      </c>
      <c r="Z24" s="26"/>
      <c r="AA24" s="23">
        <f t="shared" si="7"/>
        <v>0</v>
      </c>
      <c r="AB24" s="23">
        <f t="shared" si="7"/>
        <v>102407</v>
      </c>
      <c r="AC24" s="23">
        <f t="shared" si="7"/>
        <v>102407</v>
      </c>
      <c r="AD24" s="8">
        <f t="shared" si="6"/>
        <v>1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20"/>
      <c r="P25" s="17"/>
      <c r="Q25" s="19"/>
      <c r="R25" s="19"/>
      <c r="S25" s="19"/>
      <c r="T25" s="20"/>
      <c r="U25" s="17"/>
      <c r="V25" s="19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2" si="8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2" si="9">IF(S26=0,"%",R26/S26)</f>
        <v>%</v>
      </c>
      <c r="U26" s="28"/>
      <c r="V26" s="19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32041.54</v>
      </c>
      <c r="H27" s="19">
        <v>202945.37</v>
      </c>
      <c r="I27" s="19">
        <v>297069</v>
      </c>
      <c r="J27" s="20">
        <f t="shared" si="2"/>
        <v>0.68315903039361225</v>
      </c>
      <c r="K27" s="28"/>
      <c r="L27" s="19">
        <v>0</v>
      </c>
      <c r="M27" s="19">
        <v>0</v>
      </c>
      <c r="N27" s="19">
        <v>0</v>
      </c>
      <c r="O27" s="20" t="str">
        <f t="shared" si="8"/>
        <v>%</v>
      </c>
      <c r="P27" s="28"/>
      <c r="Q27" s="19">
        <v>0</v>
      </c>
      <c r="R27" s="19">
        <v>0</v>
      </c>
      <c r="S27" s="19">
        <v>0</v>
      </c>
      <c r="T27" s="20" t="str">
        <f t="shared" si="9"/>
        <v>%</v>
      </c>
      <c r="U27" s="28"/>
      <c r="V27" s="19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32041.54</v>
      </c>
      <c r="AB27" s="23">
        <f t="shared" si="11"/>
        <v>202945.37</v>
      </c>
      <c r="AC27" s="23">
        <f t="shared" si="11"/>
        <v>297069</v>
      </c>
      <c r="AD27" s="8">
        <f t="shared" si="12"/>
        <v>0.68315903039361225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8"/>
        <v>%</v>
      </c>
      <c r="P28" s="28"/>
      <c r="Q28" s="19">
        <v>0</v>
      </c>
      <c r="R28" s="19">
        <v>0</v>
      </c>
      <c r="S28" s="19">
        <v>0</v>
      </c>
      <c r="T28" s="20" t="str">
        <f t="shared" si="9"/>
        <v>%</v>
      </c>
      <c r="U28" s="28"/>
      <c r="V28" s="19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9439</v>
      </c>
      <c r="H29" s="19">
        <v>11214.88</v>
      </c>
      <c r="I29" s="19">
        <v>54219</v>
      </c>
      <c r="J29" s="20">
        <f t="shared" si="2"/>
        <v>0.20684409524336486</v>
      </c>
      <c r="K29" s="28"/>
      <c r="L29" s="19">
        <v>0</v>
      </c>
      <c r="M29" s="19">
        <v>0</v>
      </c>
      <c r="N29" s="19">
        <v>0</v>
      </c>
      <c r="O29" s="20" t="str">
        <f t="shared" si="8"/>
        <v>%</v>
      </c>
      <c r="P29" s="28"/>
      <c r="Q29" s="19">
        <v>0</v>
      </c>
      <c r="R29" s="19">
        <v>0</v>
      </c>
      <c r="S29" s="19">
        <v>0</v>
      </c>
      <c r="T29" s="20" t="str">
        <f t="shared" si="9"/>
        <v>%</v>
      </c>
      <c r="U29" s="28"/>
      <c r="V29" s="19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9439</v>
      </c>
      <c r="AB29" s="23">
        <f t="shared" si="11"/>
        <v>11214.88</v>
      </c>
      <c r="AC29" s="23">
        <f t="shared" si="11"/>
        <v>54219</v>
      </c>
      <c r="AD29" s="8">
        <f t="shared" si="12"/>
        <v>0.20684409524336486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1191</v>
      </c>
      <c r="H30" s="19">
        <v>2741.81</v>
      </c>
      <c r="I30" s="19">
        <v>1551</v>
      </c>
      <c r="J30" s="20">
        <f t="shared" si="2"/>
        <v>1.7677691811734364</v>
      </c>
      <c r="K30" s="28"/>
      <c r="L30" s="19">
        <v>0</v>
      </c>
      <c r="M30" s="19">
        <v>0</v>
      </c>
      <c r="N30" s="19">
        <v>0</v>
      </c>
      <c r="O30" s="20" t="str">
        <f t="shared" si="8"/>
        <v>%</v>
      </c>
      <c r="P30" s="28"/>
      <c r="Q30" s="19">
        <v>0</v>
      </c>
      <c r="R30" s="19">
        <v>0</v>
      </c>
      <c r="S30" s="19">
        <v>0</v>
      </c>
      <c r="T30" s="20" t="str">
        <f t="shared" si="9"/>
        <v>%</v>
      </c>
      <c r="U30" s="28"/>
      <c r="V30" s="19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1191</v>
      </c>
      <c r="AB30" s="23">
        <f>H30+M30+R30+W30</f>
        <v>2741.81</v>
      </c>
      <c r="AC30" s="23">
        <f>I30+N30+S30</f>
        <v>1551</v>
      </c>
      <c r="AD30" s="8">
        <f t="shared" si="12"/>
        <v>1.7677691811734364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20" t="str">
        <f t="shared" si="8"/>
        <v>%</v>
      </c>
      <c r="P31" s="28"/>
      <c r="Q31" s="19">
        <v>0</v>
      </c>
      <c r="R31" s="19">
        <v>0</v>
      </c>
      <c r="S31" s="19">
        <v>0</v>
      </c>
      <c r="T31" s="20" t="str">
        <f t="shared" si="9"/>
        <v>%</v>
      </c>
      <c r="U31" s="28"/>
      <c r="V31" s="19">
        <v>0</v>
      </c>
      <c r="W31" s="23">
        <v>0</v>
      </c>
      <c r="X31" s="23">
        <v>950000</v>
      </c>
      <c r="Y31" s="8">
        <f>IF(X31=0,"%",W31/X31)</f>
        <v>0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20" t="str">
        <f t="shared" si="8"/>
        <v>%</v>
      </c>
      <c r="P32" s="28"/>
      <c r="Q32" s="19">
        <v>5274.42</v>
      </c>
      <c r="R32" s="19">
        <v>87227.43</v>
      </c>
      <c r="S32" s="19">
        <v>0</v>
      </c>
      <c r="T32" s="20" t="str">
        <f t="shared" si="9"/>
        <v>%</v>
      </c>
      <c r="U32" s="28"/>
      <c r="V32" s="19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5274.42</v>
      </c>
      <c r="AB32" s="23">
        <f>H32+M32+R32</f>
        <v>87227.43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589915.85000000009</v>
      </c>
      <c r="H33" s="30">
        <f>SUM(H16:H32)</f>
        <v>3943707.1999999997</v>
      </c>
      <c r="I33" s="30">
        <f>SUM(I16:I32)</f>
        <v>5952503</v>
      </c>
      <c r="J33" s="31">
        <f>IF(I33=0,"",H33/I33)</f>
        <v>0.6625292251007685</v>
      </c>
      <c r="K33" s="29"/>
      <c r="L33" s="30">
        <f>SUM(L16:L32)</f>
        <v>63660.94</v>
      </c>
      <c r="M33" s="30">
        <f>SUM(M16:M32)</f>
        <v>234261.56</v>
      </c>
      <c r="N33" s="30">
        <f>SUM(N16:N32)</f>
        <v>365932.58</v>
      </c>
      <c r="O33" s="139">
        <f>IF(N33=0,"",M33/N33)</f>
        <v>0.64017683257391289</v>
      </c>
      <c r="P33" s="28"/>
      <c r="Q33" s="166">
        <f>SUM(Q16:Q32)</f>
        <v>5274.42</v>
      </c>
      <c r="R33" s="166">
        <f>SUM(R16:R32)</f>
        <v>87227.43</v>
      </c>
      <c r="S33" s="166">
        <f>SUM(S16:S32)</f>
        <v>0</v>
      </c>
      <c r="T33" s="139" t="str">
        <f>IF(S33=0,"",R33/S33)</f>
        <v/>
      </c>
      <c r="U33" s="28"/>
      <c r="V33" s="166">
        <f>SUM(V16:V32)</f>
        <v>39253</v>
      </c>
      <c r="W33" s="30">
        <f>SUM(W16:W32)</f>
        <v>379438</v>
      </c>
      <c r="X33" s="30">
        <f>SUM(X16:X32)</f>
        <v>2020006.42</v>
      </c>
      <c r="Y33" s="31">
        <f>IF(X33=0,"",W33/X33)</f>
        <v>0.18783999706297963</v>
      </c>
      <c r="Z33" s="29"/>
      <c r="AA33" s="30">
        <f>SUM(AA16:AA32)</f>
        <v>698104.2100000002</v>
      </c>
      <c r="AB33" s="30">
        <f>SUM(AB16:AB32)</f>
        <v>4519634.1899999985</v>
      </c>
      <c r="AC33" s="30">
        <f>SUM(AC16:AC32)</f>
        <v>6769137.5800000001</v>
      </c>
      <c r="AD33" s="31">
        <f>IF(AC33=0,"",AB33/AC33)</f>
        <v>0.66768242432442904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20"/>
      <c r="P36" s="28"/>
      <c r="Q36" s="28"/>
      <c r="R36" s="28"/>
      <c r="S36" s="28"/>
      <c r="T36" s="20"/>
      <c r="U36" s="28"/>
      <c r="V36" s="28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262200.53999999998</v>
      </c>
      <c r="H37" s="19">
        <v>1952232.2300000002</v>
      </c>
      <c r="I37" s="19">
        <v>3494497.6</v>
      </c>
      <c r="J37" s="8">
        <f t="shared" ref="J37:J52" si="13">IF(I37=0,"%",H37/I37)</f>
        <v>0.5586589128005125</v>
      </c>
      <c r="K37" s="29"/>
      <c r="L37" s="19">
        <v>8305.5499999999993</v>
      </c>
      <c r="M37" s="19">
        <v>163500.01</v>
      </c>
      <c r="N37" s="19">
        <v>131114.19999999998</v>
      </c>
      <c r="O37" s="20">
        <f t="shared" ref="O37:O52" si="14">IF(N37=0,"%",M37/N37)</f>
        <v>1.2470045959934166</v>
      </c>
      <c r="P37" s="28"/>
      <c r="Q37" s="19">
        <v>0</v>
      </c>
      <c r="R37" s="19">
        <v>0</v>
      </c>
      <c r="S37" s="19">
        <v>0</v>
      </c>
      <c r="T37" s="20" t="str">
        <f t="shared" ref="T37:T52" si="15">IF(S37=0,"%",R37/S37)</f>
        <v>%</v>
      </c>
      <c r="U37" s="28"/>
      <c r="V37" s="19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270506.08999999997</v>
      </c>
      <c r="AB37" s="23">
        <f>H37+M37+R37+W37</f>
        <v>2115732.2400000002</v>
      </c>
      <c r="AC37" s="23">
        <f>I37+N37+S37+X37</f>
        <v>3625611.8000000003</v>
      </c>
      <c r="AD37" s="8">
        <f t="shared" ref="AD37:AD52" si="17">IF(AC37=0,"%",AB37/AC37)</f>
        <v>0.5835517856600092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4739.1699999999983</v>
      </c>
      <c r="H38" s="19">
        <v>27961.93</v>
      </c>
      <c r="I38" s="19">
        <v>78312.010000000009</v>
      </c>
      <c r="J38" s="8">
        <f t="shared" si="13"/>
        <v>0.35705800425758444</v>
      </c>
      <c r="K38" s="29"/>
      <c r="L38" s="23">
        <v>39895.550000000003</v>
      </c>
      <c r="M38" s="23">
        <v>142811.19000000003</v>
      </c>
      <c r="N38" s="23">
        <v>234818.4</v>
      </c>
      <c r="O38" s="20">
        <f t="shared" si="14"/>
        <v>0.60817717010251338</v>
      </c>
      <c r="P38" s="28"/>
      <c r="Q38" s="19">
        <v>0</v>
      </c>
      <c r="R38" s="19">
        <v>0</v>
      </c>
      <c r="S38" s="19">
        <v>0</v>
      </c>
      <c r="T38" s="20" t="str">
        <f t="shared" si="15"/>
        <v>%</v>
      </c>
      <c r="U38" s="28"/>
      <c r="V38" s="19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44634.720000000001</v>
      </c>
      <c r="AB38" s="23">
        <f t="shared" ref="AB38:AB50" si="19">H38+M38+R38+W38</f>
        <v>170773.12000000002</v>
      </c>
      <c r="AC38" s="23">
        <f t="shared" ref="AC38:AC52" si="20">I38+N38+S38+X38</f>
        <v>313130.41000000003</v>
      </c>
      <c r="AD38" s="8">
        <f t="shared" si="17"/>
        <v>0.54537379489906457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0</v>
      </c>
      <c r="H39" s="19">
        <v>13250</v>
      </c>
      <c r="I39" s="19">
        <v>18500</v>
      </c>
      <c r="J39" s="8">
        <f t="shared" si="13"/>
        <v>0.71621621621621623</v>
      </c>
      <c r="K39" s="29"/>
      <c r="L39" s="23">
        <v>0</v>
      </c>
      <c r="M39" s="23">
        <v>0</v>
      </c>
      <c r="N39" s="23">
        <v>0</v>
      </c>
      <c r="O39" s="20" t="str">
        <f t="shared" si="14"/>
        <v>%</v>
      </c>
      <c r="P39" s="28"/>
      <c r="Q39" s="19">
        <v>0</v>
      </c>
      <c r="R39" s="19">
        <v>0</v>
      </c>
      <c r="S39" s="19">
        <v>0</v>
      </c>
      <c r="T39" s="20" t="str">
        <f t="shared" si="15"/>
        <v>%</v>
      </c>
      <c r="U39" s="28"/>
      <c r="V39" s="19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13250</v>
      </c>
      <c r="AC39" s="23">
        <f t="shared" si="20"/>
        <v>18500</v>
      </c>
      <c r="AD39" s="8">
        <f t="shared" si="17"/>
        <v>0.71621621621621623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20" t="str">
        <f t="shared" si="14"/>
        <v>%</v>
      </c>
      <c r="P40" s="28"/>
      <c r="Q40" s="19">
        <v>0</v>
      </c>
      <c r="R40" s="19">
        <v>0</v>
      </c>
      <c r="S40" s="19">
        <v>0</v>
      </c>
      <c r="T40" s="20" t="str">
        <f t="shared" si="15"/>
        <v>%</v>
      </c>
      <c r="U40" s="28"/>
      <c r="V40" s="19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48061.520000000004</v>
      </c>
      <c r="H41" s="19">
        <v>416640.86000000004</v>
      </c>
      <c r="I41" s="19">
        <v>635908.54999999993</v>
      </c>
      <c r="J41" s="8">
        <f t="shared" si="13"/>
        <v>0.65518990112650644</v>
      </c>
      <c r="K41" s="29"/>
      <c r="L41" s="23">
        <v>0</v>
      </c>
      <c r="M41" s="23">
        <v>0</v>
      </c>
      <c r="N41" s="23">
        <v>0</v>
      </c>
      <c r="O41" s="20" t="str">
        <f t="shared" si="14"/>
        <v>%</v>
      </c>
      <c r="P41" s="28"/>
      <c r="Q41" s="19">
        <v>0</v>
      </c>
      <c r="R41" s="19">
        <v>0</v>
      </c>
      <c r="S41" s="19">
        <v>0</v>
      </c>
      <c r="T41" s="20" t="str">
        <f t="shared" si="15"/>
        <v>%</v>
      </c>
      <c r="U41" s="28"/>
      <c r="V41" s="19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48061.520000000004</v>
      </c>
      <c r="AB41" s="23">
        <f t="shared" si="19"/>
        <v>416640.86000000004</v>
      </c>
      <c r="AC41" s="23">
        <f t="shared" si="20"/>
        <v>635908.54999999993</v>
      </c>
      <c r="AD41" s="8">
        <f t="shared" si="17"/>
        <v>0.65518990112650644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20" t="str">
        <f t="shared" si="14"/>
        <v>%</v>
      </c>
      <c r="P42" s="28"/>
      <c r="Q42" s="19">
        <v>0</v>
      </c>
      <c r="R42" s="19">
        <v>0</v>
      </c>
      <c r="S42" s="19">
        <v>0</v>
      </c>
      <c r="T42" s="20" t="str">
        <f t="shared" si="15"/>
        <v>%</v>
      </c>
      <c r="U42" s="28"/>
      <c r="V42" s="19">
        <v>399609.04000000004</v>
      </c>
      <c r="W42" s="23">
        <v>3498604.96</v>
      </c>
      <c r="X42" s="23">
        <v>6088216.9299999988</v>
      </c>
      <c r="Y42" s="8">
        <f t="shared" si="16"/>
        <v>0.57465182338698317</v>
      </c>
      <c r="Z42" s="29"/>
      <c r="AA42" s="23">
        <f t="shared" si="18"/>
        <v>399609.04000000004</v>
      </c>
      <c r="AB42" s="23">
        <f>H42+M42+R42+W42</f>
        <v>3498604.96</v>
      </c>
      <c r="AC42" s="23">
        <f t="shared" si="20"/>
        <v>6088216.9299999988</v>
      </c>
      <c r="AD42" s="8">
        <f t="shared" si="17"/>
        <v>0.57465182338698317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2546.8000000000002</v>
      </c>
      <c r="H43" s="19">
        <v>18656.68</v>
      </c>
      <c r="I43" s="19">
        <v>28080</v>
      </c>
      <c r="J43" s="8">
        <f t="shared" si="13"/>
        <v>0.6644116809116809</v>
      </c>
      <c r="K43" s="29"/>
      <c r="L43" s="23">
        <v>0</v>
      </c>
      <c r="M43" s="23">
        <v>0</v>
      </c>
      <c r="N43" s="23">
        <v>0</v>
      </c>
      <c r="O43" s="20" t="str">
        <f t="shared" si="14"/>
        <v>%</v>
      </c>
      <c r="P43" s="28"/>
      <c r="Q43" s="19">
        <v>0</v>
      </c>
      <c r="R43" s="19">
        <v>0</v>
      </c>
      <c r="S43" s="19">
        <v>0</v>
      </c>
      <c r="T43" s="20" t="str">
        <f t="shared" si="15"/>
        <v>%</v>
      </c>
      <c r="U43" s="28"/>
      <c r="V43" s="19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2546.8000000000002</v>
      </c>
      <c r="AB43" s="23">
        <f>H43+M43+R43+W43</f>
        <v>18656.68</v>
      </c>
      <c r="AC43" s="23">
        <f>I43+N43+S43+X43</f>
        <v>30080</v>
      </c>
      <c r="AD43" s="8">
        <f t="shared" si="17"/>
        <v>0.62023537234042558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20" t="str">
        <f t="shared" si="14"/>
        <v>%</v>
      </c>
      <c r="P44" s="28"/>
      <c r="Q44" s="19">
        <v>0</v>
      </c>
      <c r="R44" s="19">
        <v>0</v>
      </c>
      <c r="S44" s="19">
        <v>0</v>
      </c>
      <c r="T44" s="20" t="str">
        <f t="shared" si="15"/>
        <v>%</v>
      </c>
      <c r="U44" s="28"/>
      <c r="V44" s="19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20" t="str">
        <f t="shared" si="14"/>
        <v>%</v>
      </c>
      <c r="P45" s="28"/>
      <c r="Q45" s="19">
        <v>0</v>
      </c>
      <c r="R45" s="19">
        <v>0</v>
      </c>
      <c r="S45" s="19">
        <v>0</v>
      </c>
      <c r="T45" s="20" t="str">
        <f t="shared" si="15"/>
        <v>%</v>
      </c>
      <c r="U45" s="28"/>
      <c r="V45" s="19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468.75</v>
      </c>
      <c r="H46" s="19">
        <v>4747.5</v>
      </c>
      <c r="I46" s="19">
        <v>12000</v>
      </c>
      <c r="J46" s="8">
        <f t="shared" si="13"/>
        <v>0.395625</v>
      </c>
      <c r="K46" s="29"/>
      <c r="L46" s="23">
        <v>0</v>
      </c>
      <c r="M46" s="23">
        <v>0</v>
      </c>
      <c r="N46" s="23">
        <v>0</v>
      </c>
      <c r="O46" s="20" t="str">
        <f t="shared" si="14"/>
        <v>%</v>
      </c>
      <c r="P46" s="28"/>
      <c r="Q46" s="19">
        <v>0</v>
      </c>
      <c r="R46" s="19">
        <v>0</v>
      </c>
      <c r="S46" s="19">
        <v>0</v>
      </c>
      <c r="T46" s="20" t="str">
        <f t="shared" si="15"/>
        <v>%</v>
      </c>
      <c r="U46" s="28"/>
      <c r="V46" s="19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468.75</v>
      </c>
      <c r="AB46" s="23">
        <f t="shared" si="19"/>
        <v>4747.5</v>
      </c>
      <c r="AC46" s="23">
        <f t="shared" si="20"/>
        <v>12000</v>
      </c>
      <c r="AD46" s="8">
        <f t="shared" si="17"/>
        <v>0.395625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29732.800000000003</v>
      </c>
      <c r="H47" s="19">
        <v>405614.38</v>
      </c>
      <c r="I47" s="19">
        <v>620591.26</v>
      </c>
      <c r="J47" s="8">
        <f t="shared" si="13"/>
        <v>0.65359344570853284</v>
      </c>
      <c r="K47" s="29"/>
      <c r="L47" s="23">
        <v>0</v>
      </c>
      <c r="M47" s="23">
        <v>0</v>
      </c>
      <c r="N47" s="23">
        <v>0</v>
      </c>
      <c r="O47" s="20" t="str">
        <f t="shared" si="14"/>
        <v>%</v>
      </c>
      <c r="P47" s="28"/>
      <c r="Q47" s="19">
        <v>0</v>
      </c>
      <c r="R47" s="19">
        <v>0</v>
      </c>
      <c r="S47" s="19">
        <v>0</v>
      </c>
      <c r="T47" s="20" t="str">
        <f t="shared" si="15"/>
        <v>%</v>
      </c>
      <c r="U47" s="28"/>
      <c r="V47" s="19">
        <v>0</v>
      </c>
      <c r="W47" s="23">
        <v>2750</v>
      </c>
      <c r="X47" s="23">
        <v>0</v>
      </c>
      <c r="Y47" s="8" t="str">
        <f t="shared" si="16"/>
        <v>%</v>
      </c>
      <c r="Z47" s="29"/>
      <c r="AA47" s="23">
        <f t="shared" si="18"/>
        <v>29732.800000000003</v>
      </c>
      <c r="AB47" s="23">
        <f t="shared" si="19"/>
        <v>408364.38</v>
      </c>
      <c r="AC47" s="23">
        <f t="shared" si="20"/>
        <v>620591.26</v>
      </c>
      <c r="AD47" s="8">
        <f t="shared" si="17"/>
        <v>0.65802470373172839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20" t="str">
        <f t="shared" si="14"/>
        <v>%</v>
      </c>
      <c r="P48" s="28"/>
      <c r="Q48" s="19">
        <v>0</v>
      </c>
      <c r="R48" s="19">
        <v>0</v>
      </c>
      <c r="S48" s="19">
        <v>0</v>
      </c>
      <c r="T48" s="20" t="str">
        <f t="shared" si="15"/>
        <v>%</v>
      </c>
      <c r="U48" s="28"/>
      <c r="V48" s="19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20" t="str">
        <f t="shared" si="14"/>
        <v>%</v>
      </c>
      <c r="P49" s="28"/>
      <c r="Q49" s="19">
        <v>0</v>
      </c>
      <c r="R49" s="19">
        <v>0</v>
      </c>
      <c r="S49" s="19">
        <v>0</v>
      </c>
      <c r="T49" s="20" t="str">
        <f t="shared" si="15"/>
        <v>%</v>
      </c>
      <c r="U49" s="28"/>
      <c r="V49" s="19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1211.8699999999999</v>
      </c>
      <c r="H50" s="19">
        <v>15867.26</v>
      </c>
      <c r="I50" s="19">
        <v>26798</v>
      </c>
      <c r="J50" s="8">
        <f t="shared" si="13"/>
        <v>0.59210612732293455</v>
      </c>
      <c r="K50" s="29"/>
      <c r="L50" s="23">
        <v>0</v>
      </c>
      <c r="M50" s="23">
        <v>0</v>
      </c>
      <c r="N50" s="23">
        <v>0</v>
      </c>
      <c r="O50" s="20" t="str">
        <f t="shared" si="14"/>
        <v>%</v>
      </c>
      <c r="P50" s="28"/>
      <c r="Q50" s="19">
        <v>0</v>
      </c>
      <c r="R50" s="19">
        <v>0</v>
      </c>
      <c r="S50" s="19">
        <v>0</v>
      </c>
      <c r="T50" s="20" t="str">
        <f t="shared" si="15"/>
        <v>%</v>
      </c>
      <c r="U50" s="28"/>
      <c r="V50" s="19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1211.8699999999999</v>
      </c>
      <c r="AB50" s="23">
        <f t="shared" si="19"/>
        <v>15867.26</v>
      </c>
      <c r="AC50" s="23">
        <f t="shared" si="20"/>
        <v>26798</v>
      </c>
      <c r="AD50" s="8">
        <f t="shared" si="17"/>
        <v>0.59210612732293455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20" t="str">
        <f t="shared" si="14"/>
        <v>%</v>
      </c>
      <c r="P51" s="28"/>
      <c r="Q51" s="19">
        <v>0</v>
      </c>
      <c r="R51" s="19">
        <v>0</v>
      </c>
      <c r="S51" s="19">
        <v>0</v>
      </c>
      <c r="T51" s="20" t="str">
        <f t="shared" si="15"/>
        <v>%</v>
      </c>
      <c r="U51" s="28"/>
      <c r="V51" s="19">
        <v>36833.03</v>
      </c>
      <c r="W51" s="23">
        <v>331497.27</v>
      </c>
      <c r="X51" s="23">
        <v>475845</v>
      </c>
      <c r="Y51" s="8">
        <f t="shared" si="16"/>
        <v>0.69664968634744506</v>
      </c>
      <c r="Z51" s="29"/>
      <c r="AA51" s="23">
        <f t="shared" si="18"/>
        <v>36833.03</v>
      </c>
      <c r="AB51" s="23">
        <f>H51+M51+R51+W51</f>
        <v>331497.27</v>
      </c>
      <c r="AC51" s="23">
        <f t="shared" si="20"/>
        <v>475845</v>
      </c>
      <c r="AD51" s="8">
        <f t="shared" si="17"/>
        <v>0.69664968634744506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20" t="str">
        <f t="shared" si="14"/>
        <v>%</v>
      </c>
      <c r="P52" s="28"/>
      <c r="Q52" s="19">
        <v>7255.42</v>
      </c>
      <c r="R52" s="19">
        <v>71780.179999999993</v>
      </c>
      <c r="S52" s="19">
        <v>0</v>
      </c>
      <c r="T52" s="20" t="str">
        <f t="shared" si="15"/>
        <v>%</v>
      </c>
      <c r="U52" s="28"/>
      <c r="V52" s="19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7255.42</v>
      </c>
      <c r="AB52" s="23">
        <f>H52+M52+R52+W52</f>
        <v>71780.179999999993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348961.44999999995</v>
      </c>
      <c r="H53" s="57">
        <f>SUM(H37:H52)</f>
        <v>2854970.84</v>
      </c>
      <c r="I53" s="57">
        <f>SUM(I37:I52)</f>
        <v>4914687.42</v>
      </c>
      <c r="J53" s="31">
        <f>IF(I53=0,"",H53/I53)</f>
        <v>0.58090588393920684</v>
      </c>
      <c r="K53" s="29"/>
      <c r="L53" s="57">
        <f>SUM(L37:L51)</f>
        <v>48201.100000000006</v>
      </c>
      <c r="M53" s="57">
        <f>SUM(M37:M51)</f>
        <v>306311.20000000007</v>
      </c>
      <c r="N53" s="57">
        <f>SUM(N37:N51)</f>
        <v>365932.6</v>
      </c>
      <c r="O53" s="139">
        <f>IF(N53=0,"",M53/N53)</f>
        <v>0.83706999595007414</v>
      </c>
      <c r="P53" s="28"/>
      <c r="Q53" s="71">
        <f>SUM(Q37:Q52)</f>
        <v>7255.42</v>
      </c>
      <c r="R53" s="71">
        <f>SUM(R37:R52)</f>
        <v>71780.179999999993</v>
      </c>
      <c r="S53" s="71">
        <f>SUM(S37:S52)</f>
        <v>0</v>
      </c>
      <c r="T53" s="139" t="str">
        <f>IF(S53=0,"",R53/S53)</f>
        <v/>
      </c>
      <c r="U53" s="28"/>
      <c r="V53" s="71">
        <f>SUM(V37:V52)</f>
        <v>436442.07000000007</v>
      </c>
      <c r="W53" s="57">
        <f>SUM(W37:W52)</f>
        <v>3832852.23</v>
      </c>
      <c r="X53" s="57">
        <f>SUM(X37:X52)</f>
        <v>6566061.9299999988</v>
      </c>
      <c r="Y53" s="31">
        <f>IF(X53=0,"",W53/X53)</f>
        <v>0.58373683813244215</v>
      </c>
      <c r="Z53" s="29"/>
      <c r="AA53" s="57">
        <f>SUM(AA37:AA52)</f>
        <v>840860.04000000015</v>
      </c>
      <c r="AB53" s="57">
        <f>SUM(AB37:AB52)</f>
        <v>7065914.4499999993</v>
      </c>
      <c r="AC53" s="57">
        <f>SUM(AC37:AC52)</f>
        <v>11846681.949999999</v>
      </c>
      <c r="AD53" s="31">
        <f>IF(AC53=0,"",AB53/AC53)</f>
        <v>0.59644670801683841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240954.40000000014</v>
      </c>
      <c r="H54" s="58">
        <f>H33-H53</f>
        <v>1088736.3599999999</v>
      </c>
      <c r="I54" s="58">
        <f>I33-I53</f>
        <v>1037815.5800000001</v>
      </c>
      <c r="J54" s="31">
        <f>IF(I54=0,"",H54/I54)</f>
        <v>1.0490653455019434</v>
      </c>
      <c r="K54" s="29"/>
      <c r="L54" s="58">
        <f>L33-L53</f>
        <v>15459.839999999997</v>
      </c>
      <c r="M54" s="58">
        <f>M33-M53</f>
        <v>-72049.640000000072</v>
      </c>
      <c r="N54" s="58">
        <f>N33-N53</f>
        <v>-1.9999999960418791E-2</v>
      </c>
      <c r="O54" s="139"/>
      <c r="P54" s="28"/>
      <c r="Q54" s="140">
        <f>Q33-Q53</f>
        <v>-1981</v>
      </c>
      <c r="R54" s="140">
        <f>R33-R53</f>
        <v>15447.25</v>
      </c>
      <c r="S54" s="140">
        <f>S33-S53</f>
        <v>0</v>
      </c>
      <c r="T54" s="139" t="str">
        <f>IF(S54=0,"",R54/S54)</f>
        <v/>
      </c>
      <c r="U54" s="28"/>
      <c r="V54" s="140">
        <f>V33-V53</f>
        <v>-397189.07000000007</v>
      </c>
      <c r="W54" s="58">
        <f>W33-W53</f>
        <v>-3453414.23</v>
      </c>
      <c r="X54" s="58">
        <f>X33-X53</f>
        <v>-4546055.5099999988</v>
      </c>
      <c r="Y54" s="31">
        <f>IF(X54=0,"",W54/X54)</f>
        <v>0.75965069551031528</v>
      </c>
      <c r="Z54" s="29"/>
      <c r="AA54" s="58">
        <f>AA33-AA53</f>
        <v>-142755.82999999996</v>
      </c>
      <c r="AB54" s="58">
        <f>AB33-AB53</f>
        <v>-2546280.2600000007</v>
      </c>
      <c r="AC54" s="58">
        <f>AC33-AC53</f>
        <v>-5077544.3699999992</v>
      </c>
      <c r="AD54" s="31">
        <f>IF(AC54=0,"",AB54/AC54)</f>
        <v>0.50147868230248493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20"/>
      <c r="P56" s="28"/>
      <c r="Q56" s="28"/>
      <c r="R56" s="28"/>
      <c r="S56" s="28"/>
      <c r="T56" s="20"/>
      <c r="U56" s="28"/>
      <c r="V56" s="28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46172.23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v>0</v>
      </c>
      <c r="W57" s="66">
        <v>1657643.69</v>
      </c>
      <c r="X57" s="68">
        <v>1887643.69</v>
      </c>
      <c r="Y57" s="8">
        <f>IF(X57=0,"%",W57/X57)</f>
        <v>0.87815497107931428</v>
      </c>
      <c r="Z57" s="29"/>
      <c r="AA57" s="59">
        <f>G57+L57+Q57+V57</f>
        <v>0</v>
      </c>
      <c r="AB57" s="59">
        <f>H57+M57+R57+W57</f>
        <v>1657643.69</v>
      </c>
      <c r="AC57" s="59">
        <f>I57+N57+S57+X57</f>
        <v>1933815.92</v>
      </c>
      <c r="AD57" s="8">
        <f>IF(AC57=0,"%",AB57/AC57)</f>
        <v>0.85718794268691301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67070.61</v>
      </c>
      <c r="H58" s="19">
        <v>534107.15</v>
      </c>
      <c r="I58" s="19">
        <v>1083987.8199999998</v>
      </c>
      <c r="J58" s="8">
        <f>IF(I58=0,"%",H58/I58)</f>
        <v>0.4927243093930706</v>
      </c>
      <c r="K58" s="29"/>
      <c r="L58" s="66">
        <v>0</v>
      </c>
      <c r="M58" s="66">
        <v>0</v>
      </c>
      <c r="N58" s="59">
        <v>0</v>
      </c>
      <c r="O58" s="20" t="str">
        <f>IF(N58=0,"%",M58/N58)</f>
        <v>%</v>
      </c>
      <c r="P58" s="28"/>
      <c r="Q58" s="67">
        <v>0</v>
      </c>
      <c r="R58" s="67">
        <v>0</v>
      </c>
      <c r="S58" s="68">
        <v>0</v>
      </c>
      <c r="T58" s="20" t="str">
        <f>IF(S58=0,"%",R58/S58)</f>
        <v>%</v>
      </c>
      <c r="U58" s="28"/>
      <c r="V58" s="67"/>
      <c r="W58" s="66"/>
      <c r="X58" s="59"/>
      <c r="Y58" s="8" t="str">
        <f>IF(X58=0,"%",W58/X58)</f>
        <v>%</v>
      </c>
      <c r="Z58" s="29"/>
      <c r="AA58" s="66">
        <f>G58+L58+Q58</f>
        <v>67070.61</v>
      </c>
      <c r="AB58" s="66">
        <f>H58+M58+R58</f>
        <v>534107.15</v>
      </c>
      <c r="AC58" s="59">
        <f>I58+N58+S58</f>
        <v>1083987.8199999998</v>
      </c>
      <c r="AD58" s="8">
        <f>IF(AC58=0,"%",AB58/AC58)</f>
        <v>0.4927243093930706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SUM(G57-G58)</f>
        <v>-67070.61</v>
      </c>
      <c r="H59" s="57">
        <f>SUM(H57-H58)</f>
        <v>-534107.15</v>
      </c>
      <c r="I59" s="57">
        <f>SUM(I57-I58)</f>
        <v>-1037815.5899999999</v>
      </c>
      <c r="J59" s="31">
        <f>IF(I59=0,"",H59/I59)</f>
        <v>0.514645525800976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139" t="str">
        <f>IF(N59=0,"",M59/N59)</f>
        <v/>
      </c>
      <c r="P59" s="28"/>
      <c r="Q59" s="71">
        <f>SUM(Q57:Q58)</f>
        <v>0</v>
      </c>
      <c r="R59" s="71">
        <f>SUM(R57:R58)</f>
        <v>0</v>
      </c>
      <c r="S59" s="71">
        <f>SUM(S57:S58)</f>
        <v>0</v>
      </c>
      <c r="T59" s="139" t="str">
        <f>IF(S59=0,"",R59/S59)</f>
        <v/>
      </c>
      <c r="U59" s="28"/>
      <c r="V59" s="71">
        <f>SUM(V57:V58)</f>
        <v>0</v>
      </c>
      <c r="W59" s="57">
        <f>SUM(W57:W58)</f>
        <v>1657643.69</v>
      </c>
      <c r="X59" s="57">
        <f>SUM(X57:X58)</f>
        <v>1887643.69</v>
      </c>
      <c r="Y59" s="31">
        <f>IF(X59=0,"",W59/X59)</f>
        <v>0.87815497107931428</v>
      </c>
      <c r="Z59" s="29"/>
      <c r="AA59" s="57">
        <f>SUM(AA57:AA58)</f>
        <v>67070.61</v>
      </c>
      <c r="AB59" s="57">
        <f>AB57-AB58</f>
        <v>1123536.54</v>
      </c>
      <c r="AC59" s="57">
        <f>SUM(AC57:AC58)</f>
        <v>3017803.7399999998</v>
      </c>
      <c r="AD59" s="31">
        <f>IF(AC59=0,"",AB59/AC59)</f>
        <v>0.37230271972557105</v>
      </c>
    </row>
    <row r="60" spans="1:30" x14ac:dyDescent="0.2">
      <c r="A60" s="3"/>
      <c r="B60" s="3"/>
      <c r="C60" s="5"/>
      <c r="D60" s="5"/>
      <c r="E60" s="75"/>
      <c r="F60" s="5"/>
      <c r="G60" s="29"/>
      <c r="H60" s="29"/>
      <c r="I60" s="29"/>
      <c r="J60" s="8"/>
      <c r="K60" s="29"/>
      <c r="L60" s="29"/>
      <c r="M60" s="29"/>
      <c r="N60" s="29"/>
      <c r="O60" s="20"/>
      <c r="P60" s="28"/>
      <c r="Q60" s="28"/>
      <c r="R60" s="28"/>
      <c r="S60" s="28"/>
      <c r="T60" s="20"/>
      <c r="U60" s="28"/>
      <c r="V60" s="28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>
        <f>G54+G59</f>
        <v>173883.79000000015</v>
      </c>
      <c r="H61" s="59">
        <f>H54+H59</f>
        <v>554629.20999999985</v>
      </c>
      <c r="I61" s="59">
        <f>I54+I59</f>
        <v>-9.9999997764825821E-3</v>
      </c>
      <c r="J61" s="8"/>
      <c r="K61" s="29"/>
      <c r="L61" s="59"/>
      <c r="M61" s="59">
        <f>M33-M53+M59</f>
        <v>-72049.640000000072</v>
      </c>
      <c r="N61" s="59"/>
      <c r="O61" s="28"/>
      <c r="P61" s="28"/>
      <c r="Q61" s="68"/>
      <c r="R61" s="68">
        <f>R33-R53+R59</f>
        <v>15447.25</v>
      </c>
      <c r="S61" s="68">
        <f>S33-S53+S59</f>
        <v>0</v>
      </c>
      <c r="T61" s="28"/>
      <c r="U61" s="28">
        <f>U33-U53+U59</f>
        <v>0</v>
      </c>
      <c r="V61" s="68"/>
      <c r="W61" s="59">
        <f>W33-W53+W59</f>
        <v>-1795770.54</v>
      </c>
      <c r="X61" s="59">
        <f>X33-X53+X59</f>
        <v>-2658411.8199999989</v>
      </c>
      <c r="Y61" s="29"/>
      <c r="Z61" s="29"/>
      <c r="AA61" s="59"/>
      <c r="AB61" s="59">
        <f>AB33-AB53+AB59</f>
        <v>-1422743.7200000007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20" t="str">
        <f>IF(N63=0,"",M63/N63)</f>
        <v/>
      </c>
      <c r="P63" s="28"/>
      <c r="Q63" s="68"/>
      <c r="R63" s="68"/>
      <c r="S63" s="68"/>
      <c r="T63" s="20" t="str">
        <f>IF(S63=0,"",R63/S63)</f>
        <v/>
      </c>
      <c r="U63" s="28"/>
      <c r="V63" s="68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139" t="str">
        <f>IF(N64=0,"",M64/N64)</f>
        <v/>
      </c>
      <c r="P64" s="28"/>
      <c r="Q64" s="71">
        <f>SUM(Q62:Q63)</f>
        <v>0</v>
      </c>
      <c r="R64" s="71">
        <f>SUM(R62:R63)</f>
        <v>0</v>
      </c>
      <c r="S64" s="71">
        <f>SUM(S62:S63)</f>
        <v>0</v>
      </c>
      <c r="T64" s="139" t="str">
        <f>IF(S64=0,"",R64/S64)</f>
        <v/>
      </c>
      <c r="U64" s="28"/>
      <c r="V64" s="71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20"/>
      <c r="P65" s="28"/>
      <c r="Q65" s="28"/>
      <c r="R65" s="28"/>
      <c r="S65" s="28"/>
      <c r="T65" s="20"/>
      <c r="U65" s="28"/>
      <c r="V65" s="28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173883.79000000015</v>
      </c>
      <c r="H66" s="65">
        <f>H64+H61</f>
        <v>554629.20999999985</v>
      </c>
      <c r="I66" s="65">
        <f>I64+I61</f>
        <v>-9.9999997764825821E-3</v>
      </c>
      <c r="J66" s="38"/>
      <c r="K66" s="39"/>
      <c r="L66" s="65">
        <f>L64+L61</f>
        <v>0</v>
      </c>
      <c r="M66" s="65">
        <f>M64+M61</f>
        <v>-72049.640000000072</v>
      </c>
      <c r="N66" s="65">
        <f>N64+N61</f>
        <v>0</v>
      </c>
      <c r="O66" s="143" t="str">
        <f>IF(N66=0,"%",M66/N66)</f>
        <v>%</v>
      </c>
      <c r="P66" s="141"/>
      <c r="Q66" s="142">
        <f>Q64+Q61</f>
        <v>0</v>
      </c>
      <c r="R66" s="142">
        <f>R64+R61</f>
        <v>15447.25</v>
      </c>
      <c r="S66" s="142">
        <f>S64+S61</f>
        <v>0</v>
      </c>
      <c r="T66" s="143" t="str">
        <f>IF(S66=0,"%",R66/S66)</f>
        <v>%</v>
      </c>
      <c r="U66" s="141"/>
      <c r="V66" s="142">
        <f>V64+V61</f>
        <v>0</v>
      </c>
      <c r="W66" s="65">
        <f>W64+W61</f>
        <v>-1795770.54</v>
      </c>
      <c r="X66" s="65">
        <f>X64+X61</f>
        <v>-2658411.8199999989</v>
      </c>
      <c r="Y66" s="38">
        <f>IF(X66=0,"%",W66/X66)</f>
        <v>0.67550502389806588</v>
      </c>
      <c r="Z66" s="39"/>
      <c r="AA66" s="65">
        <f>AA64+AA61</f>
        <v>0</v>
      </c>
      <c r="AB66" s="65">
        <f>AB64+AB61</f>
        <v>-1422743.7200000007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99</v>
      </c>
    </row>
    <row r="68" spans="1:30" x14ac:dyDescent="0.2">
      <c r="H68" s="40"/>
      <c r="I68" s="56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9"/>
  <sheetViews>
    <sheetView topLeftCell="C1" zoomScale="80" zoomScaleNormal="80" zoomScaleSheetLayoutView="50" zoomScalePageLayoutView="40" workbookViewId="0">
      <selection activeCell="M12" sqref="M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425781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144" customWidth="1"/>
    <col min="16" max="16" width="2.42578125" style="144" customWidth="1"/>
    <col min="17" max="17" width="16.7109375" style="144" customWidth="1"/>
    <col min="18" max="18" width="17.5703125" style="144" customWidth="1"/>
    <col min="19" max="19" width="16.7109375" style="144" customWidth="1"/>
    <col min="20" max="20" width="13.42578125" style="144" customWidth="1"/>
    <col min="21" max="21" width="2.42578125" style="144" customWidth="1"/>
    <col min="22" max="22" width="17.7109375" style="14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46" t="s">
        <v>59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6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6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36"/>
      <c r="P5" s="136"/>
      <c r="Q5" s="136"/>
      <c r="R5" s="136"/>
      <c r="S5" s="136"/>
      <c r="T5" s="136"/>
      <c r="U5" s="136"/>
      <c r="V5" s="13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36"/>
      <c r="P6" s="136"/>
      <c r="Q6" s="136"/>
      <c r="R6" s="136"/>
      <c r="S6" s="136"/>
      <c r="T6" s="136"/>
      <c r="U6" s="136"/>
      <c r="V6" s="13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47" t="s">
        <v>5</v>
      </c>
      <c r="H11" s="148"/>
      <c r="I11" s="148"/>
      <c r="J11" s="149"/>
      <c r="K11" s="9"/>
      <c r="L11" s="147" t="s">
        <v>7</v>
      </c>
      <c r="M11" s="148"/>
      <c r="N11" s="148"/>
      <c r="O11" s="149"/>
      <c r="P11" s="137"/>
      <c r="Q11" s="150" t="s">
        <v>8</v>
      </c>
      <c r="R11" s="151"/>
      <c r="S11" s="151"/>
      <c r="T11" s="152"/>
      <c r="U11" s="137"/>
      <c r="V11" s="147" t="s">
        <v>9</v>
      </c>
      <c r="W11" s="148"/>
      <c r="X11" s="148"/>
      <c r="Y11" s="153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38"/>
      <c r="Q12" s="41" t="s">
        <v>11</v>
      </c>
      <c r="R12" s="41" t="s">
        <v>12</v>
      </c>
      <c r="S12" s="41" t="s">
        <v>13</v>
      </c>
      <c r="T12" s="41" t="s">
        <v>14</v>
      </c>
      <c r="U12" s="13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7260.54</v>
      </c>
      <c r="M16" s="19">
        <v>47473.73</v>
      </c>
      <c r="N16" s="19">
        <v>80000</v>
      </c>
      <c r="O16" s="20">
        <f>IF(N16=0,"%",M16/N16)</f>
        <v>0.59342162500000006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7260.54</v>
      </c>
      <c r="W16" s="23">
        <f t="shared" si="1"/>
        <v>47473.73</v>
      </c>
      <c r="X16" s="23">
        <f t="shared" si="1"/>
        <v>80000</v>
      </c>
      <c r="Y16" s="8">
        <f>IF(X16=0,"%",W16/X16)</f>
        <v>0.59342162500000006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76246.62</v>
      </c>
      <c r="M17" s="19">
        <v>475909.03</v>
      </c>
      <c r="N17" s="19">
        <v>674220.21</v>
      </c>
      <c r="O17" s="20">
        <f>IF(N17=0,"%",M17/N17)</f>
        <v>0.70586586243091121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76246.62</v>
      </c>
      <c r="W17" s="23">
        <f t="shared" si="1"/>
        <v>475909.03</v>
      </c>
      <c r="X17" s="23">
        <f t="shared" si="1"/>
        <v>674220.21</v>
      </c>
      <c r="Y17" s="8">
        <f>IF(X17=0,"%",W17/X17)</f>
        <v>0.70586586243091121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818624.51</v>
      </c>
      <c r="H19" s="19">
        <v>7026548.7400000002</v>
      </c>
      <c r="I19" s="19">
        <v>10101716</v>
      </c>
      <c r="J19" s="20">
        <f t="shared" si="2"/>
        <v>0.69557971536717134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818624.51</v>
      </c>
      <c r="W19" s="23">
        <f t="shared" si="5"/>
        <v>7026548.7400000002</v>
      </c>
      <c r="X19" s="23">
        <f t="shared" si="5"/>
        <v>10101716</v>
      </c>
      <c r="Y19" s="8">
        <f t="shared" ref="Y19:Y24" si="6">IF(X19=0,"%",W19/X19)</f>
        <v>0.69557971536717134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32830.53</v>
      </c>
      <c r="H21" s="19">
        <v>270352.37</v>
      </c>
      <c r="I21" s="19">
        <v>365160</v>
      </c>
      <c r="J21" s="20">
        <f t="shared" si="2"/>
        <v>0.74036688027166175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5"/>
      <c r="V21" s="19">
        <f t="shared" si="5"/>
        <v>32830.53</v>
      </c>
      <c r="W21" s="23">
        <f t="shared" si="5"/>
        <v>270352.37</v>
      </c>
      <c r="X21" s="23">
        <f t="shared" si="5"/>
        <v>365160</v>
      </c>
      <c r="Y21" s="8">
        <f t="shared" si="6"/>
        <v>0.74036688027166175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126012.94</v>
      </c>
      <c r="H22" s="19">
        <v>1065307.1499999999</v>
      </c>
      <c r="I22" s="19">
        <v>1452204</v>
      </c>
      <c r="J22" s="20">
        <f t="shared" si="2"/>
        <v>0.73357954529804348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126012.94</v>
      </c>
      <c r="W22" s="23">
        <f t="shared" si="5"/>
        <v>1065307.1499999999</v>
      </c>
      <c r="X22" s="23">
        <f t="shared" si="5"/>
        <v>1452204</v>
      </c>
      <c r="Y22" s="8">
        <f t="shared" si="6"/>
        <v>0.73357954529804348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241016</v>
      </c>
      <c r="I24" s="130">
        <v>1078638</v>
      </c>
      <c r="J24" s="20">
        <f t="shared" si="2"/>
        <v>0.22344475162195288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241016</v>
      </c>
      <c r="X24" s="23">
        <f t="shared" si="5"/>
        <v>1078638</v>
      </c>
      <c r="Y24" s="8">
        <f t="shared" si="6"/>
        <v>0.22344475162195288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59241.279999999999</v>
      </c>
      <c r="H27" s="19">
        <v>478619.19</v>
      </c>
      <c r="I27" s="19">
        <v>657186</v>
      </c>
      <c r="J27" s="20">
        <f t="shared" si="2"/>
        <v>0.72828573645817163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59241.279999999999</v>
      </c>
      <c r="W27" s="23">
        <f t="shared" si="9"/>
        <v>478619.19</v>
      </c>
      <c r="X27" s="23">
        <f t="shared" si="9"/>
        <v>657186</v>
      </c>
      <c r="Y27" s="8">
        <f t="shared" si="10"/>
        <v>0.72828573645817163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5500</v>
      </c>
      <c r="H29" s="19">
        <v>5500</v>
      </c>
      <c r="I29" s="19">
        <v>60000</v>
      </c>
      <c r="J29" s="20">
        <f t="shared" si="2"/>
        <v>9.166666666666666E-2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5500</v>
      </c>
      <c r="W29" s="23">
        <f t="shared" si="9"/>
        <v>5500</v>
      </c>
      <c r="X29" s="23">
        <f t="shared" si="9"/>
        <v>60000</v>
      </c>
      <c r="Y29" s="8">
        <f t="shared" si="10"/>
        <v>9.166666666666666E-2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9052.6299999999992</v>
      </c>
      <c r="I30" s="19">
        <v>532752.47</v>
      </c>
      <c r="J30" s="20">
        <f t="shared" si="2"/>
        <v>1.6992187760293254E-2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0</v>
      </c>
      <c r="W30" s="23">
        <f t="shared" si="9"/>
        <v>9052.6299999999992</v>
      </c>
      <c r="X30" s="23">
        <f t="shared" si="9"/>
        <v>532752.47</v>
      </c>
      <c r="Y30" s="8">
        <f t="shared" si="10"/>
        <v>1.6992187760293254E-2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59235.89</v>
      </c>
      <c r="R31" s="19">
        <v>370261.91</v>
      </c>
      <c r="S31" s="19">
        <v>0</v>
      </c>
      <c r="T31" s="20" t="str">
        <f t="shared" si="8"/>
        <v>%</v>
      </c>
      <c r="U31" s="28"/>
      <c r="V31" s="19">
        <f t="shared" si="9"/>
        <v>59235.89</v>
      </c>
      <c r="W31" s="23">
        <f t="shared" si="9"/>
        <v>370261.91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1042209.26</v>
      </c>
      <c r="H32" s="57">
        <f>SUM(H16:H31)</f>
        <v>9096396.0800000001</v>
      </c>
      <c r="I32" s="57">
        <f>SUM(I16:I31)</f>
        <v>14247656.470000001</v>
      </c>
      <c r="J32" s="31">
        <f>IF(I32=0,"",H32/I32)</f>
        <v>0.63844858269522831</v>
      </c>
      <c r="K32" s="29"/>
      <c r="L32" s="57">
        <f>SUM(L16:L31)</f>
        <v>83507.159999999989</v>
      </c>
      <c r="M32" s="57">
        <f>SUM(M16:M31)</f>
        <v>523382.76</v>
      </c>
      <c r="N32" s="57">
        <f>SUM(N16:N31)</f>
        <v>754220.21</v>
      </c>
      <c r="O32" s="139">
        <f>IF(N32=0,"",M32/N32)</f>
        <v>0.69393892269208757</v>
      </c>
      <c r="P32" s="28"/>
      <c r="Q32" s="71">
        <f>SUM(Q16:Q31)</f>
        <v>59235.89</v>
      </c>
      <c r="R32" s="71">
        <f>SUM(R16:R31)</f>
        <v>370261.91</v>
      </c>
      <c r="S32" s="71">
        <f>SUM(S16:S31)</f>
        <v>0</v>
      </c>
      <c r="T32" s="139" t="str">
        <f>IF(S32=0,"",R32/S32)</f>
        <v/>
      </c>
      <c r="U32" s="28"/>
      <c r="V32" s="71">
        <f>SUM(V16:V31)</f>
        <v>1184952.31</v>
      </c>
      <c r="W32" s="57">
        <f>SUM(W16:W31)</f>
        <v>9990040.75</v>
      </c>
      <c r="X32" s="57">
        <f>SUM(X16:X31)</f>
        <v>15001876.680000002</v>
      </c>
      <c r="Y32" s="31">
        <f>IF(X32=0,"",W32/X32)</f>
        <v>0.66591940215842371</v>
      </c>
    </row>
    <row r="33" spans="1:25" ht="14.25" customHeight="1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604233.70000000007</v>
      </c>
      <c r="H36" s="19">
        <v>4527286.4799999995</v>
      </c>
      <c r="I36" s="19">
        <v>8324430.3499999996</v>
      </c>
      <c r="J36" s="8">
        <f t="shared" ref="J36:J51" si="11">IF(I36=0,"%",H36/I36)</f>
        <v>0.54385540987798642</v>
      </c>
      <c r="K36" s="29"/>
      <c r="L36" s="19">
        <v>57548.1</v>
      </c>
      <c r="M36" s="19">
        <v>584391.04</v>
      </c>
      <c r="N36" s="19">
        <v>685236.63000000012</v>
      </c>
      <c r="O36" s="20">
        <f t="shared" ref="O36:O51" si="12">IF(N36=0,"%",M36/N36)</f>
        <v>0.85283099941694585</v>
      </c>
      <c r="P36" s="28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8"/>
      <c r="V36" s="19">
        <f t="shared" ref="V36:V51" si="14">G36+L36+Q36</f>
        <v>661781.80000000005</v>
      </c>
      <c r="W36" s="23">
        <f t="shared" ref="W36:W51" si="15">H36+M36+R36</f>
        <v>5111677.5199999996</v>
      </c>
      <c r="X36" s="23">
        <f t="shared" ref="X36:X51" si="16">I36+N36+S36</f>
        <v>9009666.9800000004</v>
      </c>
      <c r="Y36" s="8">
        <f t="shared" ref="Y36:Y51" si="17">IF(X36=0,"%",W36/X36)</f>
        <v>0.56735476808933061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59834.14</v>
      </c>
      <c r="H37" s="19">
        <v>380240.47000000015</v>
      </c>
      <c r="I37" s="19">
        <v>654547.77</v>
      </c>
      <c r="J37" s="8">
        <f t="shared" si="11"/>
        <v>0.58092088527014629</v>
      </c>
      <c r="K37" s="29"/>
      <c r="L37" s="23">
        <v>4351.24</v>
      </c>
      <c r="M37" s="23">
        <v>41918.29</v>
      </c>
      <c r="N37" s="23">
        <v>68983.59</v>
      </c>
      <c r="O37" s="20">
        <f t="shared" si="12"/>
        <v>0.60765596571590441</v>
      </c>
      <c r="P37" s="28"/>
      <c r="Q37" s="19">
        <v>0</v>
      </c>
      <c r="R37" s="19">
        <v>0</v>
      </c>
      <c r="S37" s="19">
        <v>0</v>
      </c>
      <c r="T37" s="20" t="str">
        <f t="shared" si="13"/>
        <v>%</v>
      </c>
      <c r="U37" s="28"/>
      <c r="V37" s="19">
        <f t="shared" si="14"/>
        <v>64185.38</v>
      </c>
      <c r="W37" s="23">
        <f t="shared" si="15"/>
        <v>422158.76000000013</v>
      </c>
      <c r="X37" s="23">
        <f t="shared" si="16"/>
        <v>723531.36</v>
      </c>
      <c r="Y37" s="8">
        <f t="shared" si="17"/>
        <v>0.58346988581116943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18500</v>
      </c>
      <c r="I38" s="19">
        <v>28500</v>
      </c>
      <c r="J38" s="8">
        <f t="shared" si="11"/>
        <v>0.64912280701754388</v>
      </c>
      <c r="K38" s="29"/>
      <c r="L38" s="23">
        <v>0</v>
      </c>
      <c r="M38" s="23">
        <v>0</v>
      </c>
      <c r="N38" s="23">
        <v>0</v>
      </c>
      <c r="O38" s="20" t="str">
        <f t="shared" si="12"/>
        <v>%</v>
      </c>
      <c r="P38" s="28"/>
      <c r="Q38" s="19">
        <v>0</v>
      </c>
      <c r="R38" s="19">
        <v>0</v>
      </c>
      <c r="S38" s="19">
        <v>0</v>
      </c>
      <c r="T38" s="20" t="str">
        <f t="shared" si="13"/>
        <v>%</v>
      </c>
      <c r="U38" s="28"/>
      <c r="V38" s="19">
        <f t="shared" si="14"/>
        <v>0</v>
      </c>
      <c r="W38" s="23">
        <f t="shared" si="15"/>
        <v>18500</v>
      </c>
      <c r="X38" s="23">
        <f t="shared" si="16"/>
        <v>28500</v>
      </c>
      <c r="Y38" s="8">
        <f t="shared" si="17"/>
        <v>0.64912280701754388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20" t="str">
        <f t="shared" si="12"/>
        <v>%</v>
      </c>
      <c r="P39" s="28"/>
      <c r="Q39" s="19">
        <v>0</v>
      </c>
      <c r="R39" s="19">
        <v>0</v>
      </c>
      <c r="S39" s="19">
        <v>0</v>
      </c>
      <c r="T39" s="20" t="str">
        <f t="shared" si="13"/>
        <v>%</v>
      </c>
      <c r="U39" s="28"/>
      <c r="V39" s="19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106846.71</v>
      </c>
      <c r="H40" s="19">
        <v>840625.40000000026</v>
      </c>
      <c r="I40" s="19">
        <v>1353107.32</v>
      </c>
      <c r="J40" s="8">
        <f t="shared" si="11"/>
        <v>0.6212555261322511</v>
      </c>
      <c r="K40" s="29"/>
      <c r="L40" s="23">
        <v>0</v>
      </c>
      <c r="M40" s="23">
        <v>0</v>
      </c>
      <c r="N40" s="23">
        <v>0</v>
      </c>
      <c r="O40" s="20" t="str">
        <f t="shared" si="12"/>
        <v>%</v>
      </c>
      <c r="P40" s="28"/>
      <c r="Q40" s="19">
        <v>0</v>
      </c>
      <c r="R40" s="19">
        <v>0</v>
      </c>
      <c r="S40" s="19">
        <v>0</v>
      </c>
      <c r="T40" s="20" t="str">
        <f t="shared" si="13"/>
        <v>%</v>
      </c>
      <c r="U40" s="28"/>
      <c r="V40" s="19">
        <f t="shared" si="14"/>
        <v>106846.71</v>
      </c>
      <c r="W40" s="23">
        <f t="shared" si="15"/>
        <v>840625.40000000026</v>
      </c>
      <c r="X40" s="23">
        <f t="shared" si="16"/>
        <v>1353107.32</v>
      </c>
      <c r="Y40" s="8">
        <f t="shared" si="17"/>
        <v>0.6212555261322511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20" t="str">
        <f t="shared" si="12"/>
        <v>%</v>
      </c>
      <c r="P41" s="28"/>
      <c r="Q41" s="19">
        <v>0</v>
      </c>
      <c r="R41" s="19">
        <v>0</v>
      </c>
      <c r="S41" s="19">
        <v>0</v>
      </c>
      <c r="T41" s="20" t="str">
        <f t="shared" si="13"/>
        <v>%</v>
      </c>
      <c r="U41" s="28"/>
      <c r="V41" s="19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5588.82</v>
      </c>
      <c r="H42" s="19">
        <v>45122.28</v>
      </c>
      <c r="I42" s="19">
        <v>62127</v>
      </c>
      <c r="J42" s="8">
        <f t="shared" si="11"/>
        <v>0.72629098459606933</v>
      </c>
      <c r="K42" s="29"/>
      <c r="L42" s="23">
        <v>0</v>
      </c>
      <c r="M42" s="23">
        <v>0</v>
      </c>
      <c r="N42" s="23">
        <v>0</v>
      </c>
      <c r="O42" s="20" t="str">
        <f t="shared" si="12"/>
        <v>%</v>
      </c>
      <c r="P42" s="28"/>
      <c r="Q42" s="19">
        <v>0</v>
      </c>
      <c r="R42" s="19">
        <v>0</v>
      </c>
      <c r="S42" s="19">
        <v>0</v>
      </c>
      <c r="T42" s="20" t="str">
        <f t="shared" si="13"/>
        <v>%</v>
      </c>
      <c r="U42" s="28"/>
      <c r="V42" s="19">
        <f t="shared" si="14"/>
        <v>5588.82</v>
      </c>
      <c r="W42" s="23">
        <f t="shared" si="15"/>
        <v>45122.28</v>
      </c>
      <c r="X42" s="23">
        <f t="shared" si="16"/>
        <v>62127</v>
      </c>
      <c r="Y42" s="8">
        <f t="shared" si="17"/>
        <v>0.72629098459606933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20" t="str">
        <f t="shared" si="12"/>
        <v>%</v>
      </c>
      <c r="P43" s="28"/>
      <c r="Q43" s="19">
        <v>0</v>
      </c>
      <c r="R43" s="19">
        <v>0</v>
      </c>
      <c r="S43" s="19">
        <v>0</v>
      </c>
      <c r="T43" s="20" t="str">
        <f t="shared" si="13"/>
        <v>%</v>
      </c>
      <c r="U43" s="28"/>
      <c r="V43" s="19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20" t="str">
        <f t="shared" si="12"/>
        <v>%</v>
      </c>
      <c r="P44" s="28"/>
      <c r="Q44" s="19">
        <v>0</v>
      </c>
      <c r="R44" s="19">
        <v>0</v>
      </c>
      <c r="S44" s="19">
        <v>0</v>
      </c>
      <c r="T44" s="20" t="str">
        <f t="shared" si="13"/>
        <v>%</v>
      </c>
      <c r="U44" s="28"/>
      <c r="V44" s="19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14275.5</v>
      </c>
      <c r="H45" s="19">
        <v>62516.39</v>
      </c>
      <c r="I45" s="19">
        <v>88600</v>
      </c>
      <c r="J45" s="8">
        <f t="shared" si="11"/>
        <v>0.70560259593679453</v>
      </c>
      <c r="K45" s="29"/>
      <c r="L45" s="23">
        <v>0</v>
      </c>
      <c r="M45" s="23">
        <v>0</v>
      </c>
      <c r="N45" s="23">
        <v>0</v>
      </c>
      <c r="O45" s="20" t="str">
        <f t="shared" si="12"/>
        <v>%</v>
      </c>
      <c r="P45" s="28"/>
      <c r="Q45" s="19">
        <v>0</v>
      </c>
      <c r="R45" s="19">
        <v>0</v>
      </c>
      <c r="S45" s="19">
        <v>0</v>
      </c>
      <c r="T45" s="20" t="str">
        <f t="shared" si="13"/>
        <v>%</v>
      </c>
      <c r="U45" s="28"/>
      <c r="V45" s="19">
        <f t="shared" si="14"/>
        <v>14275.5</v>
      </c>
      <c r="W45" s="23">
        <f t="shared" si="15"/>
        <v>62516.39</v>
      </c>
      <c r="X45" s="23">
        <f t="shared" si="16"/>
        <v>88600</v>
      </c>
      <c r="Y45" s="8">
        <f t="shared" si="17"/>
        <v>0.70560259593679453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30937.43</v>
      </c>
      <c r="H46" s="19">
        <v>724646.47</v>
      </c>
      <c r="I46" s="19">
        <v>1155847.6000000001</v>
      </c>
      <c r="J46" s="8">
        <f t="shared" si="11"/>
        <v>0.62693945983882293</v>
      </c>
      <c r="K46" s="29"/>
      <c r="L46" s="23">
        <v>0</v>
      </c>
      <c r="M46" s="23">
        <v>0</v>
      </c>
      <c r="N46" s="23">
        <v>0</v>
      </c>
      <c r="O46" s="20" t="str">
        <f t="shared" si="12"/>
        <v>%</v>
      </c>
      <c r="P46" s="28"/>
      <c r="Q46" s="19">
        <v>0</v>
      </c>
      <c r="R46" s="19">
        <v>0</v>
      </c>
      <c r="S46" s="19">
        <v>0</v>
      </c>
      <c r="T46" s="20" t="str">
        <f t="shared" si="13"/>
        <v>%</v>
      </c>
      <c r="U46" s="28"/>
      <c r="V46" s="19">
        <f t="shared" si="14"/>
        <v>30937.43</v>
      </c>
      <c r="W46" s="23">
        <f t="shared" si="15"/>
        <v>724646.47</v>
      </c>
      <c r="X46" s="23">
        <f t="shared" si="16"/>
        <v>1155847.6000000001</v>
      </c>
      <c r="Y46" s="8">
        <f t="shared" si="17"/>
        <v>0.62693945983882293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20" t="str">
        <f t="shared" si="12"/>
        <v>%</v>
      </c>
      <c r="P47" s="28"/>
      <c r="Q47" s="19">
        <v>0</v>
      </c>
      <c r="R47" s="19">
        <v>0</v>
      </c>
      <c r="S47" s="19">
        <v>0</v>
      </c>
      <c r="T47" s="20" t="str">
        <f t="shared" si="13"/>
        <v>%</v>
      </c>
      <c r="U47" s="28"/>
      <c r="V47" s="19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20" t="str">
        <f t="shared" si="12"/>
        <v>%</v>
      </c>
      <c r="P48" s="28"/>
      <c r="Q48" s="19">
        <v>0</v>
      </c>
      <c r="R48" s="19">
        <v>0</v>
      </c>
      <c r="S48" s="19">
        <v>0</v>
      </c>
      <c r="T48" s="20" t="str">
        <f t="shared" si="13"/>
        <v>%</v>
      </c>
      <c r="U48" s="28"/>
      <c r="V48" s="19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47733.59</v>
      </c>
      <c r="H49" s="19">
        <v>564013.08000000007</v>
      </c>
      <c r="I49" s="19">
        <v>933668.54</v>
      </c>
      <c r="J49" s="8">
        <f t="shared" si="11"/>
        <v>0.60408277224377727</v>
      </c>
      <c r="K49" s="29"/>
      <c r="L49" s="23">
        <v>0</v>
      </c>
      <c r="M49" s="23">
        <v>0</v>
      </c>
      <c r="N49" s="23">
        <v>0</v>
      </c>
      <c r="O49" s="20" t="str">
        <f t="shared" si="12"/>
        <v>%</v>
      </c>
      <c r="P49" s="28"/>
      <c r="Q49" s="19">
        <v>0</v>
      </c>
      <c r="R49" s="19">
        <v>0</v>
      </c>
      <c r="S49" s="19">
        <v>0</v>
      </c>
      <c r="T49" s="20" t="str">
        <f t="shared" si="13"/>
        <v>%</v>
      </c>
      <c r="U49" s="28"/>
      <c r="V49" s="19">
        <f t="shared" si="14"/>
        <v>47733.59</v>
      </c>
      <c r="W49" s="23">
        <f t="shared" si="15"/>
        <v>564013.08000000007</v>
      </c>
      <c r="X49" s="23">
        <f t="shared" si="16"/>
        <v>933668.54</v>
      </c>
      <c r="Y49" s="8">
        <f t="shared" si="17"/>
        <v>0.60408277224377727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20" t="str">
        <f t="shared" si="12"/>
        <v>%</v>
      </c>
      <c r="P50" s="28"/>
      <c r="Q50" s="19">
        <v>0</v>
      </c>
      <c r="R50" s="19">
        <v>0</v>
      </c>
      <c r="S50" s="19">
        <v>0</v>
      </c>
      <c r="T50" s="20" t="str">
        <f t="shared" si="13"/>
        <v>%</v>
      </c>
      <c r="U50" s="28"/>
      <c r="V50" s="19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20" t="str">
        <f t="shared" si="12"/>
        <v>%</v>
      </c>
      <c r="P51" s="28"/>
      <c r="Q51" s="19">
        <v>24067.13</v>
      </c>
      <c r="R51" s="19">
        <v>219454.7</v>
      </c>
      <c r="S51" s="19">
        <v>0</v>
      </c>
      <c r="T51" s="20" t="str">
        <f t="shared" si="13"/>
        <v>%</v>
      </c>
      <c r="U51" s="28"/>
      <c r="V51" s="19">
        <f t="shared" si="14"/>
        <v>24067.13</v>
      </c>
      <c r="W51" s="23">
        <f t="shared" si="15"/>
        <v>219454.7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869449.89</v>
      </c>
      <c r="H52" s="57">
        <f>SUM(H36:H51)</f>
        <v>7162950.5699999994</v>
      </c>
      <c r="I52" s="57">
        <f>SUM(I36:I51)</f>
        <v>12600828.579999998</v>
      </c>
      <c r="J52" s="31">
        <f>IF(I52=0,"",H52/I52)</f>
        <v>0.5684507589738198</v>
      </c>
      <c r="K52" s="29"/>
      <c r="L52" s="57">
        <f>SUM(L36:L50)</f>
        <v>61899.34</v>
      </c>
      <c r="M52" s="57">
        <f>SUM(M36:M50)</f>
        <v>626309.33000000007</v>
      </c>
      <c r="N52" s="57">
        <f>SUM(N36:N50)</f>
        <v>754220.22000000009</v>
      </c>
      <c r="O52" s="139">
        <f>IF(N52=0,"",M52/N52)</f>
        <v>0.8304064428291249</v>
      </c>
      <c r="P52" s="28"/>
      <c r="Q52" s="71">
        <f>SUM(Q36:Q51)</f>
        <v>24067.13</v>
      </c>
      <c r="R52" s="71">
        <f>SUM(R36:R51)</f>
        <v>219454.7</v>
      </c>
      <c r="S52" s="71">
        <f>SUM(S36:S51)</f>
        <v>0</v>
      </c>
      <c r="T52" s="139" t="str">
        <f>IF(S52=0,"",R52/S52)</f>
        <v/>
      </c>
      <c r="U52" s="28"/>
      <c r="V52" s="71">
        <f>SUM(V36:V51)</f>
        <v>955416.36</v>
      </c>
      <c r="W52" s="57">
        <f>SUM(W36:W51)</f>
        <v>8008714.5999999996</v>
      </c>
      <c r="X52" s="57">
        <f>SUM(X36:X51)</f>
        <v>13355048.800000001</v>
      </c>
      <c r="Y52" s="31">
        <f>IF(X52=0,"",W52/X52)</f>
        <v>0.59967692517903781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172759.37</v>
      </c>
      <c r="H53" s="57">
        <f>H32-H52</f>
        <v>1933445.5100000007</v>
      </c>
      <c r="I53" s="57">
        <f>I32-I52</f>
        <v>1646827.8900000025</v>
      </c>
      <c r="J53" s="31">
        <f>IF(I53=0,"",H53/I53)</f>
        <v>1.1740422431150337</v>
      </c>
      <c r="K53" s="29"/>
      <c r="L53" s="57">
        <f>L32-L52</f>
        <v>21607.819999999992</v>
      </c>
      <c r="M53" s="57">
        <f>M32-M52</f>
        <v>-102926.57000000007</v>
      </c>
      <c r="N53" s="57">
        <f>N32-N52</f>
        <v>-1.0000000125728548E-2</v>
      </c>
      <c r="O53" s="139"/>
      <c r="P53" s="28"/>
      <c r="Q53" s="71">
        <f>Q32-Q52</f>
        <v>35168.759999999995</v>
      </c>
      <c r="R53" s="71">
        <f>R32-R52</f>
        <v>150807.20999999996</v>
      </c>
      <c r="S53" s="71">
        <f>S32-S52</f>
        <v>0</v>
      </c>
      <c r="T53" s="139" t="str">
        <f>IF(S53=0,"",R53/S53)</f>
        <v/>
      </c>
      <c r="U53" s="28"/>
      <c r="V53" s="71">
        <f>V32-V52</f>
        <v>229535.95000000007</v>
      </c>
      <c r="W53" s="57">
        <f>W32-W52</f>
        <v>1981326.1500000004</v>
      </c>
      <c r="X53" s="57">
        <f>X32-X52</f>
        <v>1646827.8800000008</v>
      </c>
      <c r="Y53" s="31">
        <f>IF(X53=0,"",W53/X53)</f>
        <v>1.2031167155124913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222184.06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20" t="str">
        <f>IF(N56=0,"%",M56/N56)</f>
        <v>%</v>
      </c>
      <c r="P56" s="28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8"/>
      <c r="V56" s="67">
        <f t="shared" ref="V56:X57" si="18">G56+L56+Q56</f>
        <v>0</v>
      </c>
      <c r="W56" s="67">
        <f t="shared" si="18"/>
        <v>0</v>
      </c>
      <c r="X56" s="59">
        <f t="shared" si="18"/>
        <v>222184.06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143619.53</v>
      </c>
      <c r="H57" s="19">
        <v>1125173.68</v>
      </c>
      <c r="I57" s="19">
        <v>1869011.46</v>
      </c>
      <c r="J57" s="8">
        <f>IF(I57=0,"%",H57/I57)</f>
        <v>0.6020153990923095</v>
      </c>
      <c r="K57" s="29"/>
      <c r="L57" s="67">
        <v>0</v>
      </c>
      <c r="M57" s="67">
        <v>0</v>
      </c>
      <c r="N57" s="59">
        <v>0</v>
      </c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f t="shared" si="18"/>
        <v>143619.53</v>
      </c>
      <c r="W57" s="67">
        <f t="shared" si="18"/>
        <v>1125173.68</v>
      </c>
      <c r="X57" s="59">
        <f t="shared" si="18"/>
        <v>1869011.46</v>
      </c>
      <c r="Y57" s="8">
        <f>IF(X57=0,"%",W57/X57)</f>
        <v>0.6020153990923095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SUM(G56-G57)</f>
        <v>-143619.53</v>
      </c>
      <c r="H58" s="57">
        <f>SUM(H56-H57)</f>
        <v>-1125173.68</v>
      </c>
      <c r="I58" s="57">
        <f>SUM(I56-I57)</f>
        <v>-1646827.4</v>
      </c>
      <c r="J58" s="31">
        <f>IF(I58=0,"",H58/I58)</f>
        <v>0.68323716255874778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3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39" t="str">
        <f>IF(S58=0,"",R58/S58)</f>
        <v/>
      </c>
      <c r="U58" s="28"/>
      <c r="V58" s="71">
        <f>SUM(V56:V57)</f>
        <v>143619.53</v>
      </c>
      <c r="W58" s="57">
        <f>W56-W57</f>
        <v>-1125173.68</v>
      </c>
      <c r="X58" s="57">
        <f>SUM(X56:X57)</f>
        <v>2091195.52</v>
      </c>
      <c r="Y58" s="31">
        <f>IF(X58=0,"",W58/X58)</f>
        <v>-0.538052835920383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>
        <f>G53+G58</f>
        <v>29139.839999999997</v>
      </c>
      <c r="H60" s="59">
        <f>H53+H58</f>
        <v>808271.83000000077</v>
      </c>
      <c r="I60" s="59">
        <f>I53+I58</f>
        <v>0.49000000255182385</v>
      </c>
      <c r="J60" s="8"/>
      <c r="K60" s="29"/>
      <c r="L60" s="59"/>
      <c r="M60" s="59">
        <f>M32-M52+M58</f>
        <v>-102926.57000000007</v>
      </c>
      <c r="N60" s="59"/>
      <c r="O60" s="28"/>
      <c r="P60" s="28"/>
      <c r="Q60" s="68"/>
      <c r="R60" s="68">
        <f>R32-R52+R58</f>
        <v>150807.20999999996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856152.47000000044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3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3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29139.839999999997</v>
      </c>
      <c r="H65" s="65">
        <f>H63+H60</f>
        <v>808271.83000000077</v>
      </c>
      <c r="I65" s="65">
        <f>I63+I60</f>
        <v>0.49000000255182385</v>
      </c>
      <c r="J65" s="38"/>
      <c r="K65" s="39"/>
      <c r="L65" s="65">
        <f>L63+L60</f>
        <v>0</v>
      </c>
      <c r="M65" s="65">
        <f>M63+M60</f>
        <v>-102926.57000000007</v>
      </c>
      <c r="N65" s="65">
        <f>N63+N60</f>
        <v>0</v>
      </c>
      <c r="O65" s="143" t="str">
        <f>IF(N65=0,"%",M65/N65)</f>
        <v>%</v>
      </c>
      <c r="P65" s="141"/>
      <c r="Q65" s="142">
        <f>Q63+Q60</f>
        <v>0</v>
      </c>
      <c r="R65" s="142">
        <f>R63+R60</f>
        <v>150807.20999999996</v>
      </c>
      <c r="S65" s="142">
        <f>S63+S60</f>
        <v>0</v>
      </c>
      <c r="T65" s="143" t="str">
        <f>IF(S65=0,"%",R65/S65)</f>
        <v>%</v>
      </c>
      <c r="U65" s="141"/>
      <c r="V65" s="142">
        <f>V63+V60</f>
        <v>0</v>
      </c>
      <c r="W65" s="65">
        <f>W63+W60</f>
        <v>856152.47000000044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100</v>
      </c>
    </row>
    <row r="67" spans="1:25" x14ac:dyDescent="0.2">
      <c r="H67" s="40"/>
    </row>
    <row r="68" spans="1:25" x14ac:dyDescent="0.2">
      <c r="I68" s="132"/>
    </row>
    <row r="69" spans="1:25" x14ac:dyDescent="0.2">
      <c r="I69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C1" zoomScale="80" zoomScaleNormal="80" zoomScalePageLayoutView="20" workbookViewId="0">
      <selection activeCell="P19" sqref="P19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hidden="1" customWidth="1"/>
    <col min="8" max="8" width="20" style="4" customWidth="1"/>
    <col min="9" max="9" width="19.140625" style="4" customWidth="1"/>
    <col min="10" max="10" width="11.42578125" style="4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customWidth="1"/>
    <col min="21" max="21" width="1.85546875" style="4" customWidth="1"/>
    <col min="22" max="22" width="16.7109375" style="4" hidden="1" customWidth="1"/>
    <col min="23" max="23" width="17.140625" style="4" hidden="1" customWidth="1"/>
    <col min="24" max="24" width="16.7109375" style="4" hidden="1" customWidth="1"/>
    <col min="25" max="25" width="11.42578125" style="4" hidden="1" customWidth="1"/>
    <col min="26" max="26" width="1.85546875" style="4" hidden="1" customWidth="1"/>
    <col min="27" max="27" width="16.7109375" style="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46" t="s">
        <v>60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55"/>
      <c r="V1" s="146" t="s">
        <v>60</v>
      </c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55"/>
    </row>
    <row r="2" spans="1:41" ht="23.25" x14ac:dyDescent="0.35">
      <c r="A2" s="3"/>
      <c r="B2" s="3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55"/>
      <c r="V2" s="146" t="s">
        <v>0</v>
      </c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55"/>
    </row>
    <row r="3" spans="1:41" ht="23.25" x14ac:dyDescent="0.35">
      <c r="A3" s="3"/>
      <c r="B3" s="3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55"/>
      <c r="V3" s="146" t="s">
        <v>1</v>
      </c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55"/>
    </row>
    <row r="4" spans="1:41" ht="23.25" x14ac:dyDescent="0.35">
      <c r="A4" s="3"/>
      <c r="B4" s="3"/>
      <c r="C4" s="146" t="str">
        <f>'1351'!C4:Y4</f>
        <v>For Month or Quarter Ended and For the Year Ending 2/28/2025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55"/>
      <c r="V4" s="146" t="str">
        <f>C4</f>
        <v>For Month or Quarter Ended and For the Year Ending 2/28/2025</v>
      </c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47" t="s">
        <v>5</v>
      </c>
      <c r="H8" s="148"/>
      <c r="I8" s="148"/>
      <c r="J8" s="149"/>
      <c r="K8" s="9"/>
      <c r="L8" s="147" t="s">
        <v>6</v>
      </c>
      <c r="M8" s="148"/>
      <c r="N8" s="148"/>
      <c r="O8" s="149"/>
      <c r="P8" s="9"/>
      <c r="Q8" s="147" t="s">
        <v>7</v>
      </c>
      <c r="R8" s="148"/>
      <c r="S8" s="148"/>
      <c r="T8" s="149"/>
      <c r="U8" s="9"/>
      <c r="V8" s="147" t="s">
        <v>8</v>
      </c>
      <c r="W8" s="148"/>
      <c r="X8" s="148"/>
      <c r="Y8" s="149"/>
      <c r="Z8" s="9"/>
      <c r="AA8" s="147" t="s">
        <v>61</v>
      </c>
      <c r="AB8" s="148"/>
      <c r="AC8" s="148"/>
      <c r="AD8" s="149"/>
      <c r="AE8" s="9"/>
      <c r="AF8" s="147" t="s">
        <v>62</v>
      </c>
      <c r="AG8" s="148"/>
      <c r="AH8" s="148"/>
      <c r="AI8" s="149"/>
      <c r="AJ8" s="9"/>
      <c r="AK8" s="147" t="s">
        <v>9</v>
      </c>
      <c r="AL8" s="148"/>
      <c r="AM8" s="148"/>
      <c r="AN8" s="153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70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70" t="s">
        <v>11</v>
      </c>
      <c r="W9" s="70" t="s">
        <v>12</v>
      </c>
      <c r="X9" s="70" t="s">
        <v>13</v>
      </c>
      <c r="Y9" s="70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23">
        <v>0</v>
      </c>
      <c r="W13" s="23">
        <v>0</v>
      </c>
      <c r="X13" s="23">
        <v>0</v>
      </c>
      <c r="Y13" s="8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422975.66000000003</v>
      </c>
      <c r="M14" s="19">
        <v>2478348.9199999995</v>
      </c>
      <c r="N14" s="19">
        <v>3913769.28</v>
      </c>
      <c r="O14" s="20">
        <f>IF(N14=0,"%",M14/N14)</f>
        <v>0.63323838036768476</v>
      </c>
      <c r="P14" s="25"/>
      <c r="Q14" s="19">
        <v>308741.14</v>
      </c>
      <c r="R14" s="19">
        <v>3296346.42</v>
      </c>
      <c r="S14" s="19">
        <v>3909827.71</v>
      </c>
      <c r="T14" s="8">
        <f>IF(S14=0,"%",R14/S14)</f>
        <v>0.84309250035981764</v>
      </c>
      <c r="U14" s="26"/>
      <c r="V14" s="23">
        <v>0</v>
      </c>
      <c r="W14" s="23">
        <v>0</v>
      </c>
      <c r="X14" s="23">
        <v>0</v>
      </c>
      <c r="Y14" s="8" t="str">
        <f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731716.8</v>
      </c>
      <c r="AL14" s="23">
        <f t="shared" si="1"/>
        <v>5774695.3399999999</v>
      </c>
      <c r="AM14" s="23">
        <f t="shared" si="1"/>
        <v>7823596.9900000002</v>
      </c>
      <c r="AN14" s="8">
        <f>IF(AM14=0,"%",AL14/AM14)</f>
        <v>0.73811257754983106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23"/>
      <c r="W15" s="23"/>
      <c r="X15" s="23"/>
      <c r="Y15" s="8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f>357578+98</f>
        <v>357676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4">IF(S16=0,"%",R16/S16)</f>
        <v>%</v>
      </c>
      <c r="U16" s="26"/>
      <c r="V16" s="23">
        <v>0</v>
      </c>
      <c r="W16" s="23">
        <v>0</v>
      </c>
      <c r="X16" s="23">
        <v>0</v>
      </c>
      <c r="Y16" s="8" t="str">
        <f t="shared" ref="Y16:Y21" si="5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357676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8" t="str">
        <f t="shared" si="4"/>
        <v>%</v>
      </c>
      <c r="U17" s="26"/>
      <c r="V17" s="23">
        <v>0</v>
      </c>
      <c r="W17" s="23">
        <v>0</v>
      </c>
      <c r="X17" s="23">
        <v>0</v>
      </c>
      <c r="Y17" s="8" t="str">
        <f t="shared" si="5"/>
        <v>%</v>
      </c>
      <c r="Z17" s="26"/>
      <c r="AA17" s="23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214742.3</v>
      </c>
      <c r="H18" s="19">
        <v>1562347.82</v>
      </c>
      <c r="I18" s="19">
        <f>2514656.55+5000+125000</f>
        <v>2644656.5499999998</v>
      </c>
      <c r="J18" s="20">
        <f t="shared" si="2"/>
        <v>0.59075641409845836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8" t="str">
        <f t="shared" si="4"/>
        <v>%</v>
      </c>
      <c r="U18" s="26"/>
      <c r="V18" s="23">
        <v>0</v>
      </c>
      <c r="W18" s="23">
        <v>0</v>
      </c>
      <c r="X18" s="23">
        <v>0</v>
      </c>
      <c r="Y18" s="8" t="str">
        <f t="shared" si="5"/>
        <v>%</v>
      </c>
      <c r="Z18" s="26"/>
      <c r="AA18" s="23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214742.3</v>
      </c>
      <c r="AL18" s="23">
        <f t="shared" si="9"/>
        <v>1562347.82</v>
      </c>
      <c r="AM18" s="23">
        <f t="shared" si="10"/>
        <v>2644656.5499999998</v>
      </c>
      <c r="AN18" s="8">
        <f t="shared" si="11"/>
        <v>0.59075641409845836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8" t="str">
        <f t="shared" si="4"/>
        <v>%</v>
      </c>
      <c r="U19" s="26"/>
      <c r="V19" s="23">
        <v>0</v>
      </c>
      <c r="W19" s="23">
        <v>0</v>
      </c>
      <c r="X19" s="23">
        <v>0</v>
      </c>
      <c r="Y19" s="8" t="str">
        <f t="shared" si="5"/>
        <v>%</v>
      </c>
      <c r="Z19" s="26"/>
      <c r="AA19" s="23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8" t="str">
        <f t="shared" si="4"/>
        <v>%</v>
      </c>
      <c r="U20" s="26"/>
      <c r="V20" s="23">
        <v>0</v>
      </c>
      <c r="W20" s="23">
        <v>0</v>
      </c>
      <c r="X20" s="23">
        <v>0</v>
      </c>
      <c r="Y20" s="8" t="str">
        <f t="shared" si="5"/>
        <v>%</v>
      </c>
      <c r="Z20" s="26"/>
      <c r="AA20" s="23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1353881.46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v>0</v>
      </c>
      <c r="W21" s="23">
        <v>0</v>
      </c>
      <c r="X21" s="23">
        <v>0</v>
      </c>
      <c r="Y21" s="8" t="str">
        <f t="shared" si="5"/>
        <v>%</v>
      </c>
      <c r="Z21" s="26"/>
      <c r="AA21" s="23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169235.18</v>
      </c>
      <c r="AL21" s="23">
        <f t="shared" si="9"/>
        <v>1353881.46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23"/>
      <c r="W22" s="23"/>
      <c r="X22" s="23"/>
      <c r="Y22" s="8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753.93</v>
      </c>
      <c r="H23" s="19">
        <v>40757.660000000003</v>
      </c>
      <c r="I23" s="19">
        <v>41000</v>
      </c>
      <c r="J23" s="20">
        <f t="shared" si="2"/>
        <v>0.99408926829268296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3">IF(S23=0,"%",R23/S23)</f>
        <v>%</v>
      </c>
      <c r="U23" s="29"/>
      <c r="V23" s="23">
        <v>0</v>
      </c>
      <c r="W23" s="23">
        <v>0</v>
      </c>
      <c r="X23" s="23">
        <v>0</v>
      </c>
      <c r="Y23" s="8" t="str">
        <f t="shared" ref="Y23:Y28" si="14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753.93</v>
      </c>
      <c r="AL23" s="23">
        <f t="shared" si="9"/>
        <v>40757.660000000003</v>
      </c>
      <c r="AM23" s="23">
        <f t="shared" si="10"/>
        <v>41000</v>
      </c>
      <c r="AN23" s="8">
        <f t="shared" ref="AN23:AN28" si="17">IF(AM23=0,"%",AL23/AM23)</f>
        <v>0.99408926829268296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8" t="str">
        <f t="shared" si="13"/>
        <v>%</v>
      </c>
      <c r="U24" s="29"/>
      <c r="V24" s="23">
        <v>0</v>
      </c>
      <c r="W24" s="23">
        <v>0</v>
      </c>
      <c r="X24" s="23">
        <v>0</v>
      </c>
      <c r="Y24" s="8" t="str">
        <f t="shared" si="14"/>
        <v>%</v>
      </c>
      <c r="Z24" s="29"/>
      <c r="AA24" s="23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8" t="str">
        <f t="shared" si="13"/>
        <v>%</v>
      </c>
      <c r="U25" s="29"/>
      <c r="V25" s="23">
        <v>0</v>
      </c>
      <c r="W25" s="23">
        <v>0</v>
      </c>
      <c r="X25" s="23">
        <v>0</v>
      </c>
      <c r="Y25" s="8" t="str">
        <f t="shared" si="14"/>
        <v>%</v>
      </c>
      <c r="Z25" s="29"/>
      <c r="AA25" s="23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20261.2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8" t="str">
        <f t="shared" si="13"/>
        <v>%</v>
      </c>
      <c r="U26" s="29"/>
      <c r="V26" s="23">
        <v>0</v>
      </c>
      <c r="W26" s="23">
        <v>0</v>
      </c>
      <c r="X26" s="23">
        <v>0</v>
      </c>
      <c r="Y26" s="8" t="str">
        <f t="shared" si="14"/>
        <v>%</v>
      </c>
      <c r="Z26" s="29"/>
      <c r="AA26" s="23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20261.2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26277.010000000002</v>
      </c>
      <c r="H27" s="19">
        <v>94067.11</v>
      </c>
      <c r="I27" s="19">
        <f>5000+78336+5000</f>
        <v>88336</v>
      </c>
      <c r="J27" s="20">
        <f>IF(I27=0,"%",H27/I27)</f>
        <v>1.0648785319688463</v>
      </c>
      <c r="K27" s="28"/>
      <c r="L27" s="19">
        <v>30463.84</v>
      </c>
      <c r="M27" s="19">
        <v>200697.84000000003</v>
      </c>
      <c r="N27" s="19">
        <v>310100</v>
      </c>
      <c r="O27" s="20">
        <f t="shared" si="12"/>
        <v>0.64720361173814911</v>
      </c>
      <c r="P27" s="28"/>
      <c r="Q27" s="19">
        <v>0</v>
      </c>
      <c r="R27" s="19">
        <v>0</v>
      </c>
      <c r="S27" s="19">
        <v>0</v>
      </c>
      <c r="T27" s="8" t="str">
        <f t="shared" si="13"/>
        <v>%</v>
      </c>
      <c r="U27" s="29"/>
      <c r="V27" s="19">
        <v>0</v>
      </c>
      <c r="W27" s="19">
        <v>0</v>
      </c>
      <c r="X27" s="23">
        <v>0</v>
      </c>
      <c r="Y27" s="8" t="str">
        <f t="shared" si="14"/>
        <v>%</v>
      </c>
      <c r="Z27" s="29"/>
      <c r="AA27" s="23">
        <v>1069.48</v>
      </c>
      <c r="AB27" s="23">
        <v>3402227.08</v>
      </c>
      <c r="AC27" s="23">
        <v>6234500</v>
      </c>
      <c r="AD27" s="8">
        <f t="shared" si="15"/>
        <v>0.54570969283823889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57810.330000000009</v>
      </c>
      <c r="AL27" s="23">
        <f>H27+M27+R27+W27+AB27+AG27</f>
        <v>3696992.0300000003</v>
      </c>
      <c r="AM27" s="23">
        <f t="shared" si="10"/>
        <v>6632936</v>
      </c>
      <c r="AN27" s="8">
        <f t="shared" si="17"/>
        <v>0.55736886802465757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8" t="str">
        <f t="shared" si="13"/>
        <v>%</v>
      </c>
      <c r="U28" s="29"/>
      <c r="V28" s="19">
        <v>0</v>
      </c>
      <c r="W28" s="19">
        <v>1340.1</v>
      </c>
      <c r="X28" s="19">
        <v>0</v>
      </c>
      <c r="Y28" s="8" t="str">
        <f t="shared" si="14"/>
        <v>%</v>
      </c>
      <c r="Z28" s="29"/>
      <c r="AA28" s="23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0</v>
      </c>
      <c r="AL28" s="23">
        <f t="shared" si="9"/>
        <v>1340.1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411008.42</v>
      </c>
      <c r="H29" s="57">
        <f>SUM(H13:H28)</f>
        <v>3051054.0500000003</v>
      </c>
      <c r="I29" s="57">
        <f>SUM(I13:I28)</f>
        <v>3151929.75</v>
      </c>
      <c r="J29" s="31">
        <f>IF(I29=0,"",H29/I29)</f>
        <v>0.96799557477446962</v>
      </c>
      <c r="K29" s="29"/>
      <c r="L29" s="57">
        <f>SUM(L13:L28)</f>
        <v>453439.50000000006</v>
      </c>
      <c r="M29" s="57">
        <f>SUM(M13:M28)</f>
        <v>2679046.7599999993</v>
      </c>
      <c r="N29" s="57">
        <f>SUM(N13:N28)</f>
        <v>4223869.2799999993</v>
      </c>
      <c r="O29" s="31">
        <f>IF(N29=0,"",M29/N29)</f>
        <v>0.63426365315926625</v>
      </c>
      <c r="P29" s="29"/>
      <c r="Q29" s="57">
        <f>SUM(Q13:Q28)</f>
        <v>308741.14</v>
      </c>
      <c r="R29" s="57">
        <f>SUM(R13:R28)</f>
        <v>3296346.42</v>
      </c>
      <c r="S29" s="57">
        <f>SUM(S13:S28)</f>
        <v>3909827.71</v>
      </c>
      <c r="T29" s="31">
        <f>IF(S29=0,"",R29/S29)</f>
        <v>0.84309250035981764</v>
      </c>
      <c r="U29" s="29"/>
      <c r="V29" s="57">
        <f>SUM(V13:V28)</f>
        <v>0</v>
      </c>
      <c r="W29" s="57">
        <f>SUM(W13:W28)</f>
        <v>1340.1</v>
      </c>
      <c r="X29" s="57">
        <f>SUM(X13:X28)</f>
        <v>0</v>
      </c>
      <c r="Y29" s="31" t="str">
        <f>IF(X29=0,"",W29/X29)</f>
        <v/>
      </c>
      <c r="Z29" s="29"/>
      <c r="AA29" s="57">
        <f>SUM(AA13:AA28)</f>
        <v>1069.48</v>
      </c>
      <c r="AB29" s="57">
        <f>SUM(AB13:AB28)</f>
        <v>3402227.08</v>
      </c>
      <c r="AC29" s="57">
        <f>SUM(AC13:AC28)</f>
        <v>6234500</v>
      </c>
      <c r="AD29" s="31">
        <f>IF(AC29=0,"",AB29/AC29)</f>
        <v>0.54570969283823889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1174258.54</v>
      </c>
      <c r="AL29" s="57">
        <f>SUM(AL13:AL28)</f>
        <v>12430014.410000002</v>
      </c>
      <c r="AM29" s="57">
        <f>SUM(AM13:AM28)</f>
        <v>17520126.739999998</v>
      </c>
      <c r="AN29" s="31">
        <f>IF(AM29=0,"",AL29/AM29)</f>
        <v>0.70947057601022834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9"/>
      <c r="W30" s="29"/>
      <c r="X30" s="29"/>
      <c r="Y30" s="8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0</v>
      </c>
      <c r="H33" s="19">
        <v>0</v>
      </c>
      <c r="I33" s="19">
        <v>7000</v>
      </c>
      <c r="J33" s="8">
        <f t="shared" ref="J33:J48" si="18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37751.75</v>
      </c>
      <c r="R33" s="19">
        <v>655271.8899999999</v>
      </c>
      <c r="S33" s="19">
        <v>825278.10999999987</v>
      </c>
      <c r="T33" s="8">
        <f t="shared" ref="T33:T49" si="20">IF(S33=0,"%",R33/S33)</f>
        <v>0.79400129733236235</v>
      </c>
      <c r="U33" s="29"/>
      <c r="V33" s="19">
        <v>0</v>
      </c>
      <c r="W33" s="19">
        <v>0</v>
      </c>
      <c r="X33" s="23">
        <v>0</v>
      </c>
      <c r="Y33" s="8" t="str">
        <f t="shared" ref="Y33:Y49" si="21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37751.75</v>
      </c>
      <c r="AL33" s="23">
        <f>H33+M33+R33+W33+AB33+AG33</f>
        <v>655271.8899999999</v>
      </c>
      <c r="AM33" s="23">
        <f>I33+N33+S33+X33+AC33+AH33</f>
        <v>832278.10999999987</v>
      </c>
      <c r="AN33" s="8">
        <f t="shared" ref="AN33:AN49" si="24">IF(AM33=0,"%",AL33/AM33)</f>
        <v>0.78732323021207418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-75232.070000000007</v>
      </c>
      <c r="H34" s="19">
        <v>373164.29000000004</v>
      </c>
      <c r="I34" s="19">
        <v>675638.15</v>
      </c>
      <c r="J34" s="8">
        <f t="shared" si="18"/>
        <v>0.55231382360513537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v>198453.6100000001</v>
      </c>
      <c r="R34" s="19">
        <v>745721.25999999943</v>
      </c>
      <c r="S34" s="19">
        <v>1280440.6999999995</v>
      </c>
      <c r="T34" s="8">
        <f t="shared" si="20"/>
        <v>0.5823942178657705</v>
      </c>
      <c r="U34" s="29"/>
      <c r="V34" s="23">
        <v>0</v>
      </c>
      <c r="W34" s="23">
        <v>0</v>
      </c>
      <c r="X34" s="23">
        <v>0</v>
      </c>
      <c r="Y34" s="8" t="str">
        <f t="shared" si="21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123221.5400000001</v>
      </c>
      <c r="AL34" s="23">
        <f t="shared" ref="AL34:AL49" si="26">H34+M34+R34+W34+AB34+AG34</f>
        <v>1118885.5499999993</v>
      </c>
      <c r="AM34" s="23">
        <f t="shared" ref="AM34:AM49" si="27">I34+N34+S34+X34+AC34+AH34</f>
        <v>1956078.8499999996</v>
      </c>
      <c r="AN34" s="8">
        <f t="shared" si="24"/>
        <v>0.5720043187420587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395</v>
      </c>
      <c r="H35" s="19">
        <v>108912.91</v>
      </c>
      <c r="I35" s="19">
        <v>213500</v>
      </c>
      <c r="J35" s="8">
        <f t="shared" si="18"/>
        <v>0.51013072599531617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23">
        <v>0</v>
      </c>
      <c r="R35" s="23">
        <v>0</v>
      </c>
      <c r="S35" s="19">
        <v>0</v>
      </c>
      <c r="T35" s="8" t="str">
        <f t="shared" si="20"/>
        <v>%</v>
      </c>
      <c r="U35" s="29"/>
      <c r="V35" s="23">
        <v>0</v>
      </c>
      <c r="W35" s="23">
        <v>0</v>
      </c>
      <c r="X35" s="23">
        <v>0</v>
      </c>
      <c r="Y35" s="8" t="str">
        <f t="shared" si="21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395</v>
      </c>
      <c r="AL35" s="23">
        <f t="shared" si="26"/>
        <v>108912.91</v>
      </c>
      <c r="AM35" s="23">
        <f t="shared" si="27"/>
        <v>213500</v>
      </c>
      <c r="AN35" s="8">
        <f t="shared" si="24"/>
        <v>0.51013072599531617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27843.670000000002</v>
      </c>
      <c r="H36" s="19">
        <v>206864.02</v>
      </c>
      <c r="I36" s="19">
        <v>326218.33</v>
      </c>
      <c r="J36" s="8">
        <f t="shared" si="18"/>
        <v>0.63412751821763047</v>
      </c>
      <c r="K36" s="29"/>
      <c r="L36" s="19">
        <v>0</v>
      </c>
      <c r="M36" s="19">
        <v>0</v>
      </c>
      <c r="N36" s="19">
        <v>5949.39</v>
      </c>
      <c r="O36" s="8">
        <f t="shared" si="19"/>
        <v>0</v>
      </c>
      <c r="P36" s="29"/>
      <c r="Q36" s="23">
        <v>0</v>
      </c>
      <c r="R36" s="23">
        <v>-913.91</v>
      </c>
      <c r="S36" s="19">
        <v>90171.36</v>
      </c>
      <c r="T36" s="8">
        <f t="shared" si="20"/>
        <v>-1.0135258024277331E-2</v>
      </c>
      <c r="U36" s="29"/>
      <c r="V36" s="23">
        <v>0</v>
      </c>
      <c r="W36" s="23">
        <v>0</v>
      </c>
      <c r="X36" s="23">
        <v>0</v>
      </c>
      <c r="Y36" s="8" t="str">
        <f t="shared" si="21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27843.670000000002</v>
      </c>
      <c r="AL36" s="23">
        <f t="shared" si="26"/>
        <v>205950.11</v>
      </c>
      <c r="AM36" s="23">
        <f t="shared" si="27"/>
        <v>422339.08</v>
      </c>
      <c r="AN36" s="8">
        <f t="shared" si="24"/>
        <v>0.48764161251665361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23">
        <v>0</v>
      </c>
      <c r="R37" s="23">
        <v>0</v>
      </c>
      <c r="S37" s="19">
        <v>0</v>
      </c>
      <c r="T37" s="8" t="str">
        <f t="shared" si="20"/>
        <v>%</v>
      </c>
      <c r="U37" s="29"/>
      <c r="V37" s="23">
        <v>0</v>
      </c>
      <c r="W37" s="23">
        <v>0</v>
      </c>
      <c r="X37" s="23">
        <v>0</v>
      </c>
      <c r="Y37" s="8" t="str">
        <f t="shared" si="21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23">
        <v>0</v>
      </c>
      <c r="R38" s="23">
        <v>0</v>
      </c>
      <c r="S38" s="19">
        <v>1415266.6</v>
      </c>
      <c r="T38" s="8">
        <f t="shared" si="20"/>
        <v>0</v>
      </c>
      <c r="U38" s="29"/>
      <c r="V38" s="23">
        <v>0</v>
      </c>
      <c r="W38" s="23">
        <v>0</v>
      </c>
      <c r="X38" s="23">
        <v>0</v>
      </c>
      <c r="Y38" s="8" t="str">
        <f t="shared" si="21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0</v>
      </c>
      <c r="AL38" s="23">
        <f t="shared" si="26"/>
        <v>0</v>
      </c>
      <c r="AM38" s="23">
        <f t="shared" si="27"/>
        <v>1415266.6</v>
      </c>
      <c r="AN38" s="8">
        <f t="shared" si="24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47483.389999999992</v>
      </c>
      <c r="H39" s="19">
        <v>428734.54</v>
      </c>
      <c r="I39" s="19">
        <v>624043.77999999991</v>
      </c>
      <c r="J39" s="8">
        <f t="shared" si="18"/>
        <v>0.68702638138625471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23">
        <v>0</v>
      </c>
      <c r="R39" s="23">
        <v>0</v>
      </c>
      <c r="S39" s="19">
        <v>0</v>
      </c>
      <c r="T39" s="8" t="str">
        <f t="shared" si="20"/>
        <v>%</v>
      </c>
      <c r="U39" s="29"/>
      <c r="V39" s="23">
        <v>0</v>
      </c>
      <c r="W39" s="23">
        <v>0</v>
      </c>
      <c r="X39" s="23">
        <v>0</v>
      </c>
      <c r="Y39" s="8" t="str">
        <f t="shared" si="21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47483.389999999992</v>
      </c>
      <c r="AL39" s="23">
        <f t="shared" si="26"/>
        <v>428734.54</v>
      </c>
      <c r="AM39" s="23">
        <f t="shared" si="27"/>
        <v>624043.77999999991</v>
      </c>
      <c r="AN39" s="8">
        <f t="shared" si="24"/>
        <v>0.68702638138625471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357128.54000000004</v>
      </c>
      <c r="M40" s="19">
        <v>2170810.5600000005</v>
      </c>
      <c r="N40" s="19">
        <v>3888856.71</v>
      </c>
      <c r="O40" s="8">
        <f t="shared" si="19"/>
        <v>0.55821304868802957</v>
      </c>
      <c r="P40" s="29"/>
      <c r="Q40" s="23">
        <v>0</v>
      </c>
      <c r="R40" s="23">
        <v>0</v>
      </c>
      <c r="S40" s="19">
        <v>0</v>
      </c>
      <c r="T40" s="8" t="str">
        <f t="shared" si="20"/>
        <v>%</v>
      </c>
      <c r="U40" s="29"/>
      <c r="V40" s="23">
        <v>0</v>
      </c>
      <c r="W40" s="23">
        <v>0</v>
      </c>
      <c r="X40" s="23">
        <v>0</v>
      </c>
      <c r="Y40" s="8" t="str">
        <f t="shared" si="21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357128.54000000004</v>
      </c>
      <c r="AL40" s="23">
        <f t="shared" si="26"/>
        <v>2170810.5600000005</v>
      </c>
      <c r="AM40" s="23">
        <f t="shared" si="27"/>
        <v>3888856.71</v>
      </c>
      <c r="AN40" s="8">
        <f t="shared" si="24"/>
        <v>0.55821304868802957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21842.46</v>
      </c>
      <c r="H41" s="19">
        <v>166781.4</v>
      </c>
      <c r="I41" s="19">
        <v>276008.79999999993</v>
      </c>
      <c r="J41" s="8">
        <f t="shared" si="18"/>
        <v>0.60426116848448319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23">
        <v>0</v>
      </c>
      <c r="R41" s="23">
        <v>375</v>
      </c>
      <c r="S41" s="19">
        <v>37939.29</v>
      </c>
      <c r="T41" s="8">
        <f t="shared" si="20"/>
        <v>9.8842123824668306E-3</v>
      </c>
      <c r="U41" s="29"/>
      <c r="V41" s="23">
        <v>0</v>
      </c>
      <c r="W41" s="23">
        <v>0</v>
      </c>
      <c r="X41" s="23">
        <v>0</v>
      </c>
      <c r="Y41" s="8" t="str">
        <f t="shared" si="21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21842.46</v>
      </c>
      <c r="AL41" s="23">
        <f t="shared" si="26"/>
        <v>167156.4</v>
      </c>
      <c r="AM41" s="23">
        <f t="shared" si="27"/>
        <v>313948.08999999991</v>
      </c>
      <c r="AN41" s="8">
        <f t="shared" si="24"/>
        <v>0.53243324397992053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207291.20999999996</v>
      </c>
      <c r="H42" s="19">
        <v>1441215.2499999998</v>
      </c>
      <c r="I42" s="19">
        <v>2279403.86</v>
      </c>
      <c r="J42" s="8">
        <f t="shared" si="18"/>
        <v>0.63227727007534318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23">
        <v>0</v>
      </c>
      <c r="R42" s="23">
        <v>0</v>
      </c>
      <c r="S42" s="19">
        <v>0</v>
      </c>
      <c r="T42" s="8" t="str">
        <f t="shared" si="20"/>
        <v>%</v>
      </c>
      <c r="U42" s="29"/>
      <c r="V42" s="23">
        <v>0</v>
      </c>
      <c r="W42" s="23">
        <v>0</v>
      </c>
      <c r="X42" s="23">
        <v>0</v>
      </c>
      <c r="Y42" s="8" t="str">
        <f t="shared" si="21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207291.20999999996</v>
      </c>
      <c r="AL42" s="23">
        <f t="shared" si="26"/>
        <v>1441215.2499999998</v>
      </c>
      <c r="AM42" s="23">
        <f t="shared" si="27"/>
        <v>2279403.86</v>
      </c>
      <c r="AN42" s="8">
        <f t="shared" si="24"/>
        <v>0.63227727007534318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112385.06</v>
      </c>
      <c r="H43" s="19">
        <v>859979.57999999973</v>
      </c>
      <c r="I43" s="19">
        <v>1304685.56</v>
      </c>
      <c r="J43" s="8">
        <f t="shared" si="18"/>
        <v>0.65914700550529559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0</v>
      </c>
      <c r="R43" s="19">
        <v>6544.73</v>
      </c>
      <c r="S43" s="19">
        <v>250000</v>
      </c>
      <c r="T43" s="8">
        <f t="shared" si="20"/>
        <v>2.6178919999999998E-2</v>
      </c>
      <c r="U43" s="29"/>
      <c r="V43" s="23">
        <v>0</v>
      </c>
      <c r="W43" s="23">
        <v>0</v>
      </c>
      <c r="X43" s="23">
        <v>0</v>
      </c>
      <c r="Y43" s="8" t="str">
        <f t="shared" si="21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112385.06</v>
      </c>
      <c r="AL43" s="23">
        <f t="shared" si="26"/>
        <v>866524.30999999971</v>
      </c>
      <c r="AM43" s="23">
        <f t="shared" si="27"/>
        <v>1554685.56</v>
      </c>
      <c r="AN43" s="8">
        <f t="shared" si="24"/>
        <v>0.55736306575073591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8" t="str">
        <f t="shared" si="20"/>
        <v>%</v>
      </c>
      <c r="U44" s="29"/>
      <c r="V44" s="23">
        <v>0</v>
      </c>
      <c r="W44" s="23">
        <v>0</v>
      </c>
      <c r="X44" s="23">
        <v>0</v>
      </c>
      <c r="Y44" s="8" t="str">
        <f t="shared" si="21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7282.5</v>
      </c>
      <c r="H45" s="19">
        <v>87705.52</v>
      </c>
      <c r="I45" s="19">
        <v>107003.29</v>
      </c>
      <c r="J45" s="8">
        <f t="shared" si="18"/>
        <v>0.81965255460836772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8" t="str">
        <f t="shared" si="20"/>
        <v>%</v>
      </c>
      <c r="U45" s="29"/>
      <c r="V45" s="23">
        <v>0</v>
      </c>
      <c r="W45" s="23">
        <v>0</v>
      </c>
      <c r="X45" s="23">
        <v>0</v>
      </c>
      <c r="Y45" s="8" t="str">
        <f t="shared" si="21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7282.5</v>
      </c>
      <c r="AL45" s="23">
        <f t="shared" si="26"/>
        <v>87705.52</v>
      </c>
      <c r="AM45" s="23">
        <f t="shared" si="27"/>
        <v>107003.29</v>
      </c>
      <c r="AN45" s="8">
        <f t="shared" si="24"/>
        <v>0.81965255460836772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0</v>
      </c>
      <c r="R46" s="19">
        <v>11400</v>
      </c>
      <c r="S46" s="19">
        <v>10731.64</v>
      </c>
      <c r="T46" s="8">
        <f t="shared" si="20"/>
        <v>1.0622793906616324</v>
      </c>
      <c r="U46" s="29"/>
      <c r="V46" s="23">
        <v>0</v>
      </c>
      <c r="W46" s="23">
        <v>0</v>
      </c>
      <c r="X46" s="23">
        <v>0</v>
      </c>
      <c r="Y46" s="8" t="str">
        <f t="shared" si="21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0</v>
      </c>
      <c r="AL46" s="23">
        <f t="shared" si="26"/>
        <v>11400</v>
      </c>
      <c r="AM46" s="23">
        <f t="shared" si="27"/>
        <v>10731.64</v>
      </c>
      <c r="AN46" s="8">
        <f t="shared" si="24"/>
        <v>1.0622793906616324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26545.34</v>
      </c>
      <c r="H47" s="19">
        <v>208042.97</v>
      </c>
      <c r="I47" s="19">
        <v>365253</v>
      </c>
      <c r="J47" s="8">
        <f t="shared" si="18"/>
        <v>0.56958593084793285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8" t="str">
        <f t="shared" si="20"/>
        <v>%</v>
      </c>
      <c r="U47" s="29"/>
      <c r="V47" s="23">
        <v>0</v>
      </c>
      <c r="W47" s="23">
        <v>0</v>
      </c>
      <c r="X47" s="23">
        <v>0</v>
      </c>
      <c r="Y47" s="8" t="str">
        <f t="shared" si="21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26545.34</v>
      </c>
      <c r="AL47" s="23">
        <f t="shared" si="26"/>
        <v>208042.97</v>
      </c>
      <c r="AM47" s="23">
        <f t="shared" si="27"/>
        <v>365253</v>
      </c>
      <c r="AN47" s="8">
        <f t="shared" si="24"/>
        <v>0.56958593084793285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19">
        <v>0</v>
      </c>
      <c r="M48" s="19">
        <v>0</v>
      </c>
      <c r="N48" s="19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8" t="str">
        <f t="shared" si="20"/>
        <v>%</v>
      </c>
      <c r="U48" s="29"/>
      <c r="V48" s="19">
        <v>0</v>
      </c>
      <c r="W48" s="19">
        <v>0</v>
      </c>
      <c r="X48" s="19">
        <v>0</v>
      </c>
      <c r="Y48" s="8" t="str">
        <f t="shared" si="21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19">
        <v>0</v>
      </c>
      <c r="J49" s="8" t="str">
        <f>IF(I49=0,"%",H49/I49)</f>
        <v>%</v>
      </c>
      <c r="K49" s="29"/>
      <c r="L49" s="19">
        <v>0</v>
      </c>
      <c r="M49" s="19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8" t="str">
        <f t="shared" si="20"/>
        <v>%</v>
      </c>
      <c r="U49" s="29"/>
      <c r="V49" s="19">
        <v>538.05999999999995</v>
      </c>
      <c r="W49" s="19">
        <v>12214.46</v>
      </c>
      <c r="X49" s="23">
        <v>0</v>
      </c>
      <c r="Y49" s="8" t="str">
        <f t="shared" si="21"/>
        <v>%</v>
      </c>
      <c r="Z49" s="29"/>
      <c r="AA49" s="23">
        <v>248491.02</v>
      </c>
      <c r="AB49" s="23">
        <v>3636259.43</v>
      </c>
      <c r="AC49" s="23">
        <v>6234500</v>
      </c>
      <c r="AD49" s="8">
        <f t="shared" si="22"/>
        <v>0.58324796375010024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249029.08</v>
      </c>
      <c r="AL49" s="23">
        <f t="shared" si="26"/>
        <v>3648473.89</v>
      </c>
      <c r="AM49" s="23">
        <f t="shared" si="27"/>
        <v>6234500</v>
      </c>
      <c r="AN49" s="8">
        <f t="shared" si="24"/>
        <v>0.58520713609752184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375836.56</v>
      </c>
      <c r="H50" s="57">
        <f>SUM(H33:H47)</f>
        <v>3881400.4799999995</v>
      </c>
      <c r="I50" s="57">
        <f>SUM(I33:I49)</f>
        <v>6178754.7700000005</v>
      </c>
      <c r="J50" s="31">
        <f>IF(I50=0,"",H50/I50)</f>
        <v>0.62818490528958137</v>
      </c>
      <c r="K50" s="29"/>
      <c r="L50" s="57">
        <f>SUM(L33:L49)</f>
        <v>357128.54000000004</v>
      </c>
      <c r="M50" s="57">
        <f>SUM(M33:M49)</f>
        <v>2170810.5600000005</v>
      </c>
      <c r="N50" s="57">
        <f>SUM(N33:N47)</f>
        <v>3894806.1</v>
      </c>
      <c r="O50" s="31">
        <f>IF(N50=0,"",M50/N50)</f>
        <v>0.55736036769583996</v>
      </c>
      <c r="P50" s="29"/>
      <c r="Q50" s="71">
        <f>SUM(Q33:Q49)</f>
        <v>236205.3600000001</v>
      </c>
      <c r="R50" s="71">
        <f>SUM(R33:R49)</f>
        <v>1418398.9699999995</v>
      </c>
      <c r="S50" s="71">
        <f>SUM(S33:S49)</f>
        <v>3909827.6999999997</v>
      </c>
      <c r="T50" s="31">
        <f>IF(S50=0,"",R50/S50)</f>
        <v>0.36277787126015798</v>
      </c>
      <c r="U50" s="29"/>
      <c r="V50" s="57">
        <f>SUM(V33:V49)</f>
        <v>538.05999999999995</v>
      </c>
      <c r="W50" s="57">
        <f>SUM(W33:W49)</f>
        <v>12214.46</v>
      </c>
      <c r="X50" s="57">
        <f>SUM(X33:X49)</f>
        <v>0</v>
      </c>
      <c r="Y50" s="31" t="str">
        <f>IF(X50=0,"",W50/X50)</f>
        <v/>
      </c>
      <c r="Z50" s="29"/>
      <c r="AA50" s="57">
        <f>SUM(AA33:AA49)</f>
        <v>248491.02</v>
      </c>
      <c r="AB50" s="57">
        <f>SUM(AB33:AB49)</f>
        <v>3636259.43</v>
      </c>
      <c r="AC50" s="57">
        <f>SUM(AC33:AC49)</f>
        <v>6234500</v>
      </c>
      <c r="AD50" s="31">
        <f>IF(AC50=0,"",AB50/AC50)</f>
        <v>0.58324796375010024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1218199.54</v>
      </c>
      <c r="AL50" s="57">
        <f>SUM(AL33:AL49)</f>
        <v>11119083.899999999</v>
      </c>
      <c r="AM50" s="57">
        <f>SUM(AM33:AM49)</f>
        <v>20217888.57</v>
      </c>
      <c r="AN50" s="31">
        <f>IF(AM50=0,"",AL50/AM50)</f>
        <v>0.54996266605697286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35171.859999999986</v>
      </c>
      <c r="H51" s="58">
        <f>H29-H50</f>
        <v>-830346.42999999924</v>
      </c>
      <c r="I51" s="58">
        <f>I29-I50</f>
        <v>-3026825.0200000005</v>
      </c>
      <c r="J51" s="31">
        <f>IF(I51=0,"",H51/I51)</f>
        <v>0.27432918140738743</v>
      </c>
      <c r="K51" s="29"/>
      <c r="L51" s="58">
        <f>L29-L50</f>
        <v>96310.960000000021</v>
      </c>
      <c r="M51" s="58">
        <f>M29-M50</f>
        <v>508236.19999999879</v>
      </c>
      <c r="N51" s="58">
        <f>N29-N50</f>
        <v>329063.17999999924</v>
      </c>
      <c r="O51" s="31">
        <f>IF(N51=0,"",M51/N51)</f>
        <v>1.5444942822226417</v>
      </c>
      <c r="P51" s="29"/>
      <c r="Q51" s="58">
        <f>Q29-Q50</f>
        <v>72535.779999999912</v>
      </c>
      <c r="R51" s="58">
        <f>R29-R50</f>
        <v>1877947.4500000004</v>
      </c>
      <c r="S51" s="58">
        <f>S29-S50</f>
        <v>1.0000000242143869E-2</v>
      </c>
      <c r="T51" s="31"/>
      <c r="U51" s="29"/>
      <c r="V51" s="58">
        <f>V29-V50</f>
        <v>-538.05999999999995</v>
      </c>
      <c r="W51" s="58">
        <f>W29-W50</f>
        <v>-10874.359999999999</v>
      </c>
      <c r="X51" s="58">
        <f>X29-X50</f>
        <v>0</v>
      </c>
      <c r="Y51" s="31" t="str">
        <f>IF(X51=0,"",W51/X51)</f>
        <v/>
      </c>
      <c r="Z51" s="29"/>
      <c r="AA51" s="58">
        <f>AA29-AA50</f>
        <v>-247421.53999999998</v>
      </c>
      <c r="AB51" s="58">
        <f>AB29-AB50</f>
        <v>-234032.35000000009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-43941</v>
      </c>
      <c r="AL51" s="58">
        <f>AL29-AL50</f>
        <v>1310930.5100000035</v>
      </c>
      <c r="AM51" s="58">
        <f>AM29-AM50</f>
        <v>-2697761.8300000019</v>
      </c>
      <c r="AN51" s="31">
        <f>IF(AM51=0,"",AL51/AM51)</f>
        <v>-0.48593263327474784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223116.26</v>
      </c>
      <c r="H54" s="19">
        <v>1968319.88</v>
      </c>
      <c r="I54" s="19">
        <v>3066825</v>
      </c>
      <c r="J54" s="8">
        <f>IF(I54=0,"%",H54/I54)</f>
        <v>0.64181030218548496</v>
      </c>
      <c r="K54" s="29"/>
      <c r="L54" s="19">
        <v>0</v>
      </c>
      <c r="M54" s="19">
        <v>0</v>
      </c>
      <c r="N54" s="1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>IF(S54=0,"%",R54/S54)</f>
        <v>%</v>
      </c>
      <c r="U54" s="29"/>
      <c r="V54" s="19">
        <v>0</v>
      </c>
      <c r="W54" s="19">
        <v>0</v>
      </c>
      <c r="X54" s="29">
        <v>0</v>
      </c>
      <c r="Y54" s="8" t="str">
        <f>IF(X54=0,"%",W54/X54)</f>
        <v>%</v>
      </c>
      <c r="Z54" s="29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223116.26</v>
      </c>
      <c r="AL54" s="23">
        <f t="shared" si="28"/>
        <v>1968319.88</v>
      </c>
      <c r="AM54" s="23">
        <f t="shared" si="28"/>
        <v>3066825</v>
      </c>
      <c r="AN54" s="8">
        <f>IF(AM54=0,"%",AL54/AM54)</f>
        <v>0.64181030218548496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19">
        <v>0</v>
      </c>
      <c r="O55" s="8" t="str">
        <f>IF(N55=0,"%",M55/N55)</f>
        <v>%</v>
      </c>
      <c r="P55" s="29"/>
      <c r="Q55" s="19">
        <v>0</v>
      </c>
      <c r="R55" s="19">
        <v>1657643.69</v>
      </c>
      <c r="S55" s="29">
        <v>0</v>
      </c>
      <c r="T55" s="8" t="str">
        <f>IF(S55=0,"%",R55/S55)</f>
        <v>%</v>
      </c>
      <c r="U55" s="29"/>
      <c r="V55" s="19">
        <v>0</v>
      </c>
      <c r="W55" s="19">
        <v>0</v>
      </c>
      <c r="X55" s="29">
        <v>0</v>
      </c>
      <c r="Y55" s="8" t="str">
        <f>IF(X55=0,"%",W55/X55)</f>
        <v>%</v>
      </c>
      <c r="Z55" s="29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0</v>
      </c>
      <c r="AL55" s="23">
        <f t="shared" si="28"/>
        <v>1657643.69</v>
      </c>
      <c r="AM55" s="23">
        <f t="shared" si="28"/>
        <v>40000</v>
      </c>
      <c r="AN55" s="8">
        <f>IF(AM55=0,"%",AL55/AM55)</f>
        <v>41.441092249999997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SUM(G54-G55)</f>
        <v>223116.26</v>
      </c>
      <c r="H56" s="30">
        <f>SUM(H54-H55)</f>
        <v>1968319.88</v>
      </c>
      <c r="I56" s="30">
        <f>SUM(I54-I55)</f>
        <v>3026825</v>
      </c>
      <c r="J56" s="31">
        <f>IF(I56=0,"",H56/I56)</f>
        <v>0.6502919329660618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0</v>
      </c>
      <c r="R56" s="30">
        <f>R54-R55</f>
        <v>-1657643.69</v>
      </c>
      <c r="S56" s="30">
        <f>SUM(S54:S55)</f>
        <v>0</v>
      </c>
      <c r="T56" s="31" t="str">
        <f>IF(S56=0,"",R56/S56)</f>
        <v/>
      </c>
      <c r="U56" s="29"/>
      <c r="V56" s="30">
        <f>SUM(V54:V55)</f>
        <v>0</v>
      </c>
      <c r="W56" s="30">
        <f>SUM(W54:W55)</f>
        <v>0</v>
      </c>
      <c r="X56" s="30">
        <f>SUM(X54:X55)</f>
        <v>0</v>
      </c>
      <c r="Y56" s="31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223116.26</v>
      </c>
      <c r="AL56" s="30">
        <f>AL54-AL55</f>
        <v>310676.18999999994</v>
      </c>
      <c r="AM56" s="30">
        <f>SUM(AM54:AM55)</f>
        <v>3106825</v>
      </c>
      <c r="AN56" s="31">
        <f>IF(AM56=0,"",AL56/AM56)</f>
        <v>9.9997968987632052E-2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>
        <f>G51+G56</f>
        <v>258288.12</v>
      </c>
      <c r="H58" s="59">
        <f>H51+H56</f>
        <v>1137973.4500000007</v>
      </c>
      <c r="I58" s="59">
        <f>I51+I56</f>
        <v>-2.0000000484287739E-2</v>
      </c>
      <c r="J58" s="60"/>
      <c r="K58" s="59"/>
      <c r="L58" s="59"/>
      <c r="M58" s="59">
        <f>M29-M50+M56</f>
        <v>508236.19999999879</v>
      </c>
      <c r="N58" s="59">
        <f>N29-N50+N56</f>
        <v>329063.17999999924</v>
      </c>
      <c r="O58" s="59"/>
      <c r="P58" s="59">
        <f>P29-P50+P56</f>
        <v>0</v>
      </c>
      <c r="Q58" s="59"/>
      <c r="R58" s="59">
        <f>R51+R56</f>
        <v>220303.76000000047</v>
      </c>
      <c r="S58" s="59"/>
      <c r="T58" s="59"/>
      <c r="U58" s="59"/>
      <c r="V58" s="59"/>
      <c r="W58" s="59">
        <f>W29-W50+W56</f>
        <v>-10874.359999999999</v>
      </c>
      <c r="X58" s="59">
        <f>X29-X50+X56</f>
        <v>0</v>
      </c>
      <c r="Y58" s="59"/>
      <c r="Z58" s="59">
        <f>Z29-Z50+Z56</f>
        <v>0</v>
      </c>
      <c r="AA58" s="59"/>
      <c r="AB58" s="59">
        <f>AB29-AB50+AB56</f>
        <v>-234032.35000000009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1621606.7000000034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/>
      <c r="X59" s="59"/>
      <c r="Y59" s="60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59"/>
      <c r="W62" s="59"/>
      <c r="X62" s="59"/>
      <c r="Y62" s="60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258288.12</v>
      </c>
      <c r="H63" s="65">
        <f>H61+H58</f>
        <v>1137973.4500000007</v>
      </c>
      <c r="I63" s="65">
        <f>I61+I58</f>
        <v>-2.0000000484287739E-2</v>
      </c>
      <c r="J63" s="63"/>
      <c r="K63" s="64"/>
      <c r="L63" s="65">
        <f>L61+L58</f>
        <v>0</v>
      </c>
      <c r="M63" s="65">
        <f>M61+M58</f>
        <v>508236.19999999879</v>
      </c>
      <c r="N63" s="65">
        <f>N61+N58</f>
        <v>329063.17999999924</v>
      </c>
      <c r="O63" s="63">
        <f>IF(N63=0,"%",M63/N63)</f>
        <v>1.5444942822226417</v>
      </c>
      <c r="P63" s="64"/>
      <c r="Q63" s="65">
        <f>Q61+Q58</f>
        <v>0</v>
      </c>
      <c r="R63" s="65">
        <f>R61+R58</f>
        <v>220303.76000000047</v>
      </c>
      <c r="S63" s="65">
        <f>S61+S58</f>
        <v>0</v>
      </c>
      <c r="T63" s="63" t="str">
        <f>IF(S63=0,"%",R63/S63)</f>
        <v>%</v>
      </c>
      <c r="U63" s="64"/>
      <c r="V63" s="65">
        <f>V61+V58</f>
        <v>0</v>
      </c>
      <c r="W63" s="65">
        <f>W61+W58</f>
        <v>-10874.359999999999</v>
      </c>
      <c r="X63" s="62">
        <f>X61+X58</f>
        <v>0</v>
      </c>
      <c r="Y63" s="63" t="str">
        <f>IF(X63=0,"%",W63/X63)</f>
        <v>%</v>
      </c>
      <c r="Z63" s="64"/>
      <c r="AA63" s="65">
        <f>AA61+AA58</f>
        <v>0</v>
      </c>
      <c r="AB63" s="65">
        <f>AB61+AB58</f>
        <v>-234032.35000000009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1621606.7000000034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101</v>
      </c>
      <c r="AN64" s="4" t="s">
        <v>102</v>
      </c>
    </row>
    <row r="65" spans="8:9" x14ac:dyDescent="0.2">
      <c r="H65" s="40"/>
      <c r="I65" s="69"/>
    </row>
    <row r="66" spans="8:9" x14ac:dyDescent="0.2">
      <c r="I66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dimension ref="A1:BB60"/>
  <sheetViews>
    <sheetView view="pageBreakPreview" topLeftCell="C49" zoomScale="80" zoomScaleNormal="70" zoomScaleSheetLayoutView="80" workbookViewId="0">
      <selection activeCell="AW19" sqref="AW19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3.425781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customWidth="1"/>
    <col min="47" max="47" width="16.7109375" style="4" hidden="1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54" width="10.42578125" style="4" bestFit="1" customWidth="1"/>
    <col min="55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46" t="s">
        <v>85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</row>
    <row r="2" spans="1:50" ht="23.25" x14ac:dyDescent="0.35">
      <c r="A2" s="45"/>
      <c r="B2" s="46"/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</row>
    <row r="3" spans="1:50" ht="23.25" x14ac:dyDescent="0.35">
      <c r="A3" s="45"/>
      <c r="B3" s="46"/>
      <c r="C3" s="146" t="s">
        <v>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</row>
    <row r="4" spans="1:50" ht="23.25" x14ac:dyDescent="0.35">
      <c r="A4" s="45"/>
      <c r="B4" s="46"/>
      <c r="C4" s="146" t="s">
        <v>104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</row>
    <row r="5" spans="1:50" ht="28.5" customHeight="1" x14ac:dyDescent="0.25">
      <c r="A5" s="45"/>
      <c r="B5" s="4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7"/>
      <c r="AB5" s="77"/>
      <c r="AC5" s="77"/>
      <c r="AD5" s="77"/>
      <c r="AE5" s="78"/>
      <c r="AF5" s="77"/>
      <c r="AG5" s="77"/>
      <c r="AH5" s="77"/>
      <c r="AI5" s="77"/>
      <c r="AJ5" s="78"/>
      <c r="AK5" s="77"/>
      <c r="AL5" s="77"/>
      <c r="AM5" s="77"/>
      <c r="AN5" s="77"/>
      <c r="AO5" s="78"/>
      <c r="AP5" s="77"/>
      <c r="AQ5" s="77"/>
      <c r="AR5" s="77"/>
      <c r="AS5" s="77"/>
      <c r="AT5" s="78"/>
      <c r="AU5" s="77"/>
      <c r="AV5" s="77"/>
      <c r="AW5" s="77"/>
      <c r="AX5" s="77"/>
    </row>
    <row r="6" spans="1:50" ht="16.5" x14ac:dyDescent="0.25">
      <c r="A6" s="45"/>
      <c r="B6" s="46"/>
      <c r="C6" s="77"/>
      <c r="D6" s="79" t="s">
        <v>2</v>
      </c>
      <c r="E6" s="77">
        <f>'1351'!E6+'1361'!E8+'1401'!E8+'1421'!E8+'1601'!E8+'1621'!E8+'1721'!E8</f>
        <v>5034.93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7"/>
      <c r="AB6" s="77"/>
      <c r="AC6" s="77"/>
      <c r="AD6" s="77"/>
      <c r="AE6" s="78"/>
      <c r="AF6" s="77"/>
      <c r="AG6" s="77"/>
      <c r="AH6" s="77"/>
      <c r="AI6" s="77"/>
      <c r="AJ6" s="78"/>
      <c r="AK6" s="77"/>
      <c r="AL6" s="77"/>
      <c r="AM6" s="77"/>
      <c r="AN6" s="77"/>
      <c r="AO6" s="78"/>
      <c r="AP6" s="77"/>
      <c r="AQ6" s="77"/>
      <c r="AR6" s="77"/>
      <c r="AS6" s="77"/>
      <c r="AT6" s="78"/>
      <c r="AU6" s="77"/>
      <c r="AV6" s="77"/>
      <c r="AW6" s="77"/>
      <c r="AX6" s="77"/>
    </row>
    <row r="7" spans="1:50" ht="16.5" x14ac:dyDescent="0.25">
      <c r="A7" s="45"/>
      <c r="B7" s="46"/>
      <c r="C7" s="77"/>
      <c r="D7" s="79" t="s">
        <v>3</v>
      </c>
      <c r="E7" s="77">
        <f>E6</f>
        <v>5034.93</v>
      </c>
      <c r="F7" s="77"/>
      <c r="G7" s="80"/>
      <c r="H7" s="81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7"/>
      <c r="AB7" s="77"/>
      <c r="AC7" s="77"/>
      <c r="AD7" s="77"/>
      <c r="AE7" s="78"/>
      <c r="AF7" s="77"/>
      <c r="AG7" s="77"/>
      <c r="AH7" s="77"/>
      <c r="AI7" s="77"/>
      <c r="AJ7" s="78"/>
      <c r="AK7" s="77"/>
      <c r="AL7" s="77"/>
      <c r="AM7" s="77"/>
      <c r="AN7" s="77"/>
      <c r="AO7" s="78"/>
      <c r="AP7" s="77"/>
      <c r="AQ7" s="77"/>
      <c r="AR7" s="77"/>
      <c r="AS7" s="77"/>
      <c r="AT7" s="78"/>
      <c r="AU7" s="77"/>
      <c r="AV7" s="77"/>
      <c r="AW7" s="77"/>
      <c r="AX7" s="77"/>
    </row>
    <row r="8" spans="1:50" ht="16.5" x14ac:dyDescent="0.25">
      <c r="A8" s="45"/>
      <c r="B8" s="46"/>
      <c r="C8" s="77"/>
      <c r="D8" s="79"/>
      <c r="E8" s="125"/>
      <c r="F8" s="77"/>
      <c r="G8" s="157" t="s">
        <v>86</v>
      </c>
      <c r="H8" s="158"/>
      <c r="I8" s="158"/>
      <c r="J8" s="159"/>
      <c r="K8" s="77"/>
      <c r="L8" s="157" t="s">
        <v>87</v>
      </c>
      <c r="M8" s="158"/>
      <c r="N8" s="158"/>
      <c r="O8" s="159"/>
      <c r="P8" s="77"/>
      <c r="Q8" s="157" t="s">
        <v>88</v>
      </c>
      <c r="R8" s="158"/>
      <c r="S8" s="158"/>
      <c r="T8" s="159"/>
      <c r="U8" s="77"/>
      <c r="V8" s="157" t="s">
        <v>89</v>
      </c>
      <c r="W8" s="158"/>
      <c r="X8" s="158"/>
      <c r="Y8" s="159"/>
      <c r="Z8" s="78"/>
      <c r="AA8" s="157" t="s">
        <v>90</v>
      </c>
      <c r="AB8" s="158"/>
      <c r="AC8" s="158"/>
      <c r="AD8" s="159"/>
      <c r="AE8" s="78"/>
      <c r="AF8" s="157" t="s">
        <v>91</v>
      </c>
      <c r="AG8" s="158"/>
      <c r="AH8" s="158"/>
      <c r="AI8" s="159"/>
      <c r="AJ8" s="78"/>
      <c r="AK8" s="157" t="s">
        <v>92</v>
      </c>
      <c r="AL8" s="158"/>
      <c r="AM8" s="158"/>
      <c r="AN8" s="159"/>
      <c r="AO8" s="78"/>
      <c r="AP8" s="157" t="s">
        <v>93</v>
      </c>
      <c r="AQ8" s="158"/>
      <c r="AR8" s="158"/>
      <c r="AS8" s="159"/>
      <c r="AT8" s="78"/>
      <c r="AU8" s="163" t="s">
        <v>94</v>
      </c>
      <c r="AV8" s="164"/>
      <c r="AW8" s="164"/>
      <c r="AX8" s="165"/>
    </row>
    <row r="9" spans="1:50" ht="16.5" x14ac:dyDescent="0.25">
      <c r="A9" s="45"/>
      <c r="B9" s="46"/>
      <c r="C9" s="77"/>
      <c r="D9" s="79"/>
      <c r="E9" s="125"/>
      <c r="F9" s="79"/>
      <c r="G9" s="160"/>
      <c r="H9" s="161"/>
      <c r="I9" s="161"/>
      <c r="J9" s="162"/>
      <c r="K9" s="81"/>
      <c r="L9" s="160"/>
      <c r="M9" s="161"/>
      <c r="N9" s="161"/>
      <c r="O9" s="162"/>
      <c r="P9" s="81"/>
      <c r="Q9" s="160"/>
      <c r="R9" s="161"/>
      <c r="S9" s="161"/>
      <c r="T9" s="162"/>
      <c r="U9" s="77"/>
      <c r="V9" s="160"/>
      <c r="W9" s="161"/>
      <c r="X9" s="161"/>
      <c r="Y9" s="162"/>
      <c r="Z9" s="78"/>
      <c r="AA9" s="160"/>
      <c r="AB9" s="161"/>
      <c r="AC9" s="161"/>
      <c r="AD9" s="162"/>
      <c r="AE9" s="78"/>
      <c r="AF9" s="160"/>
      <c r="AG9" s="161"/>
      <c r="AH9" s="161"/>
      <c r="AI9" s="162"/>
      <c r="AJ9" s="78"/>
      <c r="AK9" s="160"/>
      <c r="AL9" s="161"/>
      <c r="AM9" s="161"/>
      <c r="AN9" s="162"/>
      <c r="AO9" s="78"/>
      <c r="AP9" s="160"/>
      <c r="AQ9" s="161"/>
      <c r="AR9" s="161"/>
      <c r="AS9" s="162"/>
      <c r="AT9" s="78"/>
      <c r="AU9" s="154" t="s">
        <v>97</v>
      </c>
      <c r="AV9" s="155"/>
      <c r="AW9" s="155"/>
      <c r="AX9" s="156"/>
    </row>
    <row r="10" spans="1:50" s="2" customFormat="1" ht="66" x14ac:dyDescent="0.25">
      <c r="A10" s="47"/>
      <c r="B10" s="48"/>
      <c r="C10" s="82"/>
      <c r="D10" s="83"/>
      <c r="E10" s="84" t="s">
        <v>10</v>
      </c>
      <c r="F10" s="83"/>
      <c r="G10" s="85" t="s">
        <v>11</v>
      </c>
      <c r="H10" s="84" t="s">
        <v>12</v>
      </c>
      <c r="I10" s="84" t="s">
        <v>13</v>
      </c>
      <c r="J10" s="84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3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7"/>
      <c r="AB11" s="77"/>
      <c r="AC11" s="77"/>
      <c r="AD11" s="77"/>
      <c r="AE11" s="78"/>
      <c r="AF11" s="77"/>
      <c r="AG11" s="77"/>
      <c r="AH11" s="77"/>
      <c r="AI11" s="77"/>
      <c r="AJ11" s="78"/>
      <c r="AK11" s="77"/>
      <c r="AL11" s="77"/>
      <c r="AM11" s="77"/>
      <c r="AN11" s="77"/>
      <c r="AO11" s="78"/>
      <c r="AP11" s="77"/>
      <c r="AQ11" s="77"/>
      <c r="AR11" s="77"/>
      <c r="AS11" s="77"/>
      <c r="AT11" s="78"/>
      <c r="AU11" s="77"/>
      <c r="AV11" s="90"/>
      <c r="AW11" s="90"/>
      <c r="AX11" s="90"/>
    </row>
    <row r="12" spans="1:50" ht="16.5" x14ac:dyDescent="0.25">
      <c r="A12" s="49"/>
      <c r="B12" s="46"/>
      <c r="C12" s="81" t="s">
        <v>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7"/>
      <c r="AB12" s="77"/>
      <c r="AC12" s="77"/>
      <c r="AD12" s="77"/>
      <c r="AE12" s="78"/>
      <c r="AF12" s="77"/>
      <c r="AG12" s="77"/>
      <c r="AH12" s="77"/>
      <c r="AI12" s="77"/>
      <c r="AJ12" s="78"/>
      <c r="AK12" s="77"/>
      <c r="AL12" s="77"/>
      <c r="AM12" s="77"/>
      <c r="AN12" s="77"/>
      <c r="AO12" s="78"/>
      <c r="AP12" s="77"/>
      <c r="AQ12" s="77"/>
      <c r="AR12" s="77"/>
      <c r="AS12" s="77"/>
      <c r="AT12" s="78"/>
      <c r="AU12" s="77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1" t="s">
        <v>17</v>
      </c>
      <c r="D13" s="89" t="s">
        <v>16</v>
      </c>
      <c r="E13" s="79"/>
      <c r="F13" s="77"/>
      <c r="G13" s="90"/>
      <c r="H13" s="90"/>
      <c r="I13" s="90"/>
      <c r="J13" s="90"/>
      <c r="K13" s="90"/>
      <c r="L13" s="90"/>
      <c r="M13" s="90"/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7"/>
      <c r="AB13" s="77"/>
      <c r="AC13" s="77"/>
      <c r="AD13" s="77"/>
      <c r="AE13" s="78"/>
      <c r="AF13" s="77"/>
      <c r="AG13" s="77"/>
      <c r="AH13" s="77"/>
      <c r="AI13" s="77"/>
      <c r="AJ13" s="78"/>
      <c r="AK13" s="77"/>
      <c r="AL13" s="77"/>
      <c r="AM13" s="77"/>
      <c r="AN13" s="77"/>
      <c r="AO13" s="78"/>
      <c r="AP13" s="77"/>
      <c r="AQ13" s="77"/>
      <c r="AR13" s="77"/>
      <c r="AS13" s="77"/>
      <c r="AT13" s="78"/>
      <c r="AU13" s="77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1" t="s">
        <v>17</v>
      </c>
      <c r="D14" s="89" t="s">
        <v>18</v>
      </c>
      <c r="E14" s="91">
        <v>3100</v>
      </c>
      <c r="F14" s="77"/>
      <c r="G14" s="92">
        <v>0</v>
      </c>
      <c r="H14" s="92">
        <f>'1351'!H14</f>
        <v>0</v>
      </c>
      <c r="I14" s="92">
        <f>'1351'!I14</f>
        <v>0</v>
      </c>
      <c r="J14" s="93" t="s">
        <v>95</v>
      </c>
      <c r="K14" s="94"/>
      <c r="L14" s="92">
        <v>0</v>
      </c>
      <c r="M14" s="92">
        <f>'1361'!H16</f>
        <v>0</v>
      </c>
      <c r="N14" s="92">
        <f>'1361'!I16</f>
        <v>0</v>
      </c>
      <c r="O14" s="80" t="str">
        <f>IF(N14=0,"%",M14/N14)</f>
        <v>%</v>
      </c>
      <c r="P14" s="95"/>
      <c r="Q14" s="96" t="e">
        <f>G14+L14+#REF!</f>
        <v>#REF!</v>
      </c>
      <c r="R14" s="92">
        <f>'1401'!H16</f>
        <v>0</v>
      </c>
      <c r="S14" s="92">
        <f>'1401'!I16</f>
        <v>0</v>
      </c>
      <c r="T14" s="80" t="str">
        <f>IF(S14=0,"%",R14/S14)</f>
        <v>%</v>
      </c>
      <c r="U14" s="77"/>
      <c r="V14" s="96" t="e">
        <f>L14+#REF!+Q14</f>
        <v>#REF!</v>
      </c>
      <c r="W14" s="92">
        <f>'1421'!H16</f>
        <v>0</v>
      </c>
      <c r="X14" s="92">
        <f>'1421'!I16</f>
        <v>0</v>
      </c>
      <c r="Y14" s="80" t="str">
        <f>IF(X14=0,"%",W14/X14)</f>
        <v>%</v>
      </c>
      <c r="Z14" s="78"/>
      <c r="AA14" s="96" t="e">
        <f>#REF!+Q14+V14</f>
        <v>#REF!</v>
      </c>
      <c r="AB14" s="92">
        <f>'1601'!H16</f>
        <v>0</v>
      </c>
      <c r="AC14" s="92">
        <f>'1601'!I16</f>
        <v>0</v>
      </c>
      <c r="AD14" s="80" t="str">
        <f>IF(AC14=0,"%",AB14/AC14)</f>
        <v>%</v>
      </c>
      <c r="AE14" s="78"/>
      <c r="AF14" s="92">
        <v>0</v>
      </c>
      <c r="AG14" s="92">
        <f>'1621'!H16</f>
        <v>0</v>
      </c>
      <c r="AH14" s="96">
        <f>'1621'!I16</f>
        <v>0</v>
      </c>
      <c r="AI14" s="80" t="str">
        <f>IF(AH14=0,"%",AG14/AH14)</f>
        <v>%</v>
      </c>
      <c r="AJ14" s="78"/>
      <c r="AK14" s="96" t="e">
        <f>V14+AA14+AF14</f>
        <v>#REF!</v>
      </c>
      <c r="AL14" s="96">
        <f>'1721'!H16</f>
        <v>0</v>
      </c>
      <c r="AM14" s="96">
        <f>'1721'!I16</f>
        <v>0</v>
      </c>
      <c r="AN14" s="80" t="str">
        <f>IF(AM14=0,"%",AL14/AM14)</f>
        <v>%</v>
      </c>
      <c r="AO14" s="78"/>
      <c r="AP14" s="96" t="e">
        <f>AA14+AF14+AK14</f>
        <v>#REF!</v>
      </c>
      <c r="AQ14" s="96">
        <f>'9000'!H13</f>
        <v>0</v>
      </c>
      <c r="AR14" s="96">
        <f>'9000'!I13</f>
        <v>0</v>
      </c>
      <c r="AS14" s="80" t="str">
        <f>IF(AR14=0,"%",AQ14/AR14)</f>
        <v>%</v>
      </c>
      <c r="AT14" s="78"/>
      <c r="AU14" s="96" t="e">
        <f>AF14+AK14+AP14</f>
        <v>#REF!</v>
      </c>
      <c r="AV14" s="92">
        <f>H14+M14+R14+W14+AB14+AG14+AL14+AQ14</f>
        <v>0</v>
      </c>
      <c r="AW14" s="92">
        <f>I14+N14+S14+X14+AC14+AH14+AM14+AR14</f>
        <v>0</v>
      </c>
      <c r="AX14" s="93" t="str">
        <f>IF(AW14=0,"%",AV14/AW14)</f>
        <v>%</v>
      </c>
    </row>
    <row r="15" spans="1:50" ht="16.5" x14ac:dyDescent="0.25">
      <c r="A15" s="49" t="str">
        <f t="shared" si="0"/>
        <v>Revenues</v>
      </c>
      <c r="B15" s="15" t="s">
        <v>16</v>
      </c>
      <c r="C15" s="81" t="s">
        <v>17</v>
      </c>
      <c r="D15" s="89" t="s">
        <v>19</v>
      </c>
      <c r="E15" s="97">
        <v>3200</v>
      </c>
      <c r="F15" s="77"/>
      <c r="G15" s="92">
        <v>0</v>
      </c>
      <c r="H15" s="92">
        <f>'1351'!H15</f>
        <v>0</v>
      </c>
      <c r="I15" s="92">
        <f>'1351'!I15</f>
        <v>0</v>
      </c>
      <c r="J15" s="93" t="s">
        <v>95</v>
      </c>
      <c r="K15" s="98"/>
      <c r="L15" s="92">
        <v>0</v>
      </c>
      <c r="M15" s="92">
        <f>'1361'!H17</f>
        <v>0</v>
      </c>
      <c r="N15" s="92">
        <f>'1361'!I17</f>
        <v>0</v>
      </c>
      <c r="O15" s="80" t="str">
        <f>IF(N15=0,"%",M15/N15)</f>
        <v>%</v>
      </c>
      <c r="P15" s="99"/>
      <c r="Q15" s="96" t="e">
        <f>G15+L15+#REF!</f>
        <v>#REF!</v>
      </c>
      <c r="R15" s="92">
        <f>'1401'!H17</f>
        <v>0</v>
      </c>
      <c r="S15" s="92">
        <f>'1401'!I17</f>
        <v>0</v>
      </c>
      <c r="T15" s="80" t="str">
        <f>IF(S15=0,"%",R15/S15)</f>
        <v>%</v>
      </c>
      <c r="U15" s="77"/>
      <c r="V15" s="96" t="e">
        <f>L15+#REF!+Q15</f>
        <v>#REF!</v>
      </c>
      <c r="W15" s="92">
        <f>'1421'!H17</f>
        <v>0</v>
      </c>
      <c r="X15" s="92">
        <f>'1421'!I17</f>
        <v>0</v>
      </c>
      <c r="Y15" s="80" t="str">
        <f>IF(X15=0,"%",W15/X15)</f>
        <v>%</v>
      </c>
      <c r="Z15" s="78"/>
      <c r="AA15" s="96" t="e">
        <f>#REF!+Q15+V15</f>
        <v>#REF!</v>
      </c>
      <c r="AB15" s="92">
        <f>'1601'!H17</f>
        <v>0</v>
      </c>
      <c r="AC15" s="92">
        <f>'1601'!I17</f>
        <v>0</v>
      </c>
      <c r="AD15" s="80" t="str">
        <f>IF(AC15=0,"%",AB15/AC15)</f>
        <v>%</v>
      </c>
      <c r="AE15" s="78"/>
      <c r="AF15" s="92">
        <v>0</v>
      </c>
      <c r="AG15" s="92">
        <f>'1621'!H17</f>
        <v>0</v>
      </c>
      <c r="AH15" s="96">
        <f>'1621'!I17</f>
        <v>0</v>
      </c>
      <c r="AI15" s="80" t="str">
        <f>IF(AH15=0,"%",AG15/AH15)</f>
        <v>%</v>
      </c>
      <c r="AJ15" s="78"/>
      <c r="AK15" s="96" t="e">
        <f>V15+AA15+AF15</f>
        <v>#REF!</v>
      </c>
      <c r="AL15" s="96">
        <f>'1721'!H17</f>
        <v>0</v>
      </c>
      <c r="AM15" s="96">
        <f>'1721'!I17</f>
        <v>0</v>
      </c>
      <c r="AN15" s="80" t="str">
        <f>IF(AM15=0,"%",AL15/AM15)</f>
        <v>%</v>
      </c>
      <c r="AO15" s="78"/>
      <c r="AP15" s="96" t="e">
        <f>AA15+AF15+AK15</f>
        <v>#REF!</v>
      </c>
      <c r="AQ15" s="96">
        <f>'9000'!H14</f>
        <v>0</v>
      </c>
      <c r="AR15" s="96">
        <f>'9000'!I14</f>
        <v>0</v>
      </c>
      <c r="AS15" s="80" t="str">
        <f>IF(AR15=0,"%",AQ15/AR15)</f>
        <v>%</v>
      </c>
      <c r="AT15" s="78"/>
      <c r="AU15" s="96" t="e">
        <f>AF15+AK15+AP15</f>
        <v>#REF!</v>
      </c>
      <c r="AV15" s="92">
        <f t="shared" ref="AV15:AV29" si="1">H15+M15+R15+W15+AB15+AG15+AL15+AQ15</f>
        <v>0</v>
      </c>
      <c r="AW15" s="92">
        <f t="shared" ref="AW15:AW29" si="2">I15+N15+S15+X15+AC15+AH15+AM15+AR15</f>
        <v>0</v>
      </c>
      <c r="AX15" s="93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1" t="s">
        <v>17</v>
      </c>
      <c r="D16" s="89" t="s">
        <v>20</v>
      </c>
      <c r="E16" s="91"/>
      <c r="F16" s="77"/>
      <c r="G16" s="92"/>
      <c r="H16" s="92"/>
      <c r="I16" s="92"/>
      <c r="J16" s="93"/>
      <c r="K16" s="90"/>
      <c r="L16" s="92"/>
      <c r="M16" s="92"/>
      <c r="N16" s="92"/>
      <c r="O16" s="80"/>
      <c r="P16" s="77"/>
      <c r="Q16" s="96"/>
      <c r="R16" s="92"/>
      <c r="S16" s="92"/>
      <c r="T16" s="80"/>
      <c r="U16" s="77"/>
      <c r="V16" s="96"/>
      <c r="W16" s="92"/>
      <c r="X16" s="92"/>
      <c r="Y16" s="80"/>
      <c r="Z16" s="78"/>
      <c r="AA16" s="96"/>
      <c r="AB16" s="92"/>
      <c r="AC16" s="92"/>
      <c r="AD16" s="80"/>
      <c r="AE16" s="78"/>
      <c r="AF16" s="96"/>
      <c r="AG16" s="92"/>
      <c r="AH16" s="96"/>
      <c r="AI16" s="80"/>
      <c r="AJ16" s="78"/>
      <c r="AK16" s="96"/>
      <c r="AL16" s="96"/>
      <c r="AM16" s="96"/>
      <c r="AN16" s="80"/>
      <c r="AO16" s="78"/>
      <c r="AP16" s="96"/>
      <c r="AQ16" s="96"/>
      <c r="AR16" s="96"/>
      <c r="AS16" s="80"/>
      <c r="AT16" s="78"/>
      <c r="AU16" s="96"/>
      <c r="AV16" s="92">
        <f t="shared" si="1"/>
        <v>0</v>
      </c>
      <c r="AW16" s="92">
        <f t="shared" si="2"/>
        <v>0</v>
      </c>
      <c r="AX16" s="93"/>
    </row>
    <row r="17" spans="1:50" ht="16.5" x14ac:dyDescent="0.25">
      <c r="A17" s="49" t="str">
        <f t="shared" si="0"/>
        <v>Revenues</v>
      </c>
      <c r="B17" s="15" t="s">
        <v>20</v>
      </c>
      <c r="C17" s="81" t="s">
        <v>17</v>
      </c>
      <c r="D17" s="89" t="s">
        <v>21</v>
      </c>
      <c r="E17" s="91">
        <v>3310</v>
      </c>
      <c r="F17" s="77"/>
      <c r="G17" s="92">
        <v>336118.82</v>
      </c>
      <c r="H17" s="92">
        <f>'1351'!H17</f>
        <v>2565487.7400000002</v>
      </c>
      <c r="I17" s="92">
        <f>'1351'!I17</f>
        <v>3615201</v>
      </c>
      <c r="J17" s="93">
        <v>9.0909091400849323E-2</v>
      </c>
      <c r="K17" s="98"/>
      <c r="L17" s="92">
        <v>0</v>
      </c>
      <c r="M17" s="92">
        <f>'1361'!H19</f>
        <v>3223048.32</v>
      </c>
      <c r="N17" s="92">
        <f>'1361'!I19</f>
        <v>4528798</v>
      </c>
      <c r="O17" s="80">
        <f t="shared" ref="O17:O22" si="3">IF(N17=0,"%",M17/N17)</f>
        <v>0.71167853368598022</v>
      </c>
      <c r="P17" s="99"/>
      <c r="Q17" s="96" t="e">
        <f>G17+L17+#REF!</f>
        <v>#REF!</v>
      </c>
      <c r="R17" s="92">
        <f>'1401'!H19</f>
        <v>2141300.42</v>
      </c>
      <c r="S17" s="92">
        <f>'1401'!I19</f>
        <v>3275711</v>
      </c>
      <c r="T17" s="80">
        <f t="shared" ref="T17:T22" si="4">IF(S17=0,"%",R17/S17)</f>
        <v>0.65369027365356713</v>
      </c>
      <c r="U17" s="77"/>
      <c r="V17" s="96" t="e">
        <f>L17+#REF!+Q17</f>
        <v>#REF!</v>
      </c>
      <c r="W17" s="92">
        <f>'1421'!H19</f>
        <v>2209871.94</v>
      </c>
      <c r="X17" s="92">
        <f>'1421'!I19</f>
        <v>3161960</v>
      </c>
      <c r="Y17" s="80">
        <f t="shared" ref="Y17:Y22" si="5">IF(X17=0,"%",W17/X17)</f>
        <v>0.69889307265114042</v>
      </c>
      <c r="Z17" s="78"/>
      <c r="AA17" s="96" t="e">
        <f>#REF!+Q17+V17</f>
        <v>#REF!</v>
      </c>
      <c r="AB17" s="92">
        <f>'1601'!H19</f>
        <v>2839301.78</v>
      </c>
      <c r="AC17" s="92">
        <f>'1601'!I19</f>
        <v>4131066</v>
      </c>
      <c r="AD17" s="80">
        <f t="shared" ref="AD17:AD22" si="6">IF(AC17=0,"%",AB17/AC17)</f>
        <v>0.6873048699778701</v>
      </c>
      <c r="AE17" s="78"/>
      <c r="AF17" s="92">
        <v>0</v>
      </c>
      <c r="AG17" s="92">
        <f>'1621'!H19</f>
        <v>3023684.38</v>
      </c>
      <c r="AH17" s="96">
        <f>'1621'!I19</f>
        <v>4643033</v>
      </c>
      <c r="AI17" s="80">
        <f t="shared" ref="AI17:AI22" si="7">IF(AH17=0,"%",AG17/AH17)</f>
        <v>0.65123043062584307</v>
      </c>
      <c r="AJ17" s="78"/>
      <c r="AK17" s="96" t="e">
        <f t="shared" ref="AK17:AK22" si="8">V17+AA17+AF17</f>
        <v>#REF!</v>
      </c>
      <c r="AL17" s="96">
        <f>'1721'!H19</f>
        <v>7026548.7400000002</v>
      </c>
      <c r="AM17" s="96">
        <f>'1721'!I19</f>
        <v>10101716</v>
      </c>
      <c r="AN17" s="80">
        <f t="shared" ref="AN17:AN22" si="9">IF(AM17=0,"%",AL17/AM17)</f>
        <v>0.69557971536717134</v>
      </c>
      <c r="AO17" s="78"/>
      <c r="AP17" s="96" t="e">
        <f t="shared" ref="AP17:AP22" si="10">AA17+AF17+AK17</f>
        <v>#REF!</v>
      </c>
      <c r="AQ17" s="96">
        <f>'9000'!H16</f>
        <v>0</v>
      </c>
      <c r="AR17" s="96">
        <f>'9000'!I16</f>
        <v>357676</v>
      </c>
      <c r="AS17" s="80">
        <f t="shared" ref="AS17:AS22" si="11">IF(AR17=0,"%",AQ17/AR17)</f>
        <v>0</v>
      </c>
      <c r="AT17" s="78"/>
      <c r="AU17" s="96" t="e">
        <f t="shared" ref="AU17:AU22" si="12">AF17+AK17+AP17</f>
        <v>#REF!</v>
      </c>
      <c r="AV17" s="92">
        <f t="shared" si="1"/>
        <v>23029243.32</v>
      </c>
      <c r="AW17" s="92">
        <f t="shared" si="2"/>
        <v>33815161</v>
      </c>
      <c r="AX17" s="93">
        <f t="shared" ref="AX17:AX22" si="13">IF(AW17=0,"%",AV17/AW17)</f>
        <v>0.68103308217281588</v>
      </c>
    </row>
    <row r="18" spans="1:50" ht="16.5" x14ac:dyDescent="0.25">
      <c r="A18" s="49" t="str">
        <f t="shared" si="0"/>
        <v>Revenues</v>
      </c>
      <c r="B18" s="15" t="s">
        <v>20</v>
      </c>
      <c r="C18" s="81" t="s">
        <v>17</v>
      </c>
      <c r="D18" s="89" t="s">
        <v>22</v>
      </c>
      <c r="E18" s="91">
        <v>3397</v>
      </c>
      <c r="F18" s="77"/>
      <c r="G18" s="92">
        <v>0</v>
      </c>
      <c r="H18" s="92">
        <f>'1351'!H18</f>
        <v>0</v>
      </c>
      <c r="I18" s="92">
        <f>'1351'!I18</f>
        <v>0</v>
      </c>
      <c r="J18" s="93" t="s">
        <v>95</v>
      </c>
      <c r="K18" s="98"/>
      <c r="L18" s="92">
        <v>0</v>
      </c>
      <c r="M18" s="92">
        <f>'1361'!H20</f>
        <v>0</v>
      </c>
      <c r="N18" s="92">
        <f>'1361'!I20</f>
        <v>0</v>
      </c>
      <c r="O18" s="80" t="str">
        <f t="shared" si="3"/>
        <v>%</v>
      </c>
      <c r="P18" s="99"/>
      <c r="Q18" s="96" t="e">
        <f>G18+L18+#REF!</f>
        <v>#REF!</v>
      </c>
      <c r="R18" s="92">
        <f>'1401'!H20</f>
        <v>0</v>
      </c>
      <c r="S18" s="92">
        <f>'1401'!I20</f>
        <v>0</v>
      </c>
      <c r="T18" s="80" t="str">
        <f t="shared" si="4"/>
        <v>%</v>
      </c>
      <c r="U18" s="77"/>
      <c r="V18" s="96" t="e">
        <f>L18+#REF!+Q18</f>
        <v>#REF!</v>
      </c>
      <c r="W18" s="92">
        <f>'1421'!H20</f>
        <v>0</v>
      </c>
      <c r="X18" s="92">
        <f>'1421'!I20</f>
        <v>0</v>
      </c>
      <c r="Y18" s="80" t="str">
        <f t="shared" si="5"/>
        <v>%</v>
      </c>
      <c r="Z18" s="78"/>
      <c r="AA18" s="96" t="e">
        <f>#REF!+Q18+V18</f>
        <v>#REF!</v>
      </c>
      <c r="AB18" s="92">
        <f>'1601'!H20</f>
        <v>0</v>
      </c>
      <c r="AC18" s="92">
        <f>'1601'!I20</f>
        <v>0</v>
      </c>
      <c r="AD18" s="80" t="str">
        <f t="shared" si="6"/>
        <v>%</v>
      </c>
      <c r="AE18" s="78"/>
      <c r="AF18" s="92">
        <v>0</v>
      </c>
      <c r="AG18" s="92">
        <f>'1621'!H20</f>
        <v>0</v>
      </c>
      <c r="AH18" s="96">
        <f>'1621'!I20</f>
        <v>0</v>
      </c>
      <c r="AI18" s="80" t="str">
        <f t="shared" si="7"/>
        <v>%</v>
      </c>
      <c r="AJ18" s="78"/>
      <c r="AK18" s="96" t="e">
        <f t="shared" si="8"/>
        <v>#REF!</v>
      </c>
      <c r="AL18" s="96">
        <f>'1721'!H20</f>
        <v>0</v>
      </c>
      <c r="AM18" s="96">
        <f>'1721'!I20</f>
        <v>0</v>
      </c>
      <c r="AN18" s="80" t="str">
        <f t="shared" si="9"/>
        <v>%</v>
      </c>
      <c r="AO18" s="78"/>
      <c r="AP18" s="96" t="e">
        <f t="shared" si="10"/>
        <v>#REF!</v>
      </c>
      <c r="AQ18" s="96">
        <f>'9000'!H17</f>
        <v>0</v>
      </c>
      <c r="AR18" s="96">
        <f>'9000'!I17</f>
        <v>0</v>
      </c>
      <c r="AS18" s="80" t="str">
        <f t="shared" si="11"/>
        <v>%</v>
      </c>
      <c r="AT18" s="78"/>
      <c r="AU18" s="96" t="e">
        <f t="shared" si="12"/>
        <v>#REF!</v>
      </c>
      <c r="AV18" s="92">
        <f t="shared" si="1"/>
        <v>0</v>
      </c>
      <c r="AW18" s="92">
        <f t="shared" si="2"/>
        <v>0</v>
      </c>
      <c r="AX18" s="93" t="str">
        <f t="shared" si="13"/>
        <v>%</v>
      </c>
    </row>
    <row r="19" spans="1:50" ht="16.5" x14ac:dyDescent="0.25">
      <c r="A19" s="49"/>
      <c r="B19" s="15"/>
      <c r="C19" s="81"/>
      <c r="D19" s="89" t="s">
        <v>63</v>
      </c>
      <c r="E19" s="91">
        <v>3354</v>
      </c>
      <c r="F19" s="77"/>
      <c r="G19" s="92">
        <v>5704.36</v>
      </c>
      <c r="H19" s="92">
        <f>'1351'!H19</f>
        <v>46042.36</v>
      </c>
      <c r="I19" s="92">
        <f>'1351'!I19</f>
        <v>62100</v>
      </c>
      <c r="J19" s="93">
        <v>9.090903295722573E-2</v>
      </c>
      <c r="K19" s="98"/>
      <c r="L19" s="92">
        <v>0</v>
      </c>
      <c r="M19" s="92">
        <f>'1361'!H21</f>
        <v>45122.94</v>
      </c>
      <c r="N19" s="92">
        <f>'1361'!I21</f>
        <v>60985</v>
      </c>
      <c r="O19" s="80">
        <f t="shared" si="3"/>
        <v>0.7399022710502583</v>
      </c>
      <c r="P19" s="99"/>
      <c r="Q19" s="96" t="e">
        <f>G19+L19+#REF!</f>
        <v>#REF!</v>
      </c>
      <c r="R19" s="92">
        <f>'1401'!H21</f>
        <v>75535.360000000001</v>
      </c>
      <c r="S19" s="92">
        <f>'1401'!I21</f>
        <v>102054</v>
      </c>
      <c r="T19" s="80">
        <f t="shared" si="4"/>
        <v>0.74015090050365495</v>
      </c>
      <c r="U19" s="77"/>
      <c r="V19" s="96" t="e">
        <f>L19+#REF!+Q19</f>
        <v>#REF!</v>
      </c>
      <c r="W19" s="92">
        <f>'1421'!H21</f>
        <v>40644.06</v>
      </c>
      <c r="X19" s="92">
        <f>'1421'!I21</f>
        <v>54869</v>
      </c>
      <c r="Y19" s="80">
        <f t="shared" si="5"/>
        <v>0.74074723432174816</v>
      </c>
      <c r="Z19" s="78"/>
      <c r="AA19" s="96" t="e">
        <f>#REF!+Q19+V19</f>
        <v>#REF!</v>
      </c>
      <c r="AB19" s="92">
        <f>'1601'!H21</f>
        <v>162782.59</v>
      </c>
      <c r="AC19" s="92">
        <f>'1601'!I21</f>
        <v>219772</v>
      </c>
      <c r="AD19" s="80">
        <f t="shared" si="6"/>
        <v>0.74068848624938566</v>
      </c>
      <c r="AE19" s="78"/>
      <c r="AF19" s="92">
        <v>0</v>
      </c>
      <c r="AG19" s="92">
        <f>'1621'!H21</f>
        <v>143741.15</v>
      </c>
      <c r="AH19" s="96">
        <f>'1621'!I21</f>
        <v>193897</v>
      </c>
      <c r="AI19" s="80">
        <f t="shared" si="7"/>
        <v>0.74132735421383511</v>
      </c>
      <c r="AJ19" s="78"/>
      <c r="AK19" s="96" t="e">
        <f t="shared" si="8"/>
        <v>#REF!</v>
      </c>
      <c r="AL19" s="96">
        <f>'1721'!H21</f>
        <v>270352.37</v>
      </c>
      <c r="AM19" s="96">
        <f>'1721'!I21</f>
        <v>365160</v>
      </c>
      <c r="AN19" s="80">
        <f t="shared" si="9"/>
        <v>0.74036688027166175</v>
      </c>
      <c r="AO19" s="78"/>
      <c r="AP19" s="96" t="e">
        <f t="shared" si="10"/>
        <v>#REF!</v>
      </c>
      <c r="AQ19" s="96">
        <f>'9000'!H18</f>
        <v>1562347.82</v>
      </c>
      <c r="AR19" s="96">
        <f>'9000'!I18</f>
        <v>2644656.5499999998</v>
      </c>
      <c r="AS19" s="80">
        <f t="shared" si="11"/>
        <v>0.59075641409845836</v>
      </c>
      <c r="AT19" s="78"/>
      <c r="AU19" s="96" t="e">
        <f t="shared" si="12"/>
        <v>#REF!</v>
      </c>
      <c r="AV19" s="92">
        <f t="shared" si="1"/>
        <v>2346568.65</v>
      </c>
      <c r="AW19" s="92">
        <f t="shared" si="2"/>
        <v>3703493.55</v>
      </c>
      <c r="AX19" s="93">
        <f t="shared" si="13"/>
        <v>0.63360948745273227</v>
      </c>
    </row>
    <row r="20" spans="1:50" ht="16.5" x14ac:dyDescent="0.25">
      <c r="A20" s="49" t="str">
        <f t="shared" si="0"/>
        <v>Revenues</v>
      </c>
      <c r="B20" s="15" t="s">
        <v>20</v>
      </c>
      <c r="C20" s="81" t="s">
        <v>17</v>
      </c>
      <c r="D20" s="89" t="s">
        <v>23</v>
      </c>
      <c r="E20" s="91">
        <v>3355</v>
      </c>
      <c r="F20" s="77"/>
      <c r="G20" s="92">
        <v>50684.27</v>
      </c>
      <c r="H20" s="92">
        <f>'1351'!H20</f>
        <v>403841.71</v>
      </c>
      <c r="I20" s="92">
        <f>'1351'!I20</f>
        <v>537268</v>
      </c>
      <c r="J20" s="93">
        <v>9.0909086017358795E-2</v>
      </c>
      <c r="K20" s="98"/>
      <c r="L20" s="92">
        <v>0</v>
      </c>
      <c r="M20" s="92">
        <f>'1361'!H22</f>
        <v>513182.28</v>
      </c>
      <c r="N20" s="92">
        <f>'1361'!I22</f>
        <v>680615</v>
      </c>
      <c r="O20" s="80">
        <f t="shared" si="3"/>
        <v>0.75399789895902969</v>
      </c>
      <c r="P20" s="99"/>
      <c r="Q20" s="96" t="e">
        <f>G20+L20+#REF!</f>
        <v>#REF!</v>
      </c>
      <c r="R20" s="92">
        <f>'1401'!H22</f>
        <v>336750.36</v>
      </c>
      <c r="S20" s="92">
        <f>'1401'!I22</f>
        <v>478364</v>
      </c>
      <c r="T20" s="80">
        <f t="shared" si="4"/>
        <v>0.70396258915804699</v>
      </c>
      <c r="U20" s="77"/>
      <c r="V20" s="96" t="e">
        <f>L20+#REF!+Q20</f>
        <v>#REF!</v>
      </c>
      <c r="W20" s="92">
        <f>'1421'!H22</f>
        <v>346852.96</v>
      </c>
      <c r="X20" s="92">
        <f>'1421'!I22</f>
        <v>466426</v>
      </c>
      <c r="Y20" s="80">
        <f t="shared" si="5"/>
        <v>0.74363984855046683</v>
      </c>
      <c r="Z20" s="78"/>
      <c r="AA20" s="96" t="e">
        <f>#REF!+Q20+V20</f>
        <v>#REF!</v>
      </c>
      <c r="AB20" s="92">
        <f>'1601'!H22</f>
        <v>425236.46</v>
      </c>
      <c r="AC20" s="92">
        <f>'1601'!I22</f>
        <v>585325</v>
      </c>
      <c r="AD20" s="80">
        <f t="shared" si="6"/>
        <v>0.72649632255584506</v>
      </c>
      <c r="AE20" s="78"/>
      <c r="AF20" s="92">
        <v>0</v>
      </c>
      <c r="AG20" s="92">
        <f>'1621'!H22</f>
        <v>456972.61</v>
      </c>
      <c r="AH20" s="96">
        <f>'1621'!I22</f>
        <v>660327</v>
      </c>
      <c r="AI20" s="80">
        <f t="shared" si="7"/>
        <v>0.69203986812594365</v>
      </c>
      <c r="AJ20" s="78"/>
      <c r="AK20" s="96" t="e">
        <f t="shared" si="8"/>
        <v>#REF!</v>
      </c>
      <c r="AL20" s="96">
        <f>'1721'!H22</f>
        <v>1065307.1499999999</v>
      </c>
      <c r="AM20" s="96">
        <f>'1721'!I22</f>
        <v>1452204</v>
      </c>
      <c r="AN20" s="80">
        <f t="shared" si="9"/>
        <v>0.73357954529804348</v>
      </c>
      <c r="AO20" s="78"/>
      <c r="AP20" s="96" t="e">
        <f t="shared" si="10"/>
        <v>#REF!</v>
      </c>
      <c r="AQ20" s="96">
        <f>'9000'!H19</f>
        <v>0</v>
      </c>
      <c r="AR20" s="96">
        <f>'9000'!I19</f>
        <v>0</v>
      </c>
      <c r="AS20" s="80" t="str">
        <f t="shared" si="11"/>
        <v>%</v>
      </c>
      <c r="AT20" s="78"/>
      <c r="AU20" s="96" t="e">
        <f t="shared" si="12"/>
        <v>#REF!</v>
      </c>
      <c r="AV20" s="92">
        <f t="shared" si="1"/>
        <v>3548143.53</v>
      </c>
      <c r="AW20" s="92">
        <f t="shared" si="2"/>
        <v>4860529</v>
      </c>
      <c r="AX20" s="93">
        <f t="shared" si="13"/>
        <v>0.7299912272923379</v>
      </c>
    </row>
    <row r="21" spans="1:50" ht="16.5" x14ac:dyDescent="0.25">
      <c r="A21" s="49" t="str">
        <f t="shared" si="0"/>
        <v>Revenues</v>
      </c>
      <c r="B21" s="15" t="s">
        <v>20</v>
      </c>
      <c r="C21" s="81" t="s">
        <v>17</v>
      </c>
      <c r="D21" s="89" t="s">
        <v>24</v>
      </c>
      <c r="E21" s="91">
        <v>3361</v>
      </c>
      <c r="F21" s="77"/>
      <c r="G21" s="92">
        <v>0</v>
      </c>
      <c r="H21" s="92">
        <f>'1351'!H21</f>
        <v>0</v>
      </c>
      <c r="I21" s="92">
        <f>'1351'!I21</f>
        <v>0</v>
      </c>
      <c r="J21" s="93" t="s">
        <v>95</v>
      </c>
      <c r="K21" s="98"/>
      <c r="L21" s="92">
        <v>0</v>
      </c>
      <c r="M21" s="92">
        <f>'1361'!H23</f>
        <v>0</v>
      </c>
      <c r="N21" s="92">
        <f>'1361'!I23</f>
        <v>0</v>
      </c>
      <c r="O21" s="80" t="str">
        <f t="shared" si="3"/>
        <v>%</v>
      </c>
      <c r="P21" s="99"/>
      <c r="Q21" s="96" t="e">
        <f>G21+L21+#REF!</f>
        <v>#REF!</v>
      </c>
      <c r="R21" s="92">
        <f>'1401'!H23</f>
        <v>0</v>
      </c>
      <c r="S21" s="92">
        <f>'1401'!I23</f>
        <v>0</v>
      </c>
      <c r="T21" s="80" t="str">
        <f t="shared" si="4"/>
        <v>%</v>
      </c>
      <c r="U21" s="77"/>
      <c r="V21" s="96" t="e">
        <f>L21+#REF!+Q21</f>
        <v>#REF!</v>
      </c>
      <c r="W21" s="92">
        <f>'1421'!H23</f>
        <v>0</v>
      </c>
      <c r="X21" s="92">
        <f>'1421'!I23</f>
        <v>0</v>
      </c>
      <c r="Y21" s="80" t="str">
        <f t="shared" si="5"/>
        <v>%</v>
      </c>
      <c r="Z21" s="78"/>
      <c r="AA21" s="96" t="e">
        <f>#REF!+Q21+V21</f>
        <v>#REF!</v>
      </c>
      <c r="AB21" s="92">
        <f>'1601'!H23</f>
        <v>0</v>
      </c>
      <c r="AC21" s="92">
        <f>'1601'!I23</f>
        <v>0</v>
      </c>
      <c r="AD21" s="80" t="str">
        <f t="shared" si="6"/>
        <v>%</v>
      </c>
      <c r="AE21" s="78"/>
      <c r="AF21" s="92">
        <v>0</v>
      </c>
      <c r="AG21" s="92">
        <f>'1621'!H23</f>
        <v>0</v>
      </c>
      <c r="AH21" s="96">
        <f>'1621'!I23</f>
        <v>0</v>
      </c>
      <c r="AI21" s="80" t="str">
        <f t="shared" si="7"/>
        <v>%</v>
      </c>
      <c r="AJ21" s="78"/>
      <c r="AK21" s="96" t="e">
        <f t="shared" si="8"/>
        <v>#REF!</v>
      </c>
      <c r="AL21" s="96">
        <f>'1721'!H23</f>
        <v>0</v>
      </c>
      <c r="AM21" s="96">
        <f>'1721'!I23</f>
        <v>0</v>
      </c>
      <c r="AN21" s="80" t="str">
        <f t="shared" si="9"/>
        <v>%</v>
      </c>
      <c r="AO21" s="78"/>
      <c r="AP21" s="96" t="e">
        <f t="shared" si="10"/>
        <v>#REF!</v>
      </c>
      <c r="AQ21" s="96">
        <f>'9000'!H20</f>
        <v>0</v>
      </c>
      <c r="AR21" s="96">
        <f>'9000'!I20</f>
        <v>0</v>
      </c>
      <c r="AS21" s="80" t="str">
        <f t="shared" si="11"/>
        <v>%</v>
      </c>
      <c r="AT21" s="78"/>
      <c r="AU21" s="96" t="e">
        <f t="shared" si="12"/>
        <v>#REF!</v>
      </c>
      <c r="AV21" s="92">
        <f t="shared" si="1"/>
        <v>0</v>
      </c>
      <c r="AW21" s="92">
        <f t="shared" si="2"/>
        <v>0</v>
      </c>
      <c r="AX21" s="93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1" t="s">
        <v>17</v>
      </c>
      <c r="D22" s="89" t="s">
        <v>25</v>
      </c>
      <c r="E22" s="91" t="s">
        <v>26</v>
      </c>
      <c r="F22" s="77"/>
      <c r="G22" s="92">
        <v>8100</v>
      </c>
      <c r="H22" s="92">
        <f>'1351'!H22</f>
        <v>83399</v>
      </c>
      <c r="I22" s="92">
        <f>'1351'!I22</f>
        <v>83399</v>
      </c>
      <c r="J22" s="93" t="s">
        <v>95</v>
      </c>
      <c r="K22" s="98"/>
      <c r="L22" s="92">
        <v>0</v>
      </c>
      <c r="M22" s="92">
        <f>'1361'!H24</f>
        <v>12300</v>
      </c>
      <c r="N22" s="92">
        <f>'1361'!I24</f>
        <v>12300</v>
      </c>
      <c r="O22" s="80">
        <f t="shared" si="3"/>
        <v>1</v>
      </c>
      <c r="P22" s="99"/>
      <c r="Q22" s="96" t="e">
        <f>G22+L22+#REF!</f>
        <v>#REF!</v>
      </c>
      <c r="R22" s="92">
        <f>'1401'!H24</f>
        <v>8400</v>
      </c>
      <c r="S22" s="92">
        <f>'1401'!I24</f>
        <v>8400</v>
      </c>
      <c r="T22" s="80">
        <f t="shared" si="4"/>
        <v>1</v>
      </c>
      <c r="U22" s="77"/>
      <c r="V22" s="96" t="e">
        <f>L22+#REF!+Q22</f>
        <v>#REF!</v>
      </c>
      <c r="W22" s="92">
        <f>'1421'!H24</f>
        <v>8700</v>
      </c>
      <c r="X22" s="92">
        <f>'1421'!I24</f>
        <v>8700</v>
      </c>
      <c r="Y22" s="80">
        <f t="shared" si="5"/>
        <v>1</v>
      </c>
      <c r="Z22" s="78"/>
      <c r="AA22" s="96" t="e">
        <f>#REF!+Q22+V22</f>
        <v>#REF!</v>
      </c>
      <c r="AB22" s="92">
        <f>'1601'!H24</f>
        <v>10200</v>
      </c>
      <c r="AC22" s="92">
        <f>'1601'!I24</f>
        <v>10200</v>
      </c>
      <c r="AD22" s="80">
        <f t="shared" si="6"/>
        <v>1</v>
      </c>
      <c r="AE22" s="78"/>
      <c r="AF22" s="92">
        <v>0</v>
      </c>
      <c r="AG22" s="92">
        <f>'1621'!H24</f>
        <v>102407</v>
      </c>
      <c r="AH22" s="96">
        <f>'1621'!I24</f>
        <v>102407</v>
      </c>
      <c r="AI22" s="80">
        <f t="shared" si="7"/>
        <v>1</v>
      </c>
      <c r="AJ22" s="78"/>
      <c r="AK22" s="96" t="e">
        <f t="shared" si="8"/>
        <v>#REF!</v>
      </c>
      <c r="AL22" s="96">
        <f>'1721'!H24</f>
        <v>241016</v>
      </c>
      <c r="AM22" s="96">
        <f>'1721'!I24</f>
        <v>1078638</v>
      </c>
      <c r="AN22" s="80">
        <f t="shared" si="9"/>
        <v>0.22344475162195288</v>
      </c>
      <c r="AO22" s="78"/>
      <c r="AP22" s="96" t="e">
        <f t="shared" si="10"/>
        <v>#REF!</v>
      </c>
      <c r="AQ22" s="96">
        <f>'9000'!H21</f>
        <v>1353881.46</v>
      </c>
      <c r="AR22" s="96">
        <f>'9000'!I21</f>
        <v>0</v>
      </c>
      <c r="AS22" s="80" t="str">
        <f t="shared" si="11"/>
        <v>%</v>
      </c>
      <c r="AT22" s="78"/>
      <c r="AU22" s="96" t="e">
        <f t="shared" si="12"/>
        <v>#REF!</v>
      </c>
      <c r="AV22" s="92">
        <f t="shared" si="1"/>
        <v>1820303.46</v>
      </c>
      <c r="AW22" s="92">
        <f t="shared" si="2"/>
        <v>1304044</v>
      </c>
      <c r="AX22" s="93">
        <f t="shared" si="13"/>
        <v>1.39589113557518</v>
      </c>
    </row>
    <row r="23" spans="1:50" ht="16.5" x14ac:dyDescent="0.25">
      <c r="A23" s="49" t="str">
        <f t="shared" si="0"/>
        <v>Revenues</v>
      </c>
      <c r="B23" s="15" t="s">
        <v>27</v>
      </c>
      <c r="C23" s="81" t="s">
        <v>17</v>
      </c>
      <c r="D23" s="89" t="s">
        <v>27</v>
      </c>
      <c r="E23" s="91"/>
      <c r="F23" s="77"/>
      <c r="G23" s="92"/>
      <c r="H23" s="92"/>
      <c r="I23" s="92"/>
      <c r="J23" s="93"/>
      <c r="K23" s="90"/>
      <c r="L23" s="92"/>
      <c r="M23" s="92"/>
      <c r="N23" s="92"/>
      <c r="O23" s="80"/>
      <c r="P23" s="77"/>
      <c r="Q23" s="96"/>
      <c r="R23" s="92"/>
      <c r="S23" s="92"/>
      <c r="T23" s="80"/>
      <c r="U23" s="77"/>
      <c r="V23" s="96"/>
      <c r="W23" s="92"/>
      <c r="X23" s="92"/>
      <c r="Y23" s="80"/>
      <c r="Z23" s="78"/>
      <c r="AA23" s="96"/>
      <c r="AB23" s="92"/>
      <c r="AC23" s="92"/>
      <c r="AD23" s="80"/>
      <c r="AE23" s="78"/>
      <c r="AF23" s="96"/>
      <c r="AG23" s="92"/>
      <c r="AH23" s="96"/>
      <c r="AI23" s="80"/>
      <c r="AJ23" s="78"/>
      <c r="AK23" s="96"/>
      <c r="AL23" s="96"/>
      <c r="AM23" s="96"/>
      <c r="AN23" s="80"/>
      <c r="AO23" s="78"/>
      <c r="AP23" s="96"/>
      <c r="AQ23" s="96"/>
      <c r="AR23" s="96"/>
      <c r="AS23" s="80"/>
      <c r="AT23" s="78"/>
      <c r="AU23" s="96"/>
      <c r="AV23" s="92">
        <f t="shared" si="1"/>
        <v>0</v>
      </c>
      <c r="AW23" s="92">
        <f t="shared" si="2"/>
        <v>0</v>
      </c>
      <c r="AX23" s="93"/>
    </row>
    <row r="24" spans="1:50" ht="16.5" x14ac:dyDescent="0.25">
      <c r="A24" s="49" t="str">
        <f t="shared" si="0"/>
        <v>Revenues</v>
      </c>
      <c r="B24" s="15" t="s">
        <v>27</v>
      </c>
      <c r="C24" s="77" t="s">
        <v>17</v>
      </c>
      <c r="D24" s="89" t="s">
        <v>28</v>
      </c>
      <c r="E24" s="91">
        <v>3430</v>
      </c>
      <c r="F24" s="77"/>
      <c r="G24" s="92">
        <v>0</v>
      </c>
      <c r="H24" s="92">
        <f>'1351'!H24</f>
        <v>0</v>
      </c>
      <c r="I24" s="92">
        <f>'1351'!I24</f>
        <v>0</v>
      </c>
      <c r="J24" s="93" t="s">
        <v>95</v>
      </c>
      <c r="K24" s="100"/>
      <c r="L24" s="92">
        <v>0</v>
      </c>
      <c r="M24" s="92">
        <f>'1361'!H26</f>
        <v>0</v>
      </c>
      <c r="N24" s="92">
        <f>'1361'!I26</f>
        <v>0</v>
      </c>
      <c r="O24" s="80" t="str">
        <f t="shared" ref="O24:O29" si="14">IF(N24=0,"%",M24/N24)</f>
        <v>%</v>
      </c>
      <c r="P24" s="101"/>
      <c r="Q24" s="96" t="e">
        <f>G24+L24+#REF!</f>
        <v>#REF!</v>
      </c>
      <c r="R24" s="92">
        <f>'1401'!H26</f>
        <v>0</v>
      </c>
      <c r="S24" s="92">
        <f>'1401'!I26</f>
        <v>0</v>
      </c>
      <c r="T24" s="80" t="str">
        <f t="shared" ref="T24:T29" si="15">IF(S24=0,"%",R24/S24)</f>
        <v>%</v>
      </c>
      <c r="U24" s="77"/>
      <c r="V24" s="96" t="e">
        <f>L24+#REF!+Q24</f>
        <v>#REF!</v>
      </c>
      <c r="W24" s="92">
        <f>'1421'!H26</f>
        <v>0</v>
      </c>
      <c r="X24" s="92">
        <f>'1421'!I26</f>
        <v>0</v>
      </c>
      <c r="Y24" s="80" t="str">
        <f t="shared" ref="Y24:Y29" si="16">IF(X24=0,"%",W24/X24)</f>
        <v>%</v>
      </c>
      <c r="Z24" s="78"/>
      <c r="AA24" s="96" t="e">
        <f>#REF!+Q24+V24</f>
        <v>#REF!</v>
      </c>
      <c r="AB24" s="92">
        <f>'1601'!H26</f>
        <v>0</v>
      </c>
      <c r="AC24" s="92">
        <f>'1601'!I26</f>
        <v>0</v>
      </c>
      <c r="AD24" s="80" t="str">
        <f t="shared" ref="AD24:AD29" si="17">IF(AC24=0,"%",AB24/AC24)</f>
        <v>%</v>
      </c>
      <c r="AE24" s="78"/>
      <c r="AF24" s="92">
        <v>0</v>
      </c>
      <c r="AG24" s="92">
        <f>'1621'!H26</f>
        <v>0</v>
      </c>
      <c r="AH24" s="96">
        <f>'1621'!I26</f>
        <v>0</v>
      </c>
      <c r="AI24" s="80" t="str">
        <f t="shared" ref="AI24:AI29" si="18">IF(AH24=0,"%",AG24/AH24)</f>
        <v>%</v>
      </c>
      <c r="AJ24" s="78"/>
      <c r="AK24" s="96" t="e">
        <f t="shared" ref="AK24:AK29" si="19">V24+AA24+AF24</f>
        <v>#REF!</v>
      </c>
      <c r="AL24" s="96">
        <f>'1721'!H26</f>
        <v>0</v>
      </c>
      <c r="AM24" s="96">
        <f>'1721'!I26</f>
        <v>0</v>
      </c>
      <c r="AN24" s="80" t="str">
        <f t="shared" ref="AN24:AN29" si="20">IF(AM24=0,"%",AL24/AM24)</f>
        <v>%</v>
      </c>
      <c r="AO24" s="78"/>
      <c r="AP24" s="96" t="e">
        <f t="shared" ref="AP24:AP29" si="21">AA24+AF24+AK24</f>
        <v>#REF!</v>
      </c>
      <c r="AQ24" s="96">
        <f>'9000'!H23</f>
        <v>40757.660000000003</v>
      </c>
      <c r="AR24" s="96">
        <f>'9000'!I23</f>
        <v>41000</v>
      </c>
      <c r="AS24" s="80">
        <f t="shared" ref="AS24:AS29" si="22">IF(AR24=0,"%",AQ24/AR24)</f>
        <v>0.99408926829268296</v>
      </c>
      <c r="AT24" s="78"/>
      <c r="AU24" s="96" t="e">
        <f t="shared" ref="AU24:AU29" si="23">AF24+AK24+AP24</f>
        <v>#REF!</v>
      </c>
      <c r="AV24" s="92">
        <f t="shared" si="1"/>
        <v>40757.660000000003</v>
      </c>
      <c r="AW24" s="92">
        <f t="shared" si="2"/>
        <v>41000</v>
      </c>
      <c r="AX24" s="93">
        <f t="shared" ref="AX24:AX29" si="24">IF(AW24=0,"%",AV24/AW24)</f>
        <v>0.99408926829268296</v>
      </c>
    </row>
    <row r="25" spans="1:50" ht="16.5" x14ac:dyDescent="0.25">
      <c r="A25" s="49" t="str">
        <f t="shared" si="0"/>
        <v>Revenues</v>
      </c>
      <c r="B25" s="15" t="s">
        <v>27</v>
      </c>
      <c r="C25" s="77"/>
      <c r="D25" s="89" t="s">
        <v>29</v>
      </c>
      <c r="E25" s="91">
        <v>3411</v>
      </c>
      <c r="F25" s="77"/>
      <c r="G25" s="92">
        <v>19648.45</v>
      </c>
      <c r="H25" s="92">
        <f>'1351'!H25</f>
        <v>159901.5</v>
      </c>
      <c r="I25" s="92">
        <f>'1351'!I25</f>
        <v>214953</v>
      </c>
      <c r="J25" s="93">
        <v>9.0909069878269397E-2</v>
      </c>
      <c r="K25" s="100"/>
      <c r="L25" s="92">
        <v>0</v>
      </c>
      <c r="M25" s="92">
        <f>'1361'!H27</f>
        <v>204730.84</v>
      </c>
      <c r="N25" s="92">
        <f>'1361'!I27</f>
        <v>274789</v>
      </c>
      <c r="O25" s="80">
        <f t="shared" si="14"/>
        <v>0.74504743639665338</v>
      </c>
      <c r="P25" s="101"/>
      <c r="Q25" s="96" t="e">
        <f>G25+L25+#REF!</f>
        <v>#REF!</v>
      </c>
      <c r="R25" s="92">
        <f>'1401'!H27</f>
        <v>134520.48000000001</v>
      </c>
      <c r="S25" s="92">
        <f>'1401'!I27</f>
        <v>190619</v>
      </c>
      <c r="T25" s="80">
        <f t="shared" si="15"/>
        <v>0.70570341886170851</v>
      </c>
      <c r="U25" s="77"/>
      <c r="V25" s="96" t="e">
        <f>L25+#REF!+Q25</f>
        <v>#REF!</v>
      </c>
      <c r="W25" s="92">
        <f>'1421'!H27</f>
        <v>140111.23000000001</v>
      </c>
      <c r="X25" s="92">
        <f>'1421'!I27</f>
        <v>189776</v>
      </c>
      <c r="Y25" s="80">
        <f t="shared" si="16"/>
        <v>0.738297940730124</v>
      </c>
      <c r="Z25" s="78"/>
      <c r="AA25" s="96" t="e">
        <f>#REF!+Q25+V25</f>
        <v>#REF!</v>
      </c>
      <c r="AB25" s="92">
        <f>'1601'!H27</f>
        <v>190758.22</v>
      </c>
      <c r="AC25" s="92">
        <f>'1601'!I27</f>
        <v>264886</v>
      </c>
      <c r="AD25" s="80">
        <f t="shared" si="17"/>
        <v>0.72015214092099999</v>
      </c>
      <c r="AE25" s="78"/>
      <c r="AF25" s="92">
        <v>0</v>
      </c>
      <c r="AG25" s="92">
        <f>'1621'!H27</f>
        <v>202945.37</v>
      </c>
      <c r="AH25" s="96">
        <f>'1621'!I27</f>
        <v>297069</v>
      </c>
      <c r="AI25" s="80">
        <f t="shared" si="18"/>
        <v>0.68315903039361225</v>
      </c>
      <c r="AJ25" s="78"/>
      <c r="AK25" s="96" t="e">
        <f t="shared" si="19"/>
        <v>#REF!</v>
      </c>
      <c r="AL25" s="96">
        <f>'1721'!H27</f>
        <v>478619.19</v>
      </c>
      <c r="AM25" s="96">
        <f>'1721'!I27</f>
        <v>657186</v>
      </c>
      <c r="AN25" s="80">
        <f t="shared" si="20"/>
        <v>0.72828573645817163</v>
      </c>
      <c r="AO25" s="78"/>
      <c r="AP25" s="96" t="e">
        <f t="shared" si="21"/>
        <v>#REF!</v>
      </c>
      <c r="AQ25" s="96">
        <f>'9000'!H24</f>
        <v>0</v>
      </c>
      <c r="AR25" s="96">
        <f>'9000'!I24</f>
        <v>0</v>
      </c>
      <c r="AS25" s="80" t="str">
        <f t="shared" si="22"/>
        <v>%</v>
      </c>
      <c r="AT25" s="78"/>
      <c r="AU25" s="96" t="e">
        <f t="shared" si="23"/>
        <v>#REF!</v>
      </c>
      <c r="AV25" s="92">
        <f t="shared" si="1"/>
        <v>1511586.8299999998</v>
      </c>
      <c r="AW25" s="92">
        <f t="shared" si="2"/>
        <v>2089278</v>
      </c>
      <c r="AX25" s="93">
        <f t="shared" si="24"/>
        <v>0.72349722248547099</v>
      </c>
    </row>
    <row r="26" spans="1:50" ht="16.5" x14ac:dyDescent="0.25">
      <c r="A26" s="49" t="str">
        <f t="shared" si="0"/>
        <v>Revenues</v>
      </c>
      <c r="B26" s="15" t="s">
        <v>27</v>
      </c>
      <c r="C26" s="77" t="s">
        <v>17</v>
      </c>
      <c r="D26" s="89" t="s">
        <v>30</v>
      </c>
      <c r="E26" s="91">
        <v>3413</v>
      </c>
      <c r="F26" s="77"/>
      <c r="G26" s="92">
        <v>0</v>
      </c>
      <c r="H26" s="92">
        <f>'1351'!H26</f>
        <v>0</v>
      </c>
      <c r="I26" s="92">
        <f>'1351'!I26</f>
        <v>0</v>
      </c>
      <c r="J26" s="93" t="s">
        <v>95</v>
      </c>
      <c r="K26" s="100"/>
      <c r="L26" s="92">
        <v>0</v>
      </c>
      <c r="M26" s="92">
        <f>'1361'!H28</f>
        <v>0</v>
      </c>
      <c r="N26" s="92">
        <f>'1361'!I28</f>
        <v>0</v>
      </c>
      <c r="O26" s="80" t="str">
        <f t="shared" si="14"/>
        <v>%</v>
      </c>
      <c r="P26" s="101"/>
      <c r="Q26" s="96" t="e">
        <f>G26+L26+#REF!</f>
        <v>#REF!</v>
      </c>
      <c r="R26" s="92">
        <f>'1401'!H28</f>
        <v>0</v>
      </c>
      <c r="S26" s="92">
        <f>'1401'!I28</f>
        <v>0</v>
      </c>
      <c r="T26" s="80" t="str">
        <f t="shared" si="15"/>
        <v>%</v>
      </c>
      <c r="U26" s="77"/>
      <c r="V26" s="96" t="e">
        <f>L26+#REF!+Q26</f>
        <v>#REF!</v>
      </c>
      <c r="W26" s="92">
        <f>'1421'!H28</f>
        <v>0</v>
      </c>
      <c r="X26" s="92">
        <f>'1421'!I28</f>
        <v>0</v>
      </c>
      <c r="Y26" s="80" t="str">
        <f t="shared" si="16"/>
        <v>%</v>
      </c>
      <c r="Z26" s="78"/>
      <c r="AA26" s="96" t="e">
        <f>#REF!+Q26+V26</f>
        <v>#REF!</v>
      </c>
      <c r="AB26" s="92">
        <f>'1601'!H28</f>
        <v>0</v>
      </c>
      <c r="AC26" s="92">
        <f>'1601'!I28</f>
        <v>0</v>
      </c>
      <c r="AD26" s="80" t="str">
        <f t="shared" si="17"/>
        <v>%</v>
      </c>
      <c r="AE26" s="78"/>
      <c r="AF26" s="92">
        <v>0</v>
      </c>
      <c r="AG26" s="92">
        <f>'1621'!H28</f>
        <v>0</v>
      </c>
      <c r="AH26" s="96">
        <f>'1621'!I28</f>
        <v>0</v>
      </c>
      <c r="AI26" s="80" t="str">
        <f t="shared" si="18"/>
        <v>%</v>
      </c>
      <c r="AJ26" s="78"/>
      <c r="AK26" s="96" t="e">
        <f t="shared" si="19"/>
        <v>#REF!</v>
      </c>
      <c r="AL26" s="96">
        <f>'1721'!H28</f>
        <v>0</v>
      </c>
      <c r="AM26" s="96">
        <f>'1721'!I28</f>
        <v>0</v>
      </c>
      <c r="AN26" s="80" t="str">
        <f t="shared" si="20"/>
        <v>%</v>
      </c>
      <c r="AO26" s="78"/>
      <c r="AP26" s="96" t="e">
        <f t="shared" si="21"/>
        <v>#REF!</v>
      </c>
      <c r="AQ26" s="96">
        <f>'9000'!H25</f>
        <v>0</v>
      </c>
      <c r="AR26" s="96">
        <f>'9000'!I25</f>
        <v>0</v>
      </c>
      <c r="AS26" s="80" t="str">
        <f t="shared" si="22"/>
        <v>%</v>
      </c>
      <c r="AT26" s="78"/>
      <c r="AU26" s="96" t="e">
        <f t="shared" si="23"/>
        <v>#REF!</v>
      </c>
      <c r="AV26" s="92">
        <f t="shared" si="1"/>
        <v>0</v>
      </c>
      <c r="AW26" s="92">
        <f t="shared" si="2"/>
        <v>0</v>
      </c>
      <c r="AX26" s="93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7"/>
      <c r="D27" s="89" t="s">
        <v>31</v>
      </c>
      <c r="E27" s="91">
        <v>3440</v>
      </c>
      <c r="F27" s="77"/>
      <c r="G27" s="92">
        <v>0</v>
      </c>
      <c r="H27" s="92">
        <f>'1351'!H27</f>
        <v>0</v>
      </c>
      <c r="I27" s="92">
        <f>'1351'!I27</f>
        <v>0</v>
      </c>
      <c r="J27" s="93" t="s">
        <v>95</v>
      </c>
      <c r="K27" s="100"/>
      <c r="L27" s="92">
        <v>0</v>
      </c>
      <c r="M27" s="92">
        <f>'1361'!H29</f>
        <v>35182</v>
      </c>
      <c r="N27" s="92">
        <f>'1361'!I29</f>
        <v>32942</v>
      </c>
      <c r="O27" s="80">
        <f t="shared" si="14"/>
        <v>1.0679983000424988</v>
      </c>
      <c r="P27" s="101"/>
      <c r="Q27" s="96" t="e">
        <f>G27+L27+#REF!</f>
        <v>#REF!</v>
      </c>
      <c r="R27" s="92">
        <f>'1401'!H29</f>
        <v>250</v>
      </c>
      <c r="S27" s="92">
        <f>'1401'!I29</f>
        <v>250</v>
      </c>
      <c r="T27" s="80">
        <f t="shared" si="15"/>
        <v>1</v>
      </c>
      <c r="U27" s="77"/>
      <c r="V27" s="96" t="e">
        <f>L27+#REF!+Q27</f>
        <v>#REF!</v>
      </c>
      <c r="W27" s="92">
        <f>'1421'!H29</f>
        <v>0</v>
      </c>
      <c r="X27" s="92">
        <f>'1421'!I29</f>
        <v>81332</v>
      </c>
      <c r="Y27" s="80">
        <f t="shared" si="16"/>
        <v>0</v>
      </c>
      <c r="Z27" s="78"/>
      <c r="AA27" s="96" t="e">
        <f>#REF!+Q27+V27</f>
        <v>#REF!</v>
      </c>
      <c r="AB27" s="92">
        <f>'1601'!H29</f>
        <v>0</v>
      </c>
      <c r="AC27" s="92">
        <f>'1601'!I29</f>
        <v>0</v>
      </c>
      <c r="AD27" s="80" t="str">
        <f t="shared" si="17"/>
        <v>%</v>
      </c>
      <c r="AE27" s="78"/>
      <c r="AF27" s="92">
        <v>0</v>
      </c>
      <c r="AG27" s="92">
        <f>'1621'!H29</f>
        <v>11214.88</v>
      </c>
      <c r="AH27" s="96">
        <f>'1621'!I29</f>
        <v>54219</v>
      </c>
      <c r="AI27" s="80">
        <f t="shared" si="18"/>
        <v>0.20684409524336486</v>
      </c>
      <c r="AJ27" s="78"/>
      <c r="AK27" s="96" t="e">
        <f t="shared" si="19"/>
        <v>#REF!</v>
      </c>
      <c r="AL27" s="96">
        <f>'1721'!H29</f>
        <v>5500</v>
      </c>
      <c r="AM27" s="96">
        <f>'1721'!I29</f>
        <v>60000</v>
      </c>
      <c r="AN27" s="80">
        <f t="shared" si="20"/>
        <v>9.166666666666666E-2</v>
      </c>
      <c r="AO27" s="78"/>
      <c r="AP27" s="96" t="e">
        <f t="shared" si="21"/>
        <v>#REF!</v>
      </c>
      <c r="AQ27" s="96">
        <f>'9000'!H26</f>
        <v>0</v>
      </c>
      <c r="AR27" s="96">
        <f>'9000'!I26</f>
        <v>20261.2</v>
      </c>
      <c r="AS27" s="80">
        <f t="shared" si="22"/>
        <v>0</v>
      </c>
      <c r="AT27" s="78"/>
      <c r="AU27" s="96" t="e">
        <f t="shared" si="23"/>
        <v>#REF!</v>
      </c>
      <c r="AV27" s="92">
        <f t="shared" si="1"/>
        <v>52146.879999999997</v>
      </c>
      <c r="AW27" s="92">
        <f t="shared" si="2"/>
        <v>249004.2</v>
      </c>
      <c r="AX27" s="93">
        <f t="shared" si="24"/>
        <v>0.20942168846951173</v>
      </c>
    </row>
    <row r="28" spans="1:50" ht="16.5" x14ac:dyDescent="0.25">
      <c r="A28" s="49" t="str">
        <f t="shared" si="0"/>
        <v>Revenues</v>
      </c>
      <c r="B28" s="15" t="s">
        <v>27</v>
      </c>
      <c r="C28" s="77" t="s">
        <v>17</v>
      </c>
      <c r="D28" s="89" t="s">
        <v>32</v>
      </c>
      <c r="E28" s="91" t="s">
        <v>33</v>
      </c>
      <c r="F28" s="77"/>
      <c r="G28" s="92">
        <v>0</v>
      </c>
      <c r="H28" s="92">
        <f>'1351'!H28</f>
        <v>0</v>
      </c>
      <c r="I28" s="92">
        <f>'1351'!I28</f>
        <v>220104</v>
      </c>
      <c r="J28" s="93">
        <v>0</v>
      </c>
      <c r="K28" s="100"/>
      <c r="L28" s="92">
        <v>0</v>
      </c>
      <c r="M28" s="92">
        <f>'1361'!H30</f>
        <v>0</v>
      </c>
      <c r="N28" s="92">
        <f>'1361'!I30</f>
        <v>173566</v>
      </c>
      <c r="O28" s="80">
        <f t="shared" si="14"/>
        <v>0</v>
      </c>
      <c r="P28" s="101"/>
      <c r="Q28" s="96" t="e">
        <f>G28+L28+#REF!</f>
        <v>#REF!</v>
      </c>
      <c r="R28" s="92">
        <f>'1401'!H30</f>
        <v>40348.629999999997</v>
      </c>
      <c r="S28" s="92">
        <f>'1401'!I30</f>
        <v>40348</v>
      </c>
      <c r="T28" s="80">
        <f t="shared" si="15"/>
        <v>1.0000156141568355</v>
      </c>
      <c r="U28" s="77"/>
      <c r="V28" s="96" t="e">
        <f>L28+#REF!+Q28</f>
        <v>#REF!</v>
      </c>
      <c r="W28" s="92">
        <f>'1421'!H30</f>
        <v>6154</v>
      </c>
      <c r="X28" s="92">
        <f>'1421'!I30</f>
        <v>71905.61</v>
      </c>
      <c r="Y28" s="80">
        <f t="shared" si="16"/>
        <v>8.5584421020835508E-2</v>
      </c>
      <c r="Z28" s="78"/>
      <c r="AA28" s="96" t="e">
        <f>#REF!+Q28+V28</f>
        <v>#REF!</v>
      </c>
      <c r="AB28" s="92">
        <f>'1601'!H30</f>
        <v>0</v>
      </c>
      <c r="AC28" s="92">
        <f>'1601'!I30</f>
        <v>114146</v>
      </c>
      <c r="AD28" s="80">
        <f t="shared" si="17"/>
        <v>0</v>
      </c>
      <c r="AE28" s="78"/>
      <c r="AF28" s="92">
        <v>0</v>
      </c>
      <c r="AG28" s="92">
        <f>'1621'!H30</f>
        <v>2741.81</v>
      </c>
      <c r="AH28" s="96">
        <f>'1621'!I30</f>
        <v>1551</v>
      </c>
      <c r="AI28" s="80">
        <f t="shared" si="18"/>
        <v>1.7677691811734364</v>
      </c>
      <c r="AJ28" s="78"/>
      <c r="AK28" s="96" t="e">
        <f t="shared" si="19"/>
        <v>#REF!</v>
      </c>
      <c r="AL28" s="96">
        <f>'1721'!H30</f>
        <v>9052.6299999999992</v>
      </c>
      <c r="AM28" s="96">
        <f>'1721'!I30</f>
        <v>532752.47</v>
      </c>
      <c r="AN28" s="80">
        <f t="shared" si="20"/>
        <v>1.6992187760293254E-2</v>
      </c>
      <c r="AO28" s="78"/>
      <c r="AP28" s="96" t="e">
        <f t="shared" si="21"/>
        <v>#REF!</v>
      </c>
      <c r="AQ28" s="96">
        <f>'9000'!H27</f>
        <v>94067.11</v>
      </c>
      <c r="AR28" s="96">
        <f>'9000'!I27</f>
        <v>88336</v>
      </c>
      <c r="AS28" s="80">
        <f t="shared" si="22"/>
        <v>1.0648785319688463</v>
      </c>
      <c r="AT28" s="78"/>
      <c r="AU28" s="96" t="e">
        <f t="shared" si="23"/>
        <v>#REF!</v>
      </c>
      <c r="AV28" s="92">
        <f t="shared" si="1"/>
        <v>152364.18</v>
      </c>
      <c r="AW28" s="92">
        <f t="shared" si="2"/>
        <v>1242709.08</v>
      </c>
      <c r="AX28" s="93">
        <f t="shared" si="24"/>
        <v>0.1226064752017423</v>
      </c>
    </row>
    <row r="29" spans="1:50" ht="16.5" x14ac:dyDescent="0.25">
      <c r="A29" s="49" t="str">
        <f t="shared" si="0"/>
        <v>Revenues</v>
      </c>
      <c r="B29" s="15" t="s">
        <v>27</v>
      </c>
      <c r="C29" s="77" t="s">
        <v>17</v>
      </c>
      <c r="D29" s="89" t="s">
        <v>34</v>
      </c>
      <c r="E29" s="91">
        <v>3900</v>
      </c>
      <c r="F29" s="77"/>
      <c r="G29" s="92">
        <v>0</v>
      </c>
      <c r="H29" s="92">
        <f>'1351'!H29</f>
        <v>0</v>
      </c>
      <c r="I29" s="92">
        <f>'1351'!I29</f>
        <v>0</v>
      </c>
      <c r="J29" s="80" t="s">
        <v>95</v>
      </c>
      <c r="K29" s="101"/>
      <c r="L29" s="96">
        <v>0</v>
      </c>
      <c r="M29" s="92">
        <f>'1361'!H31</f>
        <v>0</v>
      </c>
      <c r="N29" s="92">
        <f>'1361'!I31</f>
        <v>0</v>
      </c>
      <c r="O29" s="80" t="str">
        <f t="shared" si="14"/>
        <v>%</v>
      </c>
      <c r="P29" s="101"/>
      <c r="Q29" s="96" t="e">
        <f>G29+L29+#REF!</f>
        <v>#REF!</v>
      </c>
      <c r="R29" s="92">
        <f>'1401'!H31</f>
        <v>0</v>
      </c>
      <c r="S29" s="92">
        <f>'1401'!I31</f>
        <v>0</v>
      </c>
      <c r="T29" s="80" t="str">
        <f t="shared" si="15"/>
        <v>%</v>
      </c>
      <c r="U29" s="77"/>
      <c r="V29" s="96" t="e">
        <f>L29+#REF!+Q29</f>
        <v>#REF!</v>
      </c>
      <c r="W29" s="92">
        <f>'1421'!H31</f>
        <v>0</v>
      </c>
      <c r="X29" s="92">
        <f>'1421'!I31</f>
        <v>0</v>
      </c>
      <c r="Y29" s="80" t="str">
        <f t="shared" si="16"/>
        <v>%</v>
      </c>
      <c r="Z29" s="78"/>
      <c r="AA29" s="96" t="e">
        <f>#REF!+Q29+V29</f>
        <v>#REF!</v>
      </c>
      <c r="AB29" s="92">
        <f>'1601'!H31</f>
        <v>0</v>
      </c>
      <c r="AC29" s="92">
        <f>'1601'!I31</f>
        <v>0</v>
      </c>
      <c r="AD29" s="80" t="str">
        <f t="shared" si="17"/>
        <v>%</v>
      </c>
      <c r="AE29" s="78"/>
      <c r="AF29" s="92">
        <v>0</v>
      </c>
      <c r="AG29" s="92">
        <f>'1621'!H31</f>
        <v>0</v>
      </c>
      <c r="AH29" s="96">
        <f>'1621'!I31</f>
        <v>0</v>
      </c>
      <c r="AI29" s="80" t="str">
        <f t="shared" si="18"/>
        <v>%</v>
      </c>
      <c r="AJ29" s="78"/>
      <c r="AK29" s="96" t="e">
        <f t="shared" si="19"/>
        <v>#REF!</v>
      </c>
      <c r="AL29" s="96">
        <f>'1721'!H31</f>
        <v>0</v>
      </c>
      <c r="AM29" s="96">
        <f>'1721'!I31</f>
        <v>0</v>
      </c>
      <c r="AN29" s="80" t="str">
        <f t="shared" si="20"/>
        <v>%</v>
      </c>
      <c r="AO29" s="78"/>
      <c r="AP29" s="96" t="e">
        <f t="shared" si="21"/>
        <v>#REF!</v>
      </c>
      <c r="AQ29" s="96">
        <f>'9000'!H28</f>
        <v>0</v>
      </c>
      <c r="AR29" s="96">
        <f>'9000'!I28</f>
        <v>0</v>
      </c>
      <c r="AS29" s="80" t="str">
        <f t="shared" si="22"/>
        <v>%</v>
      </c>
      <c r="AT29" s="78"/>
      <c r="AU29" s="96" t="e">
        <f t="shared" si="23"/>
        <v>#REF!</v>
      </c>
      <c r="AV29" s="92">
        <f t="shared" si="1"/>
        <v>0</v>
      </c>
      <c r="AW29" s="92">
        <f t="shared" si="2"/>
        <v>0</v>
      </c>
      <c r="AX29" s="93" t="str">
        <f t="shared" si="24"/>
        <v>%</v>
      </c>
    </row>
    <row r="30" spans="1:50" ht="27.75" customHeight="1" x14ac:dyDescent="0.25">
      <c r="A30" s="45"/>
      <c r="B30" s="46"/>
      <c r="C30" s="81" t="s">
        <v>35</v>
      </c>
      <c r="D30" s="77"/>
      <c r="E30" s="77"/>
      <c r="F30" s="77"/>
      <c r="G30" s="102">
        <f>SUM(G14:G29)</f>
        <v>420255.9</v>
      </c>
      <c r="H30" s="102">
        <f>SUM(H14:H29)</f>
        <v>3258672.31</v>
      </c>
      <c r="I30" s="102">
        <f>SUM(I14:I29)</f>
        <v>4733025</v>
      </c>
      <c r="J30" s="103">
        <v>8.8403849620694447E-2</v>
      </c>
      <c r="K30" s="101"/>
      <c r="L30" s="102">
        <f>SUM(L14:L29)</f>
        <v>0</v>
      </c>
      <c r="M30" s="102">
        <f>SUM(M14:M29)</f>
        <v>4033566.38</v>
      </c>
      <c r="N30" s="102">
        <f>SUM(N14:N29)</f>
        <v>5763995</v>
      </c>
      <c r="O30" s="103">
        <f>IF(N30=0,"",M30/N30)</f>
        <v>0.69978658551924489</v>
      </c>
      <c r="P30" s="101"/>
      <c r="Q30" s="102" t="e">
        <f>SUM(Q14:Q29)</f>
        <v>#REF!</v>
      </c>
      <c r="R30" s="102">
        <f>SUM(R14:R29)</f>
        <v>2737105.2499999995</v>
      </c>
      <c r="S30" s="102">
        <f>SUM(S14:S29)</f>
        <v>4095746</v>
      </c>
      <c r="T30" s="103">
        <f>IF(S30=0,"",R30/S30)</f>
        <v>0.66828002761890004</v>
      </c>
      <c r="U30" s="77"/>
      <c r="V30" s="102" t="e">
        <f>SUM(V14:V29)</f>
        <v>#REF!</v>
      </c>
      <c r="W30" s="102">
        <f>SUM(W14:W29)</f>
        <v>2752334.19</v>
      </c>
      <c r="X30" s="102">
        <f>SUM(X14:X29)</f>
        <v>4034968.61</v>
      </c>
      <c r="Y30" s="103">
        <f>IF(X30=0,"",W30/X30)</f>
        <v>0.68212034739967908</v>
      </c>
      <c r="Z30" s="78"/>
      <c r="AA30" s="102" t="e">
        <f>SUM(AA14:AA29)</f>
        <v>#REF!</v>
      </c>
      <c r="AB30" s="102">
        <f>SUM(AB14:AB29)</f>
        <v>3628279.05</v>
      </c>
      <c r="AC30" s="102">
        <f>SUM(AC14:AC29)</f>
        <v>5325395</v>
      </c>
      <c r="AD30" s="103">
        <f>IF(AC30=0,"",AB30/AC30)</f>
        <v>0.68131641878208093</v>
      </c>
      <c r="AE30" s="78"/>
      <c r="AF30" s="102">
        <f>SUM(AF14:AF29)</f>
        <v>0</v>
      </c>
      <c r="AG30" s="102">
        <f>SUM(AG14:AG29)</f>
        <v>3943707.1999999997</v>
      </c>
      <c r="AH30" s="102">
        <f>SUM(AH14:AH29)</f>
        <v>5952503</v>
      </c>
      <c r="AI30" s="103">
        <f>IF(AH30=0,"",AG30/AH30)</f>
        <v>0.6625292251007685</v>
      </c>
      <c r="AJ30" s="78"/>
      <c r="AK30" s="102" t="e">
        <f>SUM(AK14:AK29)</f>
        <v>#REF!</v>
      </c>
      <c r="AL30" s="102">
        <f>SUM(AL14:AL29)</f>
        <v>9096396.0800000001</v>
      </c>
      <c r="AM30" s="102">
        <f>SUM(AM14:AM29)</f>
        <v>14247656.470000001</v>
      </c>
      <c r="AN30" s="103">
        <f>IF(AM30=0,"",AL30/AM30)</f>
        <v>0.63844858269522831</v>
      </c>
      <c r="AO30" s="78"/>
      <c r="AP30" s="102" t="e">
        <f>SUM(AP14:AP29)</f>
        <v>#REF!</v>
      </c>
      <c r="AQ30" s="102">
        <f>SUM(AQ14:AQ29)</f>
        <v>3051054.0500000003</v>
      </c>
      <c r="AR30" s="102">
        <f>SUM(AR14:AR29)</f>
        <v>3151929.75</v>
      </c>
      <c r="AS30" s="103">
        <f>IF(AR30=0,"",AQ30/AR30)</f>
        <v>0.96799557477446962</v>
      </c>
      <c r="AT30" s="78"/>
      <c r="AU30" s="102" t="e">
        <f>SUM(AU14:AU29)</f>
        <v>#REF!</v>
      </c>
      <c r="AV30" s="118">
        <f>SUM(AV14:AV29)</f>
        <v>32501114.509999998</v>
      </c>
      <c r="AW30" s="118">
        <f>SUM(AW14:AW29)</f>
        <v>47305218.829999998</v>
      </c>
      <c r="AX30" s="119">
        <f>IF(AW30=0,"",AV30/AW30)</f>
        <v>0.68705135107394233</v>
      </c>
    </row>
    <row r="31" spans="1:50" ht="16.5" x14ac:dyDescent="0.25">
      <c r="A31" s="45"/>
      <c r="B31" s="46"/>
      <c r="C31" s="77"/>
      <c r="D31" s="77"/>
      <c r="E31" s="77"/>
      <c r="F31" s="77"/>
      <c r="G31" s="101"/>
      <c r="H31" s="101"/>
      <c r="I31" s="101"/>
      <c r="J31" s="80"/>
      <c r="K31" s="101"/>
      <c r="L31" s="101"/>
      <c r="M31" s="101"/>
      <c r="N31" s="101"/>
      <c r="O31" s="80"/>
      <c r="P31" s="101"/>
      <c r="Q31" s="101"/>
      <c r="R31" s="101"/>
      <c r="S31" s="101"/>
      <c r="T31" s="80"/>
      <c r="U31" s="77"/>
      <c r="V31" s="101"/>
      <c r="W31" s="101"/>
      <c r="X31" s="101"/>
      <c r="Y31" s="80"/>
      <c r="Z31" s="78"/>
      <c r="AA31" s="101"/>
      <c r="AB31" s="101"/>
      <c r="AC31" s="101"/>
      <c r="AD31" s="80"/>
      <c r="AE31" s="78"/>
      <c r="AF31" s="101"/>
      <c r="AG31" s="101"/>
      <c r="AH31" s="101"/>
      <c r="AI31" s="80"/>
      <c r="AJ31" s="78"/>
      <c r="AK31" s="101"/>
      <c r="AL31" s="101"/>
      <c r="AM31" s="101"/>
      <c r="AN31" s="80"/>
      <c r="AO31" s="78"/>
      <c r="AP31" s="101"/>
      <c r="AQ31" s="101"/>
      <c r="AR31" s="101"/>
      <c r="AS31" s="80"/>
      <c r="AT31" s="78"/>
      <c r="AU31" s="101"/>
      <c r="AV31" s="100"/>
      <c r="AW31" s="100"/>
      <c r="AX31" s="93"/>
    </row>
    <row r="32" spans="1:50" ht="16.5" x14ac:dyDescent="0.25">
      <c r="A32" s="45"/>
      <c r="B32" s="46"/>
      <c r="C32" s="81" t="s">
        <v>36</v>
      </c>
      <c r="D32" s="77"/>
      <c r="E32" s="77"/>
      <c r="F32" s="77"/>
      <c r="G32" s="101"/>
      <c r="H32" s="101"/>
      <c r="I32" s="101"/>
      <c r="J32" s="80"/>
      <c r="K32" s="101"/>
      <c r="L32" s="101"/>
      <c r="M32" s="101"/>
      <c r="N32" s="101"/>
      <c r="O32" s="80"/>
      <c r="P32" s="101"/>
      <c r="Q32" s="101"/>
      <c r="R32" s="101"/>
      <c r="S32" s="101"/>
      <c r="T32" s="80"/>
      <c r="U32" s="77"/>
      <c r="V32" s="101"/>
      <c r="W32" s="101"/>
      <c r="X32" s="101"/>
      <c r="Y32" s="80"/>
      <c r="Z32" s="78"/>
      <c r="AA32" s="101"/>
      <c r="AB32" s="101"/>
      <c r="AC32" s="101"/>
      <c r="AD32" s="80"/>
      <c r="AE32" s="78"/>
      <c r="AF32" s="101"/>
      <c r="AG32" s="101"/>
      <c r="AH32" s="101"/>
      <c r="AI32" s="80"/>
      <c r="AJ32" s="78"/>
      <c r="AK32" s="101"/>
      <c r="AL32" s="101"/>
      <c r="AM32" s="101"/>
      <c r="AN32" s="80"/>
      <c r="AO32" s="78"/>
      <c r="AP32" s="101"/>
      <c r="AQ32" s="101"/>
      <c r="AR32" s="101"/>
      <c r="AS32" s="80"/>
      <c r="AT32" s="78"/>
      <c r="AU32" s="101"/>
      <c r="AV32" s="100"/>
      <c r="AW32" s="100"/>
      <c r="AX32" s="93"/>
    </row>
    <row r="33" spans="1:54" ht="16.5" x14ac:dyDescent="0.25">
      <c r="A33" s="49" t="s">
        <v>36</v>
      </c>
      <c r="B33" s="46" t="s">
        <v>37</v>
      </c>
      <c r="C33" s="77" t="s">
        <v>17</v>
      </c>
      <c r="D33" s="77" t="s">
        <v>37</v>
      </c>
      <c r="E33" s="77"/>
      <c r="F33" s="77"/>
      <c r="G33" s="101"/>
      <c r="H33" s="101"/>
      <c r="I33" s="101"/>
      <c r="J33" s="80"/>
      <c r="K33" s="101"/>
      <c r="L33" s="101"/>
      <c r="M33" s="101"/>
      <c r="N33" s="101"/>
      <c r="O33" s="80"/>
      <c r="P33" s="101"/>
      <c r="Q33" s="101"/>
      <c r="R33" s="101"/>
      <c r="S33" s="101"/>
      <c r="T33" s="80"/>
      <c r="U33" s="77"/>
      <c r="V33" s="101"/>
      <c r="W33" s="101"/>
      <c r="X33" s="101"/>
      <c r="Y33" s="80"/>
      <c r="Z33" s="78"/>
      <c r="AA33" s="101"/>
      <c r="AB33" s="101"/>
      <c r="AC33" s="101"/>
      <c r="AD33" s="80"/>
      <c r="AE33" s="78"/>
      <c r="AF33" s="101"/>
      <c r="AG33" s="101"/>
      <c r="AH33" s="101"/>
      <c r="AI33" s="80"/>
      <c r="AJ33" s="78"/>
      <c r="AK33" s="101"/>
      <c r="AL33" s="101"/>
      <c r="AM33" s="101"/>
      <c r="AN33" s="80"/>
      <c r="AO33" s="78"/>
      <c r="AP33" s="101"/>
      <c r="AQ33" s="101"/>
      <c r="AR33" s="101"/>
      <c r="AS33" s="80"/>
      <c r="AT33" s="78"/>
      <c r="AU33" s="101"/>
      <c r="AV33" s="100"/>
      <c r="AW33" s="100"/>
      <c r="AX33" s="93"/>
    </row>
    <row r="34" spans="1:54" ht="16.5" x14ac:dyDescent="0.25">
      <c r="A34" s="49" t="s">
        <v>36</v>
      </c>
      <c r="B34" s="46" t="s">
        <v>37</v>
      </c>
      <c r="C34" s="77" t="s">
        <v>17</v>
      </c>
      <c r="D34" s="104" t="s">
        <v>64</v>
      </c>
      <c r="E34" s="91">
        <v>5000</v>
      </c>
      <c r="F34" s="104"/>
      <c r="G34" s="92">
        <v>18008.12</v>
      </c>
      <c r="H34" s="92">
        <f>'1351'!H34</f>
        <v>1853514.6500000004</v>
      </c>
      <c r="I34" s="92">
        <f>'1351'!I34</f>
        <v>3263447</v>
      </c>
      <c r="J34" s="80">
        <v>5.4045228213744027E-3</v>
      </c>
      <c r="K34" s="101"/>
      <c r="L34" s="92">
        <v>6193.79</v>
      </c>
      <c r="M34" s="92">
        <f>'1361'!H36</f>
        <v>2428370.3000000003</v>
      </c>
      <c r="N34" s="92">
        <f>'1361'!I36</f>
        <v>4032994.12</v>
      </c>
      <c r="O34" s="80">
        <f t="shared" ref="O34:O48" si="25">IF(N34=0,"%",M34/N34)</f>
        <v>0.60212592127458897</v>
      </c>
      <c r="P34" s="101"/>
      <c r="Q34" s="96" t="e">
        <f>G34+L34+#REF!</f>
        <v>#REF!</v>
      </c>
      <c r="R34" s="92">
        <f>'1401'!H36</f>
        <v>1766575.7000000002</v>
      </c>
      <c r="S34" s="92">
        <f>'1401'!I36</f>
        <v>2755282.82</v>
      </c>
      <c r="T34" s="80">
        <f t="shared" ref="T34:T49" si="26">IF(S34=0,"%",R34/S34)</f>
        <v>0.64115947995494715</v>
      </c>
      <c r="U34" s="77"/>
      <c r="V34" s="96" t="e">
        <f>L34+#REF!+Q34</f>
        <v>#REF!</v>
      </c>
      <c r="W34" s="92">
        <f>'1421'!H36</f>
        <v>1738973.15</v>
      </c>
      <c r="X34" s="92">
        <f>'1421'!I36</f>
        <v>2980267.56</v>
      </c>
      <c r="Y34" s="80">
        <f t="shared" ref="Y34:Y49" si="27">IF(X34=0,"%",W34/X34)</f>
        <v>0.58349564761896744</v>
      </c>
      <c r="Z34" s="78"/>
      <c r="AA34" s="96" t="e">
        <f>#REF!+Q34+V34</f>
        <v>#REF!</v>
      </c>
      <c r="AB34" s="92">
        <f>'1601'!H36</f>
        <v>1807654.49</v>
      </c>
      <c r="AC34" s="92">
        <f>'1601'!I36</f>
        <v>3091489</v>
      </c>
      <c r="AD34" s="80">
        <f t="shared" ref="AD34:AD49" si="28">IF(AC34=0,"%",AB34/AC34)</f>
        <v>0.5847196900910856</v>
      </c>
      <c r="AE34" s="78"/>
      <c r="AF34" s="92">
        <v>0</v>
      </c>
      <c r="AG34" s="92">
        <f>'1621'!H37</f>
        <v>1952232.2300000002</v>
      </c>
      <c r="AH34" s="96">
        <f>'1621'!I37</f>
        <v>3494497.6</v>
      </c>
      <c r="AI34" s="80">
        <f t="shared" ref="AI34:AI49" si="29">IF(AH34=0,"%",AG34/AH34)</f>
        <v>0.5586589128005125</v>
      </c>
      <c r="AJ34" s="78"/>
      <c r="AK34" s="96" t="e">
        <f t="shared" ref="AK34:AK49" si="30">V34+AA34+AF34</f>
        <v>#REF!</v>
      </c>
      <c r="AL34" s="96">
        <f>'1721'!H36</f>
        <v>4527286.4799999995</v>
      </c>
      <c r="AM34" s="96">
        <f>'1721'!I36</f>
        <v>8324430.3499999996</v>
      </c>
      <c r="AN34" s="80">
        <f t="shared" ref="AN34:AN49" si="31">IF(AM34=0,"%",AL34/AM34)</f>
        <v>0.54385540987798642</v>
      </c>
      <c r="AO34" s="78"/>
      <c r="AP34" s="96" t="e">
        <f t="shared" ref="AP34:AP49" si="32">AA34+AF34+AK34</f>
        <v>#REF!</v>
      </c>
      <c r="AQ34" s="96">
        <f>'9000'!H33</f>
        <v>0</v>
      </c>
      <c r="AR34" s="96">
        <f>'9000'!I33</f>
        <v>7000</v>
      </c>
      <c r="AS34" s="80">
        <f t="shared" ref="AS34:AS48" si="33">IF(AR34=0,"%",AQ34/AR34)</f>
        <v>0</v>
      </c>
      <c r="AT34" s="78"/>
      <c r="AU34" s="96" t="e">
        <f t="shared" ref="AU34:AU49" si="34">AF34+AK34+AP34</f>
        <v>#REF!</v>
      </c>
      <c r="AV34" s="92">
        <f>H34+M34+R34+W34+AB34+AG34+AL34+AQ34</f>
        <v>16074607</v>
      </c>
      <c r="AW34" s="92">
        <f>I34+N34+S34+X34+AC34+AH34+AM34+AR34</f>
        <v>27949408.450000003</v>
      </c>
      <c r="AX34" s="93">
        <f t="shared" ref="AX34:AX48" si="35">IF(AW34=0,"%",AV34/AW34)</f>
        <v>0.5751322797674453</v>
      </c>
    </row>
    <row r="35" spans="1:54" ht="16.5" x14ac:dyDescent="0.25">
      <c r="A35" s="49" t="s">
        <v>36</v>
      </c>
      <c r="B35" s="46" t="s">
        <v>37</v>
      </c>
      <c r="C35" s="77" t="s">
        <v>17</v>
      </c>
      <c r="D35" s="104" t="s">
        <v>65</v>
      </c>
      <c r="E35" s="91">
        <v>6000</v>
      </c>
      <c r="F35" s="104"/>
      <c r="G35" s="92">
        <v>142</v>
      </c>
      <c r="H35" s="92">
        <f>'1351'!H35</f>
        <v>85160.400000000023</v>
      </c>
      <c r="I35" s="92">
        <f>'1351'!I35</f>
        <v>147164</v>
      </c>
      <c r="J35" s="80">
        <v>8.8888260133120804E-4</v>
      </c>
      <c r="K35" s="101"/>
      <c r="L35" s="92">
        <v>73225</v>
      </c>
      <c r="M35" s="92">
        <f>'1361'!H37</f>
        <v>193043.83</v>
      </c>
      <c r="N35" s="92">
        <f>'1361'!I37</f>
        <v>312812.86</v>
      </c>
      <c r="O35" s="80">
        <f t="shared" si="25"/>
        <v>0.61712242265231676</v>
      </c>
      <c r="P35" s="101"/>
      <c r="Q35" s="96" t="e">
        <f>G35+L35+#REF!</f>
        <v>#REF!</v>
      </c>
      <c r="R35" s="92">
        <f>'1401'!H37</f>
        <v>118903.09999999998</v>
      </c>
      <c r="S35" s="92">
        <f>'1401'!I37</f>
        <v>193214.41999999998</v>
      </c>
      <c r="T35" s="80">
        <f t="shared" si="26"/>
        <v>0.61539454456867138</v>
      </c>
      <c r="U35" s="77"/>
      <c r="V35" s="96" t="e">
        <f>L35+#REF!+Q35</f>
        <v>#REF!</v>
      </c>
      <c r="W35" s="92">
        <f>'1421'!H37</f>
        <v>80848.67</v>
      </c>
      <c r="X35" s="92">
        <f>'1421'!I37</f>
        <v>136813.24</v>
      </c>
      <c r="Y35" s="80">
        <f t="shared" si="27"/>
        <v>0.590941856212162</v>
      </c>
      <c r="Z35" s="78"/>
      <c r="AA35" s="96" t="e">
        <f>#REF!+Q35+V35</f>
        <v>#REF!</v>
      </c>
      <c r="AB35" s="92">
        <f>'1601'!H37</f>
        <v>83321.530000000013</v>
      </c>
      <c r="AC35" s="92">
        <f>'1601'!I37</f>
        <v>154905.96</v>
      </c>
      <c r="AD35" s="80">
        <f t="shared" si="28"/>
        <v>0.53788459785536991</v>
      </c>
      <c r="AE35" s="78"/>
      <c r="AF35" s="92">
        <v>0</v>
      </c>
      <c r="AG35" s="92">
        <f>'1621'!H38</f>
        <v>27961.93</v>
      </c>
      <c r="AH35" s="96">
        <f>'1621'!I38</f>
        <v>78312.010000000009</v>
      </c>
      <c r="AI35" s="80">
        <f t="shared" si="29"/>
        <v>0.35705800425758444</v>
      </c>
      <c r="AJ35" s="78"/>
      <c r="AK35" s="96" t="e">
        <f t="shared" si="30"/>
        <v>#REF!</v>
      </c>
      <c r="AL35" s="96">
        <f>'1721'!H37</f>
        <v>380240.47000000015</v>
      </c>
      <c r="AM35" s="96">
        <f>'1721'!I37</f>
        <v>654547.77</v>
      </c>
      <c r="AN35" s="80">
        <f t="shared" si="31"/>
        <v>0.58092088527014629</v>
      </c>
      <c r="AO35" s="78"/>
      <c r="AP35" s="96" t="e">
        <f t="shared" si="32"/>
        <v>#REF!</v>
      </c>
      <c r="AQ35" s="96">
        <f>'9000'!H34</f>
        <v>373164.29000000004</v>
      </c>
      <c r="AR35" s="96">
        <f>'9000'!I34</f>
        <v>675638.15</v>
      </c>
      <c r="AS35" s="80">
        <f t="shared" si="33"/>
        <v>0.55231382360513537</v>
      </c>
      <c r="AT35" s="78"/>
      <c r="AU35" s="96" t="e">
        <f t="shared" si="34"/>
        <v>#REF!</v>
      </c>
      <c r="AV35" s="92">
        <f t="shared" ref="AV35:AV49" si="36">H35+M35+R35+W35+AB35+AG35+AL35+AQ35</f>
        <v>1342644.2200000002</v>
      </c>
      <c r="AW35" s="92">
        <f t="shared" ref="AW35:AW49" si="37">I35+N35+S35+X35+AC35+AH35+AM35+AR35</f>
        <v>2353408.41</v>
      </c>
      <c r="AX35" s="93">
        <f t="shared" si="35"/>
        <v>0.57051050480439136</v>
      </c>
    </row>
    <row r="36" spans="1:54" ht="16.5" x14ac:dyDescent="0.25">
      <c r="A36" s="49" t="s">
        <v>36</v>
      </c>
      <c r="B36" s="46" t="s">
        <v>37</v>
      </c>
      <c r="C36" s="77" t="s">
        <v>17</v>
      </c>
      <c r="D36" s="104" t="s">
        <v>66</v>
      </c>
      <c r="E36" s="91">
        <v>7100</v>
      </c>
      <c r="F36" s="104"/>
      <c r="G36" s="92">
        <v>0</v>
      </c>
      <c r="H36" s="92">
        <f>'1351'!H36</f>
        <v>13750</v>
      </c>
      <c r="I36" s="92">
        <f>'1351'!I36</f>
        <v>18750</v>
      </c>
      <c r="J36" s="80">
        <v>0</v>
      </c>
      <c r="K36" s="101"/>
      <c r="L36" s="96">
        <v>0</v>
      </c>
      <c r="M36" s="92">
        <f>'1361'!H38</f>
        <v>13750</v>
      </c>
      <c r="N36" s="92">
        <f>'1361'!I38</f>
        <v>18750</v>
      </c>
      <c r="O36" s="80">
        <f t="shared" si="25"/>
        <v>0.73333333333333328</v>
      </c>
      <c r="P36" s="101"/>
      <c r="Q36" s="96" t="e">
        <f>G36+L36+#REF!</f>
        <v>#REF!</v>
      </c>
      <c r="R36" s="92">
        <f>'1401'!H38</f>
        <v>13750</v>
      </c>
      <c r="S36" s="92">
        <f>'1401'!I38</f>
        <v>18750</v>
      </c>
      <c r="T36" s="80">
        <f t="shared" si="26"/>
        <v>0.73333333333333328</v>
      </c>
      <c r="U36" s="77"/>
      <c r="V36" s="96" t="e">
        <f>L36+#REF!+Q36</f>
        <v>#REF!</v>
      </c>
      <c r="W36" s="92">
        <f>'1421'!H38</f>
        <v>13750</v>
      </c>
      <c r="X36" s="92">
        <f>'1421'!I38</f>
        <v>18750</v>
      </c>
      <c r="Y36" s="80">
        <f t="shared" si="27"/>
        <v>0.73333333333333328</v>
      </c>
      <c r="Z36" s="78"/>
      <c r="AA36" s="96" t="e">
        <f>#REF!+Q36+V36</f>
        <v>#REF!</v>
      </c>
      <c r="AB36" s="92">
        <f>'1601'!H38</f>
        <v>13250</v>
      </c>
      <c r="AC36" s="92">
        <f>'1601'!I38</f>
        <v>18500</v>
      </c>
      <c r="AD36" s="80">
        <f t="shared" si="28"/>
        <v>0.71621621621621623</v>
      </c>
      <c r="AE36" s="78"/>
      <c r="AF36" s="92">
        <v>0</v>
      </c>
      <c r="AG36" s="92">
        <f>'1621'!H39</f>
        <v>13250</v>
      </c>
      <c r="AH36" s="96">
        <f>'1621'!I39</f>
        <v>18500</v>
      </c>
      <c r="AI36" s="80">
        <f t="shared" si="29"/>
        <v>0.71621621621621623</v>
      </c>
      <c r="AJ36" s="78"/>
      <c r="AK36" s="96" t="e">
        <f t="shared" si="30"/>
        <v>#REF!</v>
      </c>
      <c r="AL36" s="96">
        <f>'1721'!H38</f>
        <v>18500</v>
      </c>
      <c r="AM36" s="96">
        <f>'1721'!I38</f>
        <v>28500</v>
      </c>
      <c r="AN36" s="80">
        <f t="shared" si="31"/>
        <v>0.64912280701754388</v>
      </c>
      <c r="AO36" s="78"/>
      <c r="AP36" s="96" t="e">
        <f t="shared" si="32"/>
        <v>#REF!</v>
      </c>
      <c r="AQ36" s="96">
        <f>'9000'!H35</f>
        <v>108912.91</v>
      </c>
      <c r="AR36" s="96">
        <f>'9000'!I35</f>
        <v>213500</v>
      </c>
      <c r="AS36" s="80">
        <f t="shared" si="33"/>
        <v>0.51013072599531617</v>
      </c>
      <c r="AT36" s="78"/>
      <c r="AU36" s="96" t="e">
        <f t="shared" si="34"/>
        <v>#REF!</v>
      </c>
      <c r="AV36" s="92">
        <f t="shared" si="36"/>
        <v>208912.91</v>
      </c>
      <c r="AW36" s="92">
        <f t="shared" si="37"/>
        <v>354000</v>
      </c>
      <c r="AX36" s="93">
        <f t="shared" si="35"/>
        <v>0.59014946327683615</v>
      </c>
    </row>
    <row r="37" spans="1:54" ht="16.5" x14ac:dyDescent="0.25">
      <c r="A37" s="49" t="s">
        <v>36</v>
      </c>
      <c r="B37" s="46" t="s">
        <v>37</v>
      </c>
      <c r="C37" s="77"/>
      <c r="D37" s="104" t="s">
        <v>67</v>
      </c>
      <c r="E37" s="91">
        <v>7200</v>
      </c>
      <c r="F37" s="104"/>
      <c r="G37" s="92">
        <v>0</v>
      </c>
      <c r="H37" s="92">
        <f>'1351'!H37</f>
        <v>0</v>
      </c>
      <c r="I37" s="92">
        <f>'1351'!I37</f>
        <v>0</v>
      </c>
      <c r="J37" s="80" t="s">
        <v>95</v>
      </c>
      <c r="K37" s="101"/>
      <c r="L37" s="96">
        <v>0</v>
      </c>
      <c r="M37" s="92">
        <f>'1361'!H39</f>
        <v>0</v>
      </c>
      <c r="N37" s="92">
        <f>'1361'!I39</f>
        <v>0</v>
      </c>
      <c r="O37" s="80" t="str">
        <f t="shared" si="25"/>
        <v>%</v>
      </c>
      <c r="P37" s="101"/>
      <c r="Q37" s="96" t="e">
        <f>G37+L37+#REF!</f>
        <v>#REF!</v>
      </c>
      <c r="R37" s="92">
        <f>'1401'!H39</f>
        <v>0</v>
      </c>
      <c r="S37" s="92">
        <f>'1401'!I39</f>
        <v>0</v>
      </c>
      <c r="T37" s="80" t="str">
        <f t="shared" si="26"/>
        <v>%</v>
      </c>
      <c r="U37" s="77"/>
      <c r="V37" s="96" t="e">
        <f>L37+#REF!+Q37</f>
        <v>#REF!</v>
      </c>
      <c r="W37" s="92">
        <f>'1421'!H39</f>
        <v>0</v>
      </c>
      <c r="X37" s="92">
        <f>'1421'!I39</f>
        <v>0</v>
      </c>
      <c r="Y37" s="80" t="str">
        <f t="shared" si="27"/>
        <v>%</v>
      </c>
      <c r="Z37" s="78"/>
      <c r="AA37" s="96" t="e">
        <f>#REF!+Q37+V37</f>
        <v>#REF!</v>
      </c>
      <c r="AB37" s="92">
        <f>'1601'!H39</f>
        <v>0</v>
      </c>
      <c r="AC37" s="92">
        <f>'1601'!I39</f>
        <v>0</v>
      </c>
      <c r="AD37" s="80" t="str">
        <f t="shared" si="28"/>
        <v>%</v>
      </c>
      <c r="AE37" s="78"/>
      <c r="AF37" s="92">
        <v>0</v>
      </c>
      <c r="AG37" s="92">
        <f>'1621'!H40</f>
        <v>0</v>
      </c>
      <c r="AH37" s="96">
        <f>'1621'!I40</f>
        <v>0</v>
      </c>
      <c r="AI37" s="80" t="str">
        <f t="shared" si="29"/>
        <v>%</v>
      </c>
      <c r="AJ37" s="78"/>
      <c r="AK37" s="96" t="e">
        <f t="shared" si="30"/>
        <v>#REF!</v>
      </c>
      <c r="AL37" s="96">
        <f>'1721'!H39</f>
        <v>0</v>
      </c>
      <c r="AM37" s="96">
        <f>'1721'!I39</f>
        <v>0</v>
      </c>
      <c r="AN37" s="80" t="str">
        <f t="shared" si="31"/>
        <v>%</v>
      </c>
      <c r="AO37" s="78"/>
      <c r="AP37" s="96" t="e">
        <f t="shared" si="32"/>
        <v>#REF!</v>
      </c>
      <c r="AQ37" s="96">
        <f>'9000'!H36</f>
        <v>206864.02</v>
      </c>
      <c r="AR37" s="96">
        <f>'9000'!I36</f>
        <v>326218.33</v>
      </c>
      <c r="AS37" s="80">
        <f t="shared" si="33"/>
        <v>0.63412751821763047</v>
      </c>
      <c r="AT37" s="78"/>
      <c r="AU37" s="96" t="e">
        <f t="shared" si="34"/>
        <v>#REF!</v>
      </c>
      <c r="AV37" s="92">
        <f t="shared" si="36"/>
        <v>206864.02</v>
      </c>
      <c r="AW37" s="92">
        <f t="shared" si="37"/>
        <v>326218.33</v>
      </c>
      <c r="AX37" s="93">
        <f t="shared" si="35"/>
        <v>0.63412751821763047</v>
      </c>
    </row>
    <row r="38" spans="1:54" ht="16.5" x14ac:dyDescent="0.25">
      <c r="A38" s="49" t="s">
        <v>36</v>
      </c>
      <c r="B38" s="46" t="s">
        <v>37</v>
      </c>
      <c r="C38" s="77" t="s">
        <v>17</v>
      </c>
      <c r="D38" s="104" t="s">
        <v>68</v>
      </c>
      <c r="E38" s="91">
        <v>7300</v>
      </c>
      <c r="F38" s="104"/>
      <c r="G38" s="92">
        <v>36361.040000000001</v>
      </c>
      <c r="H38" s="92">
        <f>'1351'!H38</f>
        <v>306156.55000000005</v>
      </c>
      <c r="I38" s="92">
        <f>'1351'!I38</f>
        <v>424735</v>
      </c>
      <c r="J38" s="80">
        <v>8.6510148841973694E-2</v>
      </c>
      <c r="K38" s="101"/>
      <c r="L38" s="96">
        <v>0</v>
      </c>
      <c r="M38" s="92">
        <f>'1361'!H40</f>
        <v>301051.46000000008</v>
      </c>
      <c r="N38" s="92">
        <f>'1361'!I40</f>
        <v>454270.31</v>
      </c>
      <c r="O38" s="80">
        <f t="shared" si="25"/>
        <v>0.6627143649339533</v>
      </c>
      <c r="P38" s="101"/>
      <c r="Q38" s="96" t="e">
        <f>G38+L38+#REF!</f>
        <v>#REF!</v>
      </c>
      <c r="R38" s="92">
        <f>'1401'!H40</f>
        <v>282721.34999999992</v>
      </c>
      <c r="S38" s="92">
        <f>'1401'!I40</f>
        <v>440809.82</v>
      </c>
      <c r="T38" s="80">
        <f t="shared" si="26"/>
        <v>0.64136808476725837</v>
      </c>
      <c r="U38" s="77"/>
      <c r="V38" s="96" t="e">
        <f>L38+#REF!+Q38</f>
        <v>#REF!</v>
      </c>
      <c r="W38" s="92">
        <f>'1421'!H40</f>
        <v>277413.19</v>
      </c>
      <c r="X38" s="92">
        <f>'1421'!I40</f>
        <v>417248.15</v>
      </c>
      <c r="Y38" s="80">
        <f t="shared" si="27"/>
        <v>0.66486379867711809</v>
      </c>
      <c r="Z38" s="78"/>
      <c r="AA38" s="96" t="e">
        <f>#REF!+Q38+V38</f>
        <v>#REF!</v>
      </c>
      <c r="AB38" s="92">
        <f>'1601'!H40</f>
        <v>450534.68000000005</v>
      </c>
      <c r="AC38" s="92">
        <f>'1601'!I40</f>
        <v>681479.64</v>
      </c>
      <c r="AD38" s="80">
        <f t="shared" si="28"/>
        <v>0.66111245817996855</v>
      </c>
      <c r="AE38" s="78"/>
      <c r="AF38" s="92">
        <v>0</v>
      </c>
      <c r="AG38" s="92">
        <f>'1621'!H41</f>
        <v>416640.86000000004</v>
      </c>
      <c r="AH38" s="96">
        <f>'1621'!I41</f>
        <v>635908.54999999993</v>
      </c>
      <c r="AI38" s="80">
        <f t="shared" si="29"/>
        <v>0.65518990112650644</v>
      </c>
      <c r="AJ38" s="78"/>
      <c r="AK38" s="96" t="e">
        <f t="shared" si="30"/>
        <v>#REF!</v>
      </c>
      <c r="AL38" s="96">
        <f>'1721'!H40</f>
        <v>840625.40000000026</v>
      </c>
      <c r="AM38" s="96">
        <f>'1721'!I40</f>
        <v>1353107.32</v>
      </c>
      <c r="AN38" s="80">
        <f t="shared" si="31"/>
        <v>0.6212555261322511</v>
      </c>
      <c r="AO38" s="78"/>
      <c r="AP38" s="96" t="e">
        <f t="shared" si="32"/>
        <v>#REF!</v>
      </c>
      <c r="AQ38" s="96">
        <f>'9000'!H37</f>
        <v>0</v>
      </c>
      <c r="AR38" s="96">
        <f>'9000'!I37</f>
        <v>0</v>
      </c>
      <c r="AS38" s="80" t="str">
        <f t="shared" si="33"/>
        <v>%</v>
      </c>
      <c r="AT38" s="78"/>
      <c r="AU38" s="96" t="e">
        <f t="shared" si="34"/>
        <v>#REF!</v>
      </c>
      <c r="AV38" s="92">
        <f t="shared" si="36"/>
        <v>2875143.49</v>
      </c>
      <c r="AW38" s="92">
        <f t="shared" si="37"/>
        <v>4407558.79</v>
      </c>
      <c r="AX38" s="93">
        <f t="shared" si="35"/>
        <v>0.65232107544956885</v>
      </c>
    </row>
    <row r="39" spans="1:54" ht="16.5" x14ac:dyDescent="0.25">
      <c r="A39" s="49" t="s">
        <v>36</v>
      </c>
      <c r="B39" s="46" t="s">
        <v>37</v>
      </c>
      <c r="C39" s="77" t="s">
        <v>17</v>
      </c>
      <c r="D39" s="104" t="s">
        <v>69</v>
      </c>
      <c r="E39" s="91">
        <v>7400</v>
      </c>
      <c r="F39" s="104"/>
      <c r="G39" s="92">
        <v>0</v>
      </c>
      <c r="H39" s="92">
        <f>'1351'!H39</f>
        <v>0</v>
      </c>
      <c r="I39" s="92">
        <f>'1351'!I39</f>
        <v>0</v>
      </c>
      <c r="J39" s="80" t="s">
        <v>95</v>
      </c>
      <c r="K39" s="101"/>
      <c r="L39" s="96">
        <v>0</v>
      </c>
      <c r="M39" s="92">
        <f>'1361'!H41</f>
        <v>0</v>
      </c>
      <c r="N39" s="92">
        <f>'1361'!I41</f>
        <v>0</v>
      </c>
      <c r="O39" s="80" t="str">
        <f t="shared" si="25"/>
        <v>%</v>
      </c>
      <c r="P39" s="101"/>
      <c r="Q39" s="96" t="e">
        <f>G39+L39+#REF!</f>
        <v>#REF!</v>
      </c>
      <c r="R39" s="92">
        <f>'1401'!H41</f>
        <v>0</v>
      </c>
      <c r="S39" s="92">
        <f>'1401'!I41</f>
        <v>0</v>
      </c>
      <c r="T39" s="80" t="str">
        <f t="shared" si="26"/>
        <v>%</v>
      </c>
      <c r="U39" s="77"/>
      <c r="V39" s="96" t="e">
        <f>L39+#REF!+Q39</f>
        <v>#REF!</v>
      </c>
      <c r="W39" s="92">
        <f>'1421'!H41</f>
        <v>0</v>
      </c>
      <c r="X39" s="92">
        <f>'1421'!I41</f>
        <v>0</v>
      </c>
      <c r="Y39" s="80" t="str">
        <f t="shared" si="27"/>
        <v>%</v>
      </c>
      <c r="Z39" s="78"/>
      <c r="AA39" s="96" t="e">
        <f>#REF!+Q39+V39</f>
        <v>#REF!</v>
      </c>
      <c r="AB39" s="92">
        <f>'1601'!H41</f>
        <v>0</v>
      </c>
      <c r="AC39" s="92">
        <f>'1601'!I41</f>
        <v>0</v>
      </c>
      <c r="AD39" s="80" t="str">
        <f t="shared" si="28"/>
        <v>%</v>
      </c>
      <c r="AE39" s="78"/>
      <c r="AF39" s="92">
        <v>0</v>
      </c>
      <c r="AG39" s="92">
        <f>'1621'!H42</f>
        <v>0</v>
      </c>
      <c r="AH39" s="96">
        <f>'1621'!I42</f>
        <v>0</v>
      </c>
      <c r="AI39" s="80" t="str">
        <f t="shared" si="29"/>
        <v>%</v>
      </c>
      <c r="AJ39" s="78"/>
      <c r="AK39" s="96" t="e">
        <f t="shared" si="30"/>
        <v>#REF!</v>
      </c>
      <c r="AL39" s="96">
        <f>'1721'!H41</f>
        <v>0</v>
      </c>
      <c r="AM39" s="96">
        <f>'1721'!I41</f>
        <v>0</v>
      </c>
      <c r="AN39" s="80" t="str">
        <f t="shared" si="31"/>
        <v>%</v>
      </c>
      <c r="AO39" s="78"/>
      <c r="AP39" s="96" t="e">
        <f t="shared" si="32"/>
        <v>#REF!</v>
      </c>
      <c r="AQ39" s="96">
        <f>'9000'!H38</f>
        <v>0</v>
      </c>
      <c r="AR39" s="96">
        <f>'9000'!I38</f>
        <v>0</v>
      </c>
      <c r="AS39" s="80" t="str">
        <f t="shared" si="33"/>
        <v>%</v>
      </c>
      <c r="AT39" s="78"/>
      <c r="AU39" s="96" t="e">
        <f t="shared" si="34"/>
        <v>#REF!</v>
      </c>
      <c r="AV39" s="92">
        <f t="shared" si="36"/>
        <v>0</v>
      </c>
      <c r="AW39" s="92">
        <f t="shared" si="37"/>
        <v>0</v>
      </c>
      <c r="AX39" s="93" t="str">
        <f t="shared" si="35"/>
        <v>%</v>
      </c>
    </row>
    <row r="40" spans="1:54" ht="16.5" x14ac:dyDescent="0.25">
      <c r="A40" s="49" t="s">
        <v>36</v>
      </c>
      <c r="B40" s="46" t="s">
        <v>37</v>
      </c>
      <c r="C40" s="77" t="s">
        <v>17</v>
      </c>
      <c r="D40" s="104" t="s">
        <v>70</v>
      </c>
      <c r="E40" s="91">
        <v>7500</v>
      </c>
      <c r="F40" s="104"/>
      <c r="G40" s="92">
        <v>1976.2</v>
      </c>
      <c r="H40" s="92">
        <f>'1351'!H40</f>
        <v>15155.18</v>
      </c>
      <c r="I40" s="92">
        <f>'1351'!I40</f>
        <v>20319</v>
      </c>
      <c r="J40" s="80">
        <v>9.4010751153608296E-2</v>
      </c>
      <c r="K40" s="101"/>
      <c r="L40" s="96">
        <v>0</v>
      </c>
      <c r="M40" s="92">
        <f>'1361'!H42</f>
        <v>19438.02</v>
      </c>
      <c r="N40" s="92">
        <f>'1361'!I42</f>
        <v>25974.78</v>
      </c>
      <c r="O40" s="80">
        <f t="shared" si="25"/>
        <v>0.7483420456304154</v>
      </c>
      <c r="P40" s="101"/>
      <c r="Q40" s="96" t="e">
        <f>G40+L40+#REF!</f>
        <v>#REF!</v>
      </c>
      <c r="R40" s="92">
        <f>'1401'!H42</f>
        <v>12542.48</v>
      </c>
      <c r="S40" s="92">
        <f>'1401'!I42</f>
        <v>18018.78</v>
      </c>
      <c r="T40" s="80">
        <f t="shared" si="26"/>
        <v>0.69607820285280142</v>
      </c>
      <c r="U40" s="77"/>
      <c r="V40" s="96" t="e">
        <f>L40+#REF!+Q40</f>
        <v>#REF!</v>
      </c>
      <c r="W40" s="92">
        <f>'1421'!H42</f>
        <v>13327.93</v>
      </c>
      <c r="X40" s="92">
        <f>'1421'!I42</f>
        <v>17940</v>
      </c>
      <c r="Y40" s="80">
        <f t="shared" si="27"/>
        <v>0.74291694537346709</v>
      </c>
      <c r="Z40" s="78"/>
      <c r="AA40" s="96" t="e">
        <f>#REF!+Q40+V40</f>
        <v>#REF!</v>
      </c>
      <c r="AB40" s="92">
        <f>'1601'!H42</f>
        <v>17935</v>
      </c>
      <c r="AC40" s="92">
        <f>'1601'!I42</f>
        <v>25038</v>
      </c>
      <c r="AD40" s="80">
        <f t="shared" si="28"/>
        <v>0.71631120696541262</v>
      </c>
      <c r="AE40" s="78"/>
      <c r="AF40" s="92">
        <v>0</v>
      </c>
      <c r="AG40" s="92">
        <f>'1621'!H43</f>
        <v>18656.68</v>
      </c>
      <c r="AH40" s="96">
        <f>'1621'!I43</f>
        <v>28080</v>
      </c>
      <c r="AI40" s="80">
        <f t="shared" si="29"/>
        <v>0.6644116809116809</v>
      </c>
      <c r="AJ40" s="78"/>
      <c r="AK40" s="96" t="e">
        <f t="shared" si="30"/>
        <v>#REF!</v>
      </c>
      <c r="AL40" s="96">
        <f>'1721'!H42</f>
        <v>45122.28</v>
      </c>
      <c r="AM40" s="96">
        <f>'1721'!I42</f>
        <v>62127</v>
      </c>
      <c r="AN40" s="80">
        <f t="shared" si="31"/>
        <v>0.72629098459606933</v>
      </c>
      <c r="AO40" s="78"/>
      <c r="AP40" s="96" t="e">
        <f t="shared" si="32"/>
        <v>#REF!</v>
      </c>
      <c r="AQ40" s="96">
        <f>'9000'!H39</f>
        <v>428734.54</v>
      </c>
      <c r="AR40" s="96">
        <f>'9000'!I39</f>
        <v>624043.77999999991</v>
      </c>
      <c r="AS40" s="80">
        <f t="shared" si="33"/>
        <v>0.68702638138625471</v>
      </c>
      <c r="AT40" s="78"/>
      <c r="AU40" s="96" t="e">
        <f t="shared" si="34"/>
        <v>#REF!</v>
      </c>
      <c r="AV40" s="92">
        <f t="shared" si="36"/>
        <v>570912.11</v>
      </c>
      <c r="AW40" s="92">
        <f t="shared" si="37"/>
        <v>821541.33999999985</v>
      </c>
      <c r="AX40" s="93">
        <f t="shared" si="35"/>
        <v>0.69492803612292975</v>
      </c>
    </row>
    <row r="41" spans="1:54" ht="16.5" x14ac:dyDescent="0.25">
      <c r="A41" s="49" t="s">
        <v>36</v>
      </c>
      <c r="B41" s="46" t="s">
        <v>37</v>
      </c>
      <c r="C41" s="77" t="s">
        <v>17</v>
      </c>
      <c r="D41" s="104" t="s">
        <v>71</v>
      </c>
      <c r="E41" s="91">
        <v>7600</v>
      </c>
      <c r="F41" s="104"/>
      <c r="G41" s="92">
        <v>0</v>
      </c>
      <c r="H41" s="92">
        <f>'1351'!H41</f>
        <v>0</v>
      </c>
      <c r="I41" s="92">
        <f>'1351'!I41</f>
        <v>0</v>
      </c>
      <c r="J41" s="80" t="s">
        <v>95</v>
      </c>
      <c r="K41" s="101"/>
      <c r="L41" s="96">
        <v>0</v>
      </c>
      <c r="M41" s="92">
        <f>'1361'!H43</f>
        <v>0</v>
      </c>
      <c r="N41" s="92">
        <f>'1361'!I43</f>
        <v>0</v>
      </c>
      <c r="O41" s="80" t="str">
        <f t="shared" si="25"/>
        <v>%</v>
      </c>
      <c r="P41" s="101"/>
      <c r="Q41" s="96" t="e">
        <f>G41+L41+#REF!</f>
        <v>#REF!</v>
      </c>
      <c r="R41" s="92">
        <f>'1401'!H43</f>
        <v>0</v>
      </c>
      <c r="S41" s="92">
        <f>'1401'!I43</f>
        <v>0</v>
      </c>
      <c r="T41" s="80" t="str">
        <f t="shared" si="26"/>
        <v>%</v>
      </c>
      <c r="U41" s="77"/>
      <c r="V41" s="96" t="e">
        <f>L41+#REF!+Q41</f>
        <v>#REF!</v>
      </c>
      <c r="W41" s="92">
        <f>'1421'!H43</f>
        <v>0</v>
      </c>
      <c r="X41" s="92">
        <f>'1421'!I43</f>
        <v>0</v>
      </c>
      <c r="Y41" s="80" t="str">
        <f t="shared" si="27"/>
        <v>%</v>
      </c>
      <c r="Z41" s="78"/>
      <c r="AA41" s="96" t="e">
        <f>#REF!+Q41+V41</f>
        <v>#REF!</v>
      </c>
      <c r="AB41" s="92">
        <f>'1601'!H43</f>
        <v>0</v>
      </c>
      <c r="AC41" s="92">
        <f>'1601'!I43</f>
        <v>0</v>
      </c>
      <c r="AD41" s="80" t="str">
        <f t="shared" si="28"/>
        <v>%</v>
      </c>
      <c r="AE41" s="78"/>
      <c r="AF41" s="92">
        <v>0</v>
      </c>
      <c r="AG41" s="92">
        <f>'1621'!H44</f>
        <v>0</v>
      </c>
      <c r="AH41" s="96">
        <f>'1621'!I44</f>
        <v>0</v>
      </c>
      <c r="AI41" s="80" t="str">
        <f t="shared" si="29"/>
        <v>%</v>
      </c>
      <c r="AJ41" s="78"/>
      <c r="AK41" s="96" t="e">
        <f t="shared" si="30"/>
        <v>#REF!</v>
      </c>
      <c r="AL41" s="96">
        <f>'1721'!H43</f>
        <v>0</v>
      </c>
      <c r="AM41" s="96">
        <f>'1721'!I43</f>
        <v>0</v>
      </c>
      <c r="AN41" s="80" t="str">
        <f t="shared" si="31"/>
        <v>%</v>
      </c>
      <c r="AO41" s="78"/>
      <c r="AP41" s="96" t="e">
        <f t="shared" si="32"/>
        <v>#REF!</v>
      </c>
      <c r="AQ41" s="96">
        <f>'9000'!H40</f>
        <v>0</v>
      </c>
      <c r="AR41" s="96">
        <f>'9000'!I40</f>
        <v>0</v>
      </c>
      <c r="AS41" s="80" t="str">
        <f t="shared" si="33"/>
        <v>%</v>
      </c>
      <c r="AT41" s="78"/>
      <c r="AU41" s="96" t="e">
        <f t="shared" si="34"/>
        <v>#REF!</v>
      </c>
      <c r="AV41" s="92">
        <f t="shared" si="36"/>
        <v>0</v>
      </c>
      <c r="AW41" s="92">
        <f t="shared" si="37"/>
        <v>0</v>
      </c>
      <c r="AX41" s="93" t="str">
        <f t="shared" si="35"/>
        <v>%</v>
      </c>
      <c r="BA41" s="69"/>
    </row>
    <row r="42" spans="1:54" ht="16.5" x14ac:dyDescent="0.25">
      <c r="A42" s="49" t="s">
        <v>36</v>
      </c>
      <c r="B42" s="46" t="s">
        <v>37</v>
      </c>
      <c r="C42" s="77" t="s">
        <v>17</v>
      </c>
      <c r="D42" s="104" t="s">
        <v>72</v>
      </c>
      <c r="E42" s="91">
        <v>7700</v>
      </c>
      <c r="F42" s="104"/>
      <c r="G42" s="92">
        <v>0</v>
      </c>
      <c r="H42" s="92">
        <f>'1351'!H42</f>
        <v>0</v>
      </c>
      <c r="I42" s="92">
        <f>'1351'!I42</f>
        <v>0</v>
      </c>
      <c r="J42" s="80" t="s">
        <v>95</v>
      </c>
      <c r="K42" s="101"/>
      <c r="L42" s="96">
        <v>0</v>
      </c>
      <c r="M42" s="92">
        <f>'1361'!H44</f>
        <v>0</v>
      </c>
      <c r="N42" s="92">
        <f>'1361'!I44</f>
        <v>0</v>
      </c>
      <c r="O42" s="80" t="str">
        <f t="shared" si="25"/>
        <v>%</v>
      </c>
      <c r="P42" s="101"/>
      <c r="Q42" s="96" t="e">
        <f>G42+L42+#REF!</f>
        <v>#REF!</v>
      </c>
      <c r="R42" s="92">
        <f>'1401'!H44</f>
        <v>0</v>
      </c>
      <c r="S42" s="92">
        <f>'1401'!I44</f>
        <v>0</v>
      </c>
      <c r="T42" s="80" t="str">
        <f t="shared" si="26"/>
        <v>%</v>
      </c>
      <c r="U42" s="77"/>
      <c r="V42" s="96" t="e">
        <f>L42+#REF!+Q42</f>
        <v>#REF!</v>
      </c>
      <c r="W42" s="92">
        <f>'1421'!H44</f>
        <v>0</v>
      </c>
      <c r="X42" s="92">
        <f>'1421'!I44</f>
        <v>0</v>
      </c>
      <c r="Y42" s="80" t="str">
        <f t="shared" si="27"/>
        <v>%</v>
      </c>
      <c r="Z42" s="78"/>
      <c r="AA42" s="96" t="e">
        <f>#REF!+Q42+V42</f>
        <v>#REF!</v>
      </c>
      <c r="AB42" s="92">
        <f>'1601'!H44</f>
        <v>0</v>
      </c>
      <c r="AC42" s="92">
        <f>'1601'!I44</f>
        <v>0</v>
      </c>
      <c r="AD42" s="80" t="str">
        <f t="shared" si="28"/>
        <v>%</v>
      </c>
      <c r="AE42" s="78"/>
      <c r="AF42" s="92">
        <v>0</v>
      </c>
      <c r="AG42" s="92">
        <f>'1621'!H45</f>
        <v>0</v>
      </c>
      <c r="AH42" s="96">
        <f>'1621'!I45</f>
        <v>0</v>
      </c>
      <c r="AI42" s="80" t="str">
        <f t="shared" si="29"/>
        <v>%</v>
      </c>
      <c r="AJ42" s="78"/>
      <c r="AK42" s="96" t="e">
        <f t="shared" si="30"/>
        <v>#REF!</v>
      </c>
      <c r="AL42" s="96">
        <f>'1721'!H44</f>
        <v>0</v>
      </c>
      <c r="AM42" s="96">
        <f>'1721'!I44</f>
        <v>0</v>
      </c>
      <c r="AN42" s="80" t="str">
        <f t="shared" si="31"/>
        <v>%</v>
      </c>
      <c r="AO42" s="78"/>
      <c r="AP42" s="96" t="e">
        <f t="shared" si="32"/>
        <v>#REF!</v>
      </c>
      <c r="AQ42" s="96">
        <f>'9000'!H41</f>
        <v>166781.4</v>
      </c>
      <c r="AR42" s="96">
        <f>'9000'!I41</f>
        <v>276008.79999999993</v>
      </c>
      <c r="AS42" s="80">
        <f t="shared" si="33"/>
        <v>0.60426116848448319</v>
      </c>
      <c r="AT42" s="78"/>
      <c r="AU42" s="96" t="e">
        <f t="shared" si="34"/>
        <v>#REF!</v>
      </c>
      <c r="AV42" s="92">
        <f t="shared" si="36"/>
        <v>166781.4</v>
      </c>
      <c r="AW42" s="92">
        <f t="shared" si="37"/>
        <v>276008.79999999993</v>
      </c>
      <c r="AX42" s="93">
        <f t="shared" si="35"/>
        <v>0.60426116848448319</v>
      </c>
    </row>
    <row r="43" spans="1:54" ht="16.5" x14ac:dyDescent="0.25">
      <c r="A43" s="49" t="s">
        <v>36</v>
      </c>
      <c r="B43" s="46" t="s">
        <v>37</v>
      </c>
      <c r="C43" s="77" t="s">
        <v>17</v>
      </c>
      <c r="D43" s="104" t="s">
        <v>73</v>
      </c>
      <c r="E43" s="91">
        <v>7800</v>
      </c>
      <c r="F43" s="104"/>
      <c r="G43" s="92">
        <v>0</v>
      </c>
      <c r="H43" s="92">
        <f>'1351'!H43</f>
        <v>0</v>
      </c>
      <c r="I43" s="92">
        <f>'1351'!I43</f>
        <v>0</v>
      </c>
      <c r="J43" s="80" t="s">
        <v>95</v>
      </c>
      <c r="K43" s="101"/>
      <c r="L43" s="96">
        <v>0</v>
      </c>
      <c r="M43" s="92">
        <f>'1361'!H45</f>
        <v>0</v>
      </c>
      <c r="N43" s="92">
        <f>'1361'!I45</f>
        <v>0</v>
      </c>
      <c r="O43" s="80" t="str">
        <f t="shared" si="25"/>
        <v>%</v>
      </c>
      <c r="P43" s="101"/>
      <c r="Q43" s="96" t="e">
        <f>G43+L43+#REF!</f>
        <v>#REF!</v>
      </c>
      <c r="R43" s="92">
        <f>'1401'!H45</f>
        <v>0</v>
      </c>
      <c r="S43" s="92">
        <f>'1401'!I45</f>
        <v>0</v>
      </c>
      <c r="T43" s="80" t="str">
        <f t="shared" si="26"/>
        <v>%</v>
      </c>
      <c r="U43" s="77"/>
      <c r="V43" s="96" t="e">
        <f>L43+#REF!+Q43</f>
        <v>#REF!</v>
      </c>
      <c r="W43" s="92">
        <f>'1421'!H45</f>
        <v>0</v>
      </c>
      <c r="X43" s="92">
        <f>'1421'!I45</f>
        <v>0</v>
      </c>
      <c r="Y43" s="80" t="str">
        <f t="shared" si="27"/>
        <v>%</v>
      </c>
      <c r="Z43" s="78"/>
      <c r="AA43" s="96" t="e">
        <f>#REF!+Q43+V43</f>
        <v>#REF!</v>
      </c>
      <c r="AB43" s="92">
        <f>'1601'!H45</f>
        <v>900</v>
      </c>
      <c r="AC43" s="92">
        <f>'1601'!I45</f>
        <v>1500</v>
      </c>
      <c r="AD43" s="80">
        <f t="shared" si="28"/>
        <v>0.6</v>
      </c>
      <c r="AE43" s="78"/>
      <c r="AF43" s="92">
        <v>0</v>
      </c>
      <c r="AG43" s="92">
        <f>'1621'!H46</f>
        <v>4747.5</v>
      </c>
      <c r="AH43" s="96">
        <f>'1621'!I46</f>
        <v>12000</v>
      </c>
      <c r="AI43" s="80">
        <f t="shared" si="29"/>
        <v>0.395625</v>
      </c>
      <c r="AJ43" s="78"/>
      <c r="AK43" s="96" t="e">
        <f t="shared" si="30"/>
        <v>#REF!</v>
      </c>
      <c r="AL43" s="96">
        <f>'1721'!H45</f>
        <v>62516.39</v>
      </c>
      <c r="AM43" s="96">
        <f>'1721'!I45</f>
        <v>88600</v>
      </c>
      <c r="AN43" s="80">
        <f t="shared" si="31"/>
        <v>0.70560259593679453</v>
      </c>
      <c r="AO43" s="78"/>
      <c r="AP43" s="96" t="e">
        <f t="shared" si="32"/>
        <v>#REF!</v>
      </c>
      <c r="AQ43" s="96">
        <f>'9000'!H42</f>
        <v>1441215.2499999998</v>
      </c>
      <c r="AR43" s="96">
        <f>'9000'!I42</f>
        <v>2279403.86</v>
      </c>
      <c r="AS43" s="80">
        <f t="shared" si="33"/>
        <v>0.63227727007534318</v>
      </c>
      <c r="AT43" s="78"/>
      <c r="AU43" s="96" t="e">
        <f t="shared" si="34"/>
        <v>#REF!</v>
      </c>
      <c r="AV43" s="92">
        <f t="shared" si="36"/>
        <v>1509379.1399999997</v>
      </c>
      <c r="AW43" s="92">
        <f t="shared" si="37"/>
        <v>2381503.86</v>
      </c>
      <c r="AX43" s="93">
        <f t="shared" si="35"/>
        <v>0.63379243903471971</v>
      </c>
    </row>
    <row r="44" spans="1:54" ht="16.5" x14ac:dyDescent="0.25">
      <c r="A44" s="49" t="s">
        <v>36</v>
      </c>
      <c r="B44" s="46" t="s">
        <v>37</v>
      </c>
      <c r="C44" s="77" t="s">
        <v>17</v>
      </c>
      <c r="D44" s="104" t="s">
        <v>74</v>
      </c>
      <c r="E44" s="91">
        <v>7900</v>
      </c>
      <c r="F44" s="104"/>
      <c r="G44" s="92">
        <v>55150.1</v>
      </c>
      <c r="H44" s="92">
        <f>'1351'!H44</f>
        <v>210801.49000000002</v>
      </c>
      <c r="I44" s="92">
        <f>'1351'!I44</f>
        <v>346291</v>
      </c>
      <c r="J44" s="80">
        <v>0.19245437155909917</v>
      </c>
      <c r="K44" s="101"/>
      <c r="L44" s="96">
        <v>0</v>
      </c>
      <c r="M44" s="92">
        <f>'1361'!H46</f>
        <v>203217.41</v>
      </c>
      <c r="N44" s="92">
        <f>'1361'!I46</f>
        <v>296455.33</v>
      </c>
      <c r="O44" s="80">
        <f t="shared" si="25"/>
        <v>0.68549082925916693</v>
      </c>
      <c r="P44" s="101"/>
      <c r="Q44" s="96" t="e">
        <f>G44+L44+#REF!</f>
        <v>#REF!</v>
      </c>
      <c r="R44" s="92">
        <f>'1401'!H46</f>
        <v>228943.16999999998</v>
      </c>
      <c r="S44" s="92">
        <f>'1401'!I46</f>
        <v>335267.57</v>
      </c>
      <c r="T44" s="80">
        <f t="shared" si="26"/>
        <v>0.68286703065256205</v>
      </c>
      <c r="U44" s="77"/>
      <c r="V44" s="96" t="e">
        <f>L44+#REF!+Q44</f>
        <v>#REF!</v>
      </c>
      <c r="W44" s="92">
        <f>'1421'!H46</f>
        <v>112450.14000000001</v>
      </c>
      <c r="X44" s="92">
        <f>'1421'!I46</f>
        <v>166916.65</v>
      </c>
      <c r="Y44" s="80">
        <f t="shared" si="27"/>
        <v>0.6736903718113203</v>
      </c>
      <c r="Z44" s="78"/>
      <c r="AA44" s="96" t="e">
        <f>#REF!+Q44+V44</f>
        <v>#REF!</v>
      </c>
      <c r="AB44" s="92">
        <f>'1601'!H46</f>
        <v>306262.98000000004</v>
      </c>
      <c r="AC44" s="92">
        <f>'1601'!I46</f>
        <v>410805.8</v>
      </c>
      <c r="AD44" s="80">
        <f t="shared" si="28"/>
        <v>0.74551766309044332</v>
      </c>
      <c r="AE44" s="78"/>
      <c r="AF44" s="92">
        <v>0</v>
      </c>
      <c r="AG44" s="92">
        <f>'1621'!H47</f>
        <v>405614.38</v>
      </c>
      <c r="AH44" s="96">
        <f>'1621'!I47</f>
        <v>620591.26</v>
      </c>
      <c r="AI44" s="80">
        <f t="shared" si="29"/>
        <v>0.65359344570853284</v>
      </c>
      <c r="AJ44" s="78"/>
      <c r="AK44" s="96" t="e">
        <f t="shared" si="30"/>
        <v>#REF!</v>
      </c>
      <c r="AL44" s="96">
        <f>'1721'!H46</f>
        <v>724646.47</v>
      </c>
      <c r="AM44" s="96">
        <f>'1721'!I46</f>
        <v>1155847.6000000001</v>
      </c>
      <c r="AN44" s="80">
        <f t="shared" si="31"/>
        <v>0.62693945983882293</v>
      </c>
      <c r="AO44" s="78"/>
      <c r="AP44" s="96" t="e">
        <f t="shared" si="32"/>
        <v>#REF!</v>
      </c>
      <c r="AQ44" s="96">
        <f>'9000'!H43</f>
        <v>859979.57999999973</v>
      </c>
      <c r="AR44" s="96">
        <f>'9000'!I43</f>
        <v>1304685.56</v>
      </c>
      <c r="AS44" s="80">
        <f t="shared" si="33"/>
        <v>0.65914700550529559</v>
      </c>
      <c r="AT44" s="78"/>
      <c r="AU44" s="96" t="e">
        <f t="shared" si="34"/>
        <v>#REF!</v>
      </c>
      <c r="AV44" s="92">
        <f t="shared" si="36"/>
        <v>3051915.6199999996</v>
      </c>
      <c r="AW44" s="92">
        <f t="shared" si="37"/>
        <v>4636860.7700000005</v>
      </c>
      <c r="AX44" s="93">
        <f t="shared" si="35"/>
        <v>0.65818573629503208</v>
      </c>
    </row>
    <row r="45" spans="1:54" ht="16.5" x14ac:dyDescent="0.25">
      <c r="A45" s="49" t="s">
        <v>36</v>
      </c>
      <c r="B45" s="46" t="s">
        <v>37</v>
      </c>
      <c r="C45" s="77" t="s">
        <v>17</v>
      </c>
      <c r="D45" s="104" t="s">
        <v>75</v>
      </c>
      <c r="E45" s="91">
        <v>8100</v>
      </c>
      <c r="F45" s="104"/>
      <c r="G45" s="96">
        <v>0</v>
      </c>
      <c r="H45" s="92">
        <f>'1351'!H45</f>
        <v>0</v>
      </c>
      <c r="I45" s="92">
        <f>'1351'!I45</f>
        <v>0</v>
      </c>
      <c r="J45" s="80" t="s">
        <v>95</v>
      </c>
      <c r="K45" s="101"/>
      <c r="L45" s="96">
        <v>0</v>
      </c>
      <c r="M45" s="92">
        <f>'1361'!H47</f>
        <v>9474.25</v>
      </c>
      <c r="N45" s="92">
        <f>'1361'!I47</f>
        <v>12874</v>
      </c>
      <c r="O45" s="80">
        <f t="shared" si="25"/>
        <v>0.73592123660090103</v>
      </c>
      <c r="P45" s="101"/>
      <c r="Q45" s="96" t="e">
        <f>G45+L45+#REF!</f>
        <v>#REF!</v>
      </c>
      <c r="R45" s="92">
        <f>'1401'!H47</f>
        <v>5400</v>
      </c>
      <c r="S45" s="92">
        <f>'1401'!I47</f>
        <v>5400</v>
      </c>
      <c r="T45" s="80">
        <f t="shared" si="26"/>
        <v>1</v>
      </c>
      <c r="U45" s="77"/>
      <c r="V45" s="96" t="e">
        <f>L45+#REF!+Q45</f>
        <v>#REF!</v>
      </c>
      <c r="W45" s="92">
        <f>'1421'!H47</f>
        <v>16500</v>
      </c>
      <c r="X45" s="92">
        <f>'1421'!I47</f>
        <v>16500</v>
      </c>
      <c r="Y45" s="80">
        <f t="shared" si="27"/>
        <v>1</v>
      </c>
      <c r="Z45" s="78"/>
      <c r="AA45" s="96" t="e">
        <f>#REF!+Q45+V45</f>
        <v>#REF!</v>
      </c>
      <c r="AB45" s="92">
        <f>'1601'!H47</f>
        <v>20963</v>
      </c>
      <c r="AC45" s="92">
        <f>'1601'!I47</f>
        <v>20963</v>
      </c>
      <c r="AD45" s="80">
        <f t="shared" si="28"/>
        <v>1</v>
      </c>
      <c r="AE45" s="78"/>
      <c r="AF45" s="92">
        <v>0</v>
      </c>
      <c r="AG45" s="92">
        <f>'1621'!H48</f>
        <v>0</v>
      </c>
      <c r="AH45" s="96">
        <f>'1621'!I48</f>
        <v>0</v>
      </c>
      <c r="AI45" s="80" t="str">
        <f t="shared" si="29"/>
        <v>%</v>
      </c>
      <c r="AJ45" s="78"/>
      <c r="AK45" s="96" t="e">
        <f t="shared" si="30"/>
        <v>#REF!</v>
      </c>
      <c r="AL45" s="96">
        <f>'1721'!H47</f>
        <v>0</v>
      </c>
      <c r="AM45" s="96">
        <f>'1721'!I47</f>
        <v>0</v>
      </c>
      <c r="AN45" s="80" t="str">
        <f t="shared" si="31"/>
        <v>%</v>
      </c>
      <c r="AO45" s="78"/>
      <c r="AP45" s="96" t="e">
        <f t="shared" si="32"/>
        <v>#REF!</v>
      </c>
      <c r="AQ45" s="96">
        <f>'9000'!H44</f>
        <v>0</v>
      </c>
      <c r="AR45" s="96">
        <f>'9000'!I44</f>
        <v>0</v>
      </c>
      <c r="AS45" s="80" t="str">
        <f t="shared" si="33"/>
        <v>%</v>
      </c>
      <c r="AT45" s="78"/>
      <c r="AU45" s="96" t="e">
        <f t="shared" si="34"/>
        <v>#REF!</v>
      </c>
      <c r="AV45" s="92">
        <f t="shared" si="36"/>
        <v>52337.25</v>
      </c>
      <c r="AW45" s="92">
        <f t="shared" si="37"/>
        <v>55737</v>
      </c>
      <c r="AX45" s="93">
        <f t="shared" si="35"/>
        <v>0.93900371387049897</v>
      </c>
    </row>
    <row r="46" spans="1:54" ht="16.5" x14ac:dyDescent="0.25">
      <c r="A46" s="49" t="s">
        <v>36</v>
      </c>
      <c r="B46" s="46" t="s">
        <v>37</v>
      </c>
      <c r="C46" s="77" t="s">
        <v>17</v>
      </c>
      <c r="D46" s="104" t="s">
        <v>76</v>
      </c>
      <c r="E46" s="91">
        <v>8200</v>
      </c>
      <c r="F46" s="104"/>
      <c r="G46" s="96">
        <v>0</v>
      </c>
      <c r="H46" s="92">
        <f>'1351'!H46</f>
        <v>151.56</v>
      </c>
      <c r="I46" s="92">
        <f>'1351'!I46</f>
        <v>0</v>
      </c>
      <c r="J46" s="80" t="s">
        <v>95</v>
      </c>
      <c r="K46" s="101"/>
      <c r="L46" s="96">
        <v>0</v>
      </c>
      <c r="M46" s="92">
        <f>'1361'!H48</f>
        <v>0</v>
      </c>
      <c r="N46" s="92">
        <f>'1361'!I48</f>
        <v>0</v>
      </c>
      <c r="O46" s="80" t="str">
        <f t="shared" si="25"/>
        <v>%</v>
      </c>
      <c r="P46" s="101"/>
      <c r="Q46" s="96" t="e">
        <f>G46+L46+#REF!</f>
        <v>#REF!</v>
      </c>
      <c r="R46" s="92">
        <f>'1401'!H48</f>
        <v>65.97</v>
      </c>
      <c r="S46" s="92">
        <f>'1401'!I48</f>
        <v>0</v>
      </c>
      <c r="T46" s="80" t="str">
        <f t="shared" si="26"/>
        <v>%</v>
      </c>
      <c r="U46" s="77"/>
      <c r="V46" s="96" t="e">
        <f>L46+#REF!+Q46</f>
        <v>#REF!</v>
      </c>
      <c r="W46" s="92">
        <f>'1421'!H48</f>
        <v>0</v>
      </c>
      <c r="X46" s="92">
        <f>'1421'!I48</f>
        <v>0</v>
      </c>
      <c r="Y46" s="80" t="str">
        <f t="shared" si="27"/>
        <v>%</v>
      </c>
      <c r="Z46" s="78"/>
      <c r="AA46" s="96" t="e">
        <f>#REF!+Q46+V46</f>
        <v>#REF!</v>
      </c>
      <c r="AB46" s="92">
        <f>'1601'!H48</f>
        <v>0</v>
      </c>
      <c r="AC46" s="92">
        <f>'1601'!I48</f>
        <v>0</v>
      </c>
      <c r="AD46" s="80" t="str">
        <f t="shared" si="28"/>
        <v>%</v>
      </c>
      <c r="AE46" s="78"/>
      <c r="AF46" s="92">
        <v>0</v>
      </c>
      <c r="AG46" s="92">
        <f>'1621'!H49</f>
        <v>0</v>
      </c>
      <c r="AH46" s="96">
        <f>'1621'!I49</f>
        <v>0</v>
      </c>
      <c r="AI46" s="80" t="str">
        <f t="shared" si="29"/>
        <v>%</v>
      </c>
      <c r="AJ46" s="78"/>
      <c r="AK46" s="96" t="e">
        <f t="shared" si="30"/>
        <v>#REF!</v>
      </c>
      <c r="AL46" s="96">
        <f>'1721'!H48</f>
        <v>0</v>
      </c>
      <c r="AM46" s="96">
        <f>'1721'!I48</f>
        <v>0</v>
      </c>
      <c r="AN46" s="80" t="str">
        <f t="shared" si="31"/>
        <v>%</v>
      </c>
      <c r="AO46" s="78"/>
      <c r="AP46" s="96" t="e">
        <f t="shared" si="32"/>
        <v>#REF!</v>
      </c>
      <c r="AQ46" s="96">
        <f>'9000'!H45</f>
        <v>87705.52</v>
      </c>
      <c r="AR46" s="96">
        <f>'9000'!I45</f>
        <v>107003.29</v>
      </c>
      <c r="AS46" s="80">
        <f t="shared" si="33"/>
        <v>0.81965255460836772</v>
      </c>
      <c r="AT46" s="78"/>
      <c r="AU46" s="96" t="e">
        <f t="shared" si="34"/>
        <v>#REF!</v>
      </c>
      <c r="AV46" s="92">
        <f t="shared" si="36"/>
        <v>87923.05</v>
      </c>
      <c r="AW46" s="92">
        <f t="shared" si="37"/>
        <v>107003.29</v>
      </c>
      <c r="AX46" s="93">
        <f t="shared" si="35"/>
        <v>0.8216854827547827</v>
      </c>
    </row>
    <row r="47" spans="1:54" ht="16.5" x14ac:dyDescent="0.25">
      <c r="A47" s="49" t="s">
        <v>36</v>
      </c>
      <c r="B47" s="46" t="s">
        <v>37</v>
      </c>
      <c r="C47" s="77" t="s">
        <v>17</v>
      </c>
      <c r="D47" s="104" t="s">
        <v>77</v>
      </c>
      <c r="E47" s="91">
        <v>9100</v>
      </c>
      <c r="F47" s="104"/>
      <c r="G47" s="96">
        <v>0</v>
      </c>
      <c r="H47" s="92">
        <f>'1351'!H47</f>
        <v>0</v>
      </c>
      <c r="I47" s="92">
        <f>'1351'!I47</f>
        <v>0</v>
      </c>
      <c r="J47" s="80" t="s">
        <v>95</v>
      </c>
      <c r="K47" s="101"/>
      <c r="L47" s="96">
        <v>0</v>
      </c>
      <c r="M47" s="92">
        <f>'1361'!H49</f>
        <v>0</v>
      </c>
      <c r="N47" s="92">
        <f>'1361'!I49</f>
        <v>0</v>
      </c>
      <c r="O47" s="80" t="str">
        <f t="shared" si="25"/>
        <v>%</v>
      </c>
      <c r="P47" s="101"/>
      <c r="Q47" s="96" t="e">
        <f>G47+L47+#REF!</f>
        <v>#REF!</v>
      </c>
      <c r="R47" s="92">
        <f>'1401'!H49</f>
        <v>0</v>
      </c>
      <c r="S47" s="92">
        <f>'1401'!I49</f>
        <v>0</v>
      </c>
      <c r="T47" s="80" t="str">
        <f t="shared" si="26"/>
        <v>%</v>
      </c>
      <c r="U47" s="77"/>
      <c r="V47" s="96" t="e">
        <f>L47+#REF!+Q47</f>
        <v>#REF!</v>
      </c>
      <c r="W47" s="92">
        <f>'1421'!H49</f>
        <v>0</v>
      </c>
      <c r="X47" s="92">
        <f>'1421'!I49</f>
        <v>0</v>
      </c>
      <c r="Y47" s="80" t="str">
        <f t="shared" si="27"/>
        <v>%</v>
      </c>
      <c r="Z47" s="78"/>
      <c r="AA47" s="96" t="e">
        <f>#REF!+Q47+V47</f>
        <v>#REF!</v>
      </c>
      <c r="AB47" s="92">
        <f>'1601'!H49</f>
        <v>1824.33</v>
      </c>
      <c r="AC47" s="92">
        <f>'1601'!I49</f>
        <v>4865.2</v>
      </c>
      <c r="AD47" s="80">
        <f t="shared" si="28"/>
        <v>0.37497533503247554</v>
      </c>
      <c r="AE47" s="78"/>
      <c r="AF47" s="92">
        <v>0</v>
      </c>
      <c r="AG47" s="92">
        <f>'1621'!H50</f>
        <v>15867.26</v>
      </c>
      <c r="AH47" s="96">
        <f>'1621'!I50</f>
        <v>26798</v>
      </c>
      <c r="AI47" s="80">
        <f t="shared" si="29"/>
        <v>0.59210612732293455</v>
      </c>
      <c r="AJ47" s="78"/>
      <c r="AK47" s="96" t="e">
        <f t="shared" si="30"/>
        <v>#REF!</v>
      </c>
      <c r="AL47" s="96">
        <f>'1721'!H49</f>
        <v>564013.08000000007</v>
      </c>
      <c r="AM47" s="96">
        <f>'1721'!I49</f>
        <v>933668.54</v>
      </c>
      <c r="AN47" s="80">
        <f t="shared" si="31"/>
        <v>0.60408277224377727</v>
      </c>
      <c r="AO47" s="78"/>
      <c r="AP47" s="96" t="e">
        <f t="shared" si="32"/>
        <v>#REF!</v>
      </c>
      <c r="AQ47" s="96">
        <f>'9000'!H46</f>
        <v>0</v>
      </c>
      <c r="AR47" s="96">
        <f>'9000'!I46</f>
        <v>0</v>
      </c>
      <c r="AS47" s="80" t="str">
        <f t="shared" si="33"/>
        <v>%</v>
      </c>
      <c r="AT47" s="78"/>
      <c r="AU47" s="96" t="e">
        <f t="shared" si="34"/>
        <v>#REF!</v>
      </c>
      <c r="AV47" s="92">
        <f t="shared" si="36"/>
        <v>581704.67000000004</v>
      </c>
      <c r="AW47" s="92">
        <f t="shared" si="37"/>
        <v>965331.74</v>
      </c>
      <c r="AX47" s="93">
        <f t="shared" si="35"/>
        <v>0.60259561132839168</v>
      </c>
      <c r="BA47" s="69"/>
    </row>
    <row r="48" spans="1:54" ht="16.5" x14ac:dyDescent="0.25">
      <c r="A48" s="49" t="s">
        <v>36</v>
      </c>
      <c r="B48" s="46" t="s">
        <v>37</v>
      </c>
      <c r="C48" s="77" t="s">
        <v>17</v>
      </c>
      <c r="D48" s="104" t="s">
        <v>78</v>
      </c>
      <c r="E48" s="91">
        <v>9200</v>
      </c>
      <c r="F48" s="104"/>
      <c r="G48" s="96">
        <v>0</v>
      </c>
      <c r="H48" s="92">
        <f>'1351'!H48</f>
        <v>0</v>
      </c>
      <c r="I48" s="92">
        <f>'1351'!I48</f>
        <v>0</v>
      </c>
      <c r="J48" s="80" t="s">
        <v>95</v>
      </c>
      <c r="K48" s="101"/>
      <c r="L48" s="96">
        <v>0</v>
      </c>
      <c r="M48" s="92">
        <f>'1361'!H50</f>
        <v>0</v>
      </c>
      <c r="N48" s="92">
        <f>'1361'!I50</f>
        <v>0</v>
      </c>
      <c r="O48" s="80" t="str">
        <f t="shared" si="25"/>
        <v>%</v>
      </c>
      <c r="P48" s="101"/>
      <c r="Q48" s="96" t="e">
        <f>G48+L48+#REF!</f>
        <v>#REF!</v>
      </c>
      <c r="R48" s="92">
        <f>'1401'!H50</f>
        <v>0</v>
      </c>
      <c r="S48" s="92">
        <f>'1401'!I50</f>
        <v>0</v>
      </c>
      <c r="T48" s="80" t="str">
        <f t="shared" si="26"/>
        <v>%</v>
      </c>
      <c r="U48" s="77"/>
      <c r="V48" s="96" t="e">
        <f>L48+#REF!+Q48</f>
        <v>#REF!</v>
      </c>
      <c r="W48" s="92">
        <f>'1421'!H50</f>
        <v>0</v>
      </c>
      <c r="X48" s="92">
        <f>'1421'!I50</f>
        <v>0</v>
      </c>
      <c r="Y48" s="80" t="str">
        <f t="shared" si="27"/>
        <v>%</v>
      </c>
      <c r="Z48" s="78"/>
      <c r="AA48" s="96" t="e">
        <f>#REF!+Q48+V48</f>
        <v>#REF!</v>
      </c>
      <c r="AB48" s="92">
        <f>'1601'!H50</f>
        <v>0</v>
      </c>
      <c r="AC48" s="92">
        <f>'1601'!I50</f>
        <v>0</v>
      </c>
      <c r="AD48" s="80" t="str">
        <f t="shared" si="28"/>
        <v>%</v>
      </c>
      <c r="AE48" s="78"/>
      <c r="AF48" s="92">
        <v>0</v>
      </c>
      <c r="AG48" s="92">
        <f>'1621'!H51</f>
        <v>0</v>
      </c>
      <c r="AH48" s="96">
        <f>'1621'!I51</f>
        <v>0</v>
      </c>
      <c r="AI48" s="80" t="str">
        <f t="shared" si="29"/>
        <v>%</v>
      </c>
      <c r="AJ48" s="78"/>
      <c r="AK48" s="96" t="e">
        <f t="shared" si="30"/>
        <v>#REF!</v>
      </c>
      <c r="AL48" s="96">
        <f>'1721'!H50</f>
        <v>0</v>
      </c>
      <c r="AM48" s="96">
        <f>'1721'!I50</f>
        <v>0</v>
      </c>
      <c r="AN48" s="80" t="str">
        <f t="shared" si="31"/>
        <v>%</v>
      </c>
      <c r="AO48" s="78"/>
      <c r="AP48" s="96" t="e">
        <f t="shared" si="32"/>
        <v>#REF!</v>
      </c>
      <c r="AQ48" s="96">
        <f>'9000'!H47</f>
        <v>208042.97</v>
      </c>
      <c r="AR48" s="96">
        <f>'9000'!I47</f>
        <v>365253</v>
      </c>
      <c r="AS48" s="80">
        <f t="shared" si="33"/>
        <v>0.56958593084793285</v>
      </c>
      <c r="AT48" s="78"/>
      <c r="AU48" s="96" t="e">
        <f t="shared" si="34"/>
        <v>#REF!</v>
      </c>
      <c r="AV48" s="92">
        <f t="shared" si="36"/>
        <v>208042.97</v>
      </c>
      <c r="AW48" s="92">
        <f t="shared" si="37"/>
        <v>365253</v>
      </c>
      <c r="AX48" s="93">
        <f t="shared" si="35"/>
        <v>0.56958593084793285</v>
      </c>
      <c r="AZ48" s="69"/>
      <c r="BA48" s="69"/>
      <c r="BB48" s="56"/>
    </row>
    <row r="49" spans="1:50" ht="16.5" x14ac:dyDescent="0.25">
      <c r="A49" s="49"/>
      <c r="B49" s="46"/>
      <c r="C49" s="77"/>
      <c r="D49" s="104" t="s">
        <v>79</v>
      </c>
      <c r="E49" s="91">
        <v>9800</v>
      </c>
      <c r="F49" s="104"/>
      <c r="G49" s="96">
        <v>0</v>
      </c>
      <c r="H49" s="92">
        <f>'1351'!H49</f>
        <v>0</v>
      </c>
      <c r="I49" s="92">
        <f>'1351'!I49</f>
        <v>0</v>
      </c>
      <c r="J49" s="80" t="s">
        <v>95</v>
      </c>
      <c r="K49" s="101"/>
      <c r="L49" s="96">
        <v>0</v>
      </c>
      <c r="M49" s="92">
        <f>'1361'!H51</f>
        <v>0</v>
      </c>
      <c r="N49" s="92">
        <f>'1361'!I51</f>
        <v>0</v>
      </c>
      <c r="O49" s="80"/>
      <c r="P49" s="101"/>
      <c r="Q49" s="96" t="e">
        <f>G49+L49+#REF!</f>
        <v>#REF!</v>
      </c>
      <c r="R49" s="92">
        <f>'1401'!H51</f>
        <v>0</v>
      </c>
      <c r="S49" s="92">
        <f>'1401'!I51</f>
        <v>0</v>
      </c>
      <c r="T49" s="80" t="str">
        <f t="shared" si="26"/>
        <v>%</v>
      </c>
      <c r="U49" s="77"/>
      <c r="V49" s="96" t="e">
        <f>L49+#REF!+Q49</f>
        <v>#REF!</v>
      </c>
      <c r="W49" s="92">
        <f>'1421'!H51</f>
        <v>0</v>
      </c>
      <c r="X49" s="92">
        <f>'1421'!I51</f>
        <v>0</v>
      </c>
      <c r="Y49" s="80" t="str">
        <f t="shared" si="27"/>
        <v>%</v>
      </c>
      <c r="Z49" s="78"/>
      <c r="AA49" s="96" t="e">
        <f>#REF!+Q49+V49</f>
        <v>#REF!</v>
      </c>
      <c r="AB49" s="92">
        <f>'1601'!H51</f>
        <v>0</v>
      </c>
      <c r="AC49" s="92">
        <f>'1601'!I51</f>
        <v>0</v>
      </c>
      <c r="AD49" s="80" t="str">
        <f t="shared" si="28"/>
        <v>%</v>
      </c>
      <c r="AE49" s="78"/>
      <c r="AF49" s="92">
        <v>0</v>
      </c>
      <c r="AG49" s="92">
        <f>'1621'!H52</f>
        <v>0</v>
      </c>
      <c r="AH49" s="96">
        <f>'1621'!I52</f>
        <v>0</v>
      </c>
      <c r="AI49" s="80" t="str">
        <f t="shared" si="29"/>
        <v>%</v>
      </c>
      <c r="AJ49" s="78"/>
      <c r="AK49" s="96" t="e">
        <f t="shared" si="30"/>
        <v>#REF!</v>
      </c>
      <c r="AL49" s="96">
        <f>'1721'!H51</f>
        <v>0</v>
      </c>
      <c r="AM49" s="96">
        <f>'1721'!I51</f>
        <v>0</v>
      </c>
      <c r="AN49" s="80" t="str">
        <f t="shared" si="31"/>
        <v>%</v>
      </c>
      <c r="AO49" s="78"/>
      <c r="AP49" s="96" t="e">
        <f t="shared" si="32"/>
        <v>#REF!</v>
      </c>
      <c r="AQ49" s="96">
        <f>'9000'!H48</f>
        <v>0</v>
      </c>
      <c r="AR49" s="96">
        <f>'9000'!I48</f>
        <v>0</v>
      </c>
      <c r="AS49" s="80"/>
      <c r="AT49" s="78"/>
      <c r="AU49" s="96" t="e">
        <f t="shared" si="34"/>
        <v>#REF!</v>
      </c>
      <c r="AV49" s="92">
        <f t="shared" si="36"/>
        <v>0</v>
      </c>
      <c r="AW49" s="92">
        <f t="shared" si="37"/>
        <v>0</v>
      </c>
      <c r="AX49" s="93"/>
    </row>
    <row r="50" spans="1:50" ht="30.75" customHeight="1" x14ac:dyDescent="0.25">
      <c r="A50" s="45"/>
      <c r="B50" s="46"/>
      <c r="C50" s="81" t="s">
        <v>38</v>
      </c>
      <c r="D50" s="77"/>
      <c r="E50" s="77"/>
      <c r="F50" s="77"/>
      <c r="G50" s="102">
        <f>SUM(G34:G49)</f>
        <v>111637.45999999999</v>
      </c>
      <c r="H50" s="102">
        <f>SUM(H34:H49)</f>
        <v>2484689.830000001</v>
      </c>
      <c r="I50" s="102">
        <f>SUM(I34:I49)</f>
        <v>4220706</v>
      </c>
      <c r="J50" s="103">
        <v>2.6370389964627962E-2</v>
      </c>
      <c r="K50" s="101"/>
      <c r="L50" s="102">
        <f>SUM(L34:L49)</f>
        <v>79418.789999999994</v>
      </c>
      <c r="M50" s="102">
        <f>SUM(M34:M49)</f>
        <v>3168345.2700000005</v>
      </c>
      <c r="N50" s="102">
        <f>SUM(N34:N48)</f>
        <v>5154131.4000000004</v>
      </c>
      <c r="O50" s="103">
        <f>IF(N50=0,"",M50/N50)</f>
        <v>0.61471953741807983</v>
      </c>
      <c r="P50" s="101"/>
      <c r="Q50" s="102" t="e">
        <f>SUM(Q34:Q49)</f>
        <v>#REF!</v>
      </c>
      <c r="R50" s="102">
        <f>SUM(R34:R49)</f>
        <v>2428901.7700000005</v>
      </c>
      <c r="S50" s="102">
        <f>SUM(S34:S49)</f>
        <v>3766743.4099999992</v>
      </c>
      <c r="T50" s="103">
        <f>IF(S50=0,"",R50/S50)</f>
        <v>0.64482803993277604</v>
      </c>
      <c r="U50" s="77"/>
      <c r="V50" s="102" t="e">
        <f>SUM(V34:V49)</f>
        <v>#REF!</v>
      </c>
      <c r="W50" s="102">
        <f>SUM(W34:W49)</f>
        <v>2253263.08</v>
      </c>
      <c r="X50" s="102">
        <f>SUM(X34:X49)</f>
        <v>3754435.5999999996</v>
      </c>
      <c r="Y50" s="103">
        <f>IF(X50=0,"",W50/X50)</f>
        <v>0.60016026909610598</v>
      </c>
      <c r="Z50" s="78"/>
      <c r="AA50" s="102" t="e">
        <f>SUM(AA34:AA49)</f>
        <v>#REF!</v>
      </c>
      <c r="AB50" s="102">
        <f>SUM(AB34:AB49)</f>
        <v>2702646.0100000002</v>
      </c>
      <c r="AC50" s="102">
        <f>SUM(AC34:AC49)</f>
        <v>4409546.6000000006</v>
      </c>
      <c r="AD50" s="103">
        <f>IF(AC50=0,"",AB50/AC50)</f>
        <v>0.61290791438738845</v>
      </c>
      <c r="AE50" s="78"/>
      <c r="AF50" s="102">
        <f>SUM(AF34:AF49)</f>
        <v>0</v>
      </c>
      <c r="AG50" s="102">
        <f>SUM(AG34:AG49)</f>
        <v>2854970.84</v>
      </c>
      <c r="AH50" s="102">
        <f>SUM(AH34:AH49)</f>
        <v>4914687.42</v>
      </c>
      <c r="AI50" s="103">
        <f>IF(AH50=0,"",AG50/AH50)</f>
        <v>0.58090588393920684</v>
      </c>
      <c r="AJ50" s="78"/>
      <c r="AK50" s="102" t="e">
        <f>SUM(AK34:AK49)</f>
        <v>#REF!</v>
      </c>
      <c r="AL50" s="102">
        <f>SUM(AL34:AL49)</f>
        <v>7162950.5699999994</v>
      </c>
      <c r="AM50" s="102">
        <f>SUM(AM34:AM49)</f>
        <v>12600828.579999998</v>
      </c>
      <c r="AN50" s="103">
        <f>IF(AM50=0,"",AL50/AM50)</f>
        <v>0.5684507589738198</v>
      </c>
      <c r="AO50" s="78"/>
      <c r="AP50" s="102" t="e">
        <f>SUM(AP34:AP49)</f>
        <v>#REF!</v>
      </c>
      <c r="AQ50" s="102">
        <f>SUM(AQ34:AQ49)</f>
        <v>3881400.4799999995</v>
      </c>
      <c r="AR50" s="102">
        <f>SUM(AR34:AR49)</f>
        <v>6178754.7700000005</v>
      </c>
      <c r="AS50" s="103">
        <f>IF(AR50=0,"",AQ50/AR50)</f>
        <v>0.62818490528958137</v>
      </c>
      <c r="AT50" s="78"/>
      <c r="AU50" s="102" t="e">
        <f>SUM(AU34:AU49)</f>
        <v>#REF!</v>
      </c>
      <c r="AV50" s="118">
        <f>SUM(AV34:AV49)</f>
        <v>26937167.850000001</v>
      </c>
      <c r="AW50" s="118">
        <f>SUM(AW34:AW49)</f>
        <v>44999833.780000009</v>
      </c>
      <c r="AX50" s="119">
        <f>IF(AW50=0,"",AV50/AW50)</f>
        <v>0.5986059411173229</v>
      </c>
    </row>
    <row r="51" spans="1:50" ht="27.75" customHeight="1" x14ac:dyDescent="0.25">
      <c r="A51" s="45"/>
      <c r="B51" s="46"/>
      <c r="C51" s="81" t="s">
        <v>39</v>
      </c>
      <c r="D51" s="77"/>
      <c r="E51" s="77"/>
      <c r="F51" s="77"/>
      <c r="G51" s="105">
        <f>G30-G50</f>
        <v>308618.44000000006</v>
      </c>
      <c r="H51" s="105">
        <f>H30-H50</f>
        <v>773982.47999999905</v>
      </c>
      <c r="I51" s="105">
        <f>I30-I50</f>
        <v>512319</v>
      </c>
      <c r="J51" s="103">
        <v>0.59306458748519342</v>
      </c>
      <c r="K51" s="101"/>
      <c r="L51" s="105">
        <f>L30-L50</f>
        <v>-79418.789999999994</v>
      </c>
      <c r="M51" s="105">
        <f>M30-M50</f>
        <v>865221.1099999994</v>
      </c>
      <c r="N51" s="105">
        <f>N30-N50</f>
        <v>609863.59999999963</v>
      </c>
      <c r="O51" s="103">
        <f>IF(N51=0,"",M51/N51)</f>
        <v>1.418712495712156</v>
      </c>
      <c r="P51" s="101"/>
      <c r="Q51" s="105" t="e">
        <f>Q30-Q50</f>
        <v>#REF!</v>
      </c>
      <c r="R51" s="105">
        <f>R30-R50</f>
        <v>308203.47999999905</v>
      </c>
      <c r="S51" s="105">
        <f>S30-S50</f>
        <v>329002.59000000078</v>
      </c>
      <c r="T51" s="103">
        <f>IF(S51=0,"",R51/S51)</f>
        <v>0.93678131834767109</v>
      </c>
      <c r="U51" s="77"/>
      <c r="V51" s="105" t="e">
        <f>V30-V50</f>
        <v>#REF!</v>
      </c>
      <c r="W51" s="105">
        <f>W30-W50</f>
        <v>499071.10999999987</v>
      </c>
      <c r="X51" s="105">
        <f>X30-X50</f>
        <v>280533.01000000024</v>
      </c>
      <c r="Y51" s="103">
        <f>IF(X51=0,"",W51/X51)</f>
        <v>1.7790102847433158</v>
      </c>
      <c r="Z51" s="78"/>
      <c r="AA51" s="105" t="e">
        <f>AA30-AA50</f>
        <v>#REF!</v>
      </c>
      <c r="AB51" s="105">
        <f>AB30-AB50</f>
        <v>925633.03999999957</v>
      </c>
      <c r="AC51" s="105">
        <f>AC30-AC50</f>
        <v>915848.39999999944</v>
      </c>
      <c r="AD51" s="103">
        <f>IF(AC51=0,"",AB51/AC51)</f>
        <v>1.0106836895713309</v>
      </c>
      <c r="AE51" s="78"/>
      <c r="AF51" s="105">
        <f>AF30-AF50</f>
        <v>0</v>
      </c>
      <c r="AG51" s="105">
        <f>AG30-AG50</f>
        <v>1088736.3599999999</v>
      </c>
      <c r="AH51" s="105">
        <f>AH30-AH50</f>
        <v>1037815.5800000001</v>
      </c>
      <c r="AI51" s="103">
        <f>IF(AH51=0,"",AG51/AH51)</f>
        <v>1.0490653455019434</v>
      </c>
      <c r="AJ51" s="78"/>
      <c r="AK51" s="105" t="e">
        <f>AK30-AK50</f>
        <v>#REF!</v>
      </c>
      <c r="AL51" s="105">
        <f>AL30-AL50</f>
        <v>1933445.5100000007</v>
      </c>
      <c r="AM51" s="105">
        <f>AM30-AM50</f>
        <v>1646827.8900000025</v>
      </c>
      <c r="AN51" s="103">
        <f>IF(AM51=0,"",AL51/AM51)</f>
        <v>1.1740422431150337</v>
      </c>
      <c r="AO51" s="78"/>
      <c r="AP51" s="105" t="e">
        <f>AP30-AP50</f>
        <v>#REF!</v>
      </c>
      <c r="AQ51" s="105">
        <f>AQ30-AQ50</f>
        <v>-830346.42999999924</v>
      </c>
      <c r="AR51" s="105">
        <f>AR30-AR50</f>
        <v>-3026825.0200000005</v>
      </c>
      <c r="AS51" s="103">
        <f>IF(AR51=0,"",AQ51/AR51)</f>
        <v>0.27432918140738743</v>
      </c>
      <c r="AT51" s="78"/>
      <c r="AU51" s="105" t="e">
        <f>AU30-AU50</f>
        <v>#REF!</v>
      </c>
      <c r="AV51" s="120">
        <f>AV30-AV50</f>
        <v>5563946.6599999964</v>
      </c>
      <c r="AW51" s="120">
        <f>AW30-AW50</f>
        <v>2305385.0499999896</v>
      </c>
      <c r="AX51" s="119">
        <f>IF(AW51=0,"",AV51/AW51)</f>
        <v>2.4134565546870452</v>
      </c>
    </row>
    <row r="52" spans="1:50" ht="16.5" x14ac:dyDescent="0.25">
      <c r="C52" s="78"/>
      <c r="D52" s="78"/>
      <c r="E52" s="78"/>
      <c r="F52" s="78"/>
      <c r="G52" s="78"/>
      <c r="H52" s="106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7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121"/>
      <c r="AW52" s="121"/>
      <c r="AX52" s="121"/>
    </row>
    <row r="53" spans="1:50" ht="16.5" x14ac:dyDescent="0.25">
      <c r="A53" s="45"/>
      <c r="B53" s="46"/>
      <c r="C53" s="81" t="s">
        <v>40</v>
      </c>
      <c r="D53" s="77"/>
      <c r="E53" s="77"/>
      <c r="F53" s="77"/>
      <c r="G53" s="101"/>
      <c r="H53" s="101"/>
      <c r="I53" s="101"/>
      <c r="J53" s="80"/>
      <c r="K53" s="101"/>
      <c r="L53" s="101"/>
      <c r="M53" s="101"/>
      <c r="N53" s="101"/>
      <c r="O53" s="80"/>
      <c r="P53" s="101"/>
      <c r="Q53" s="101"/>
      <c r="R53" s="101"/>
      <c r="S53" s="101"/>
      <c r="T53" s="80"/>
      <c r="U53" s="77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7" t="s">
        <v>17</v>
      </c>
      <c r="D54" s="107" t="s">
        <v>42</v>
      </c>
      <c r="E54" s="108">
        <v>3600</v>
      </c>
      <c r="F54" s="77"/>
      <c r="G54" s="109">
        <v>0</v>
      </c>
      <c r="H54" s="109">
        <f>'1351'!H54</f>
        <v>0</v>
      </c>
      <c r="I54" s="110">
        <v>50176</v>
      </c>
      <c r="J54" s="80">
        <v>0</v>
      </c>
      <c r="K54" s="101"/>
      <c r="L54" s="109">
        <v>0</v>
      </c>
      <c r="M54" s="109">
        <f>'1361'!H56</f>
        <v>5713.18</v>
      </c>
      <c r="N54" s="110">
        <f>'1361'!I56</f>
        <v>116588.1</v>
      </c>
      <c r="O54" s="80">
        <f>IF(N54=0,"%",M54/N54)</f>
        <v>4.9003114383028797E-2</v>
      </c>
      <c r="P54" s="101"/>
      <c r="Q54" s="109" t="e">
        <f>G54+L54+#REF!</f>
        <v>#REF!</v>
      </c>
      <c r="R54" s="109">
        <f>'1401'!H56</f>
        <v>25.99</v>
      </c>
      <c r="S54" s="110">
        <f>'1401'!I56</f>
        <v>246288</v>
      </c>
      <c r="T54" s="80">
        <f>IF(S54=0,"%",R54/S54)</f>
        <v>1.0552686285974144E-4</v>
      </c>
      <c r="U54" s="77"/>
      <c r="V54" s="78"/>
      <c r="W54" s="109">
        <f>'1421'!H56</f>
        <v>0</v>
      </c>
      <c r="X54" s="110">
        <f>'1421'!I56</f>
        <v>245103.05</v>
      </c>
      <c r="Y54" s="80">
        <f>IF(X54=0,"%",W54/X54)</f>
        <v>0</v>
      </c>
      <c r="Z54" s="78"/>
      <c r="AA54" s="78"/>
      <c r="AB54" s="109">
        <f>'1601'!H56</f>
        <v>0</v>
      </c>
      <c r="AC54" s="110">
        <f>'1601'!I56</f>
        <v>62917.53</v>
      </c>
      <c r="AD54" s="80">
        <f>IF(AC54=0,"%",AB54/AC54)</f>
        <v>0</v>
      </c>
      <c r="AE54" s="78"/>
      <c r="AF54" s="109">
        <f>'1401'!V56</f>
        <v>0</v>
      </c>
      <c r="AG54" s="109">
        <f>'1621'!H57</f>
        <v>0</v>
      </c>
      <c r="AH54" s="110">
        <f>'1621'!I57</f>
        <v>46172.23</v>
      </c>
      <c r="AI54" s="80">
        <f>IF(AH54=0,"%",AG54/AH54)</f>
        <v>0</v>
      </c>
      <c r="AJ54" s="78"/>
      <c r="AK54" s="78"/>
      <c r="AL54" s="109">
        <f>'1721'!H56</f>
        <v>0</v>
      </c>
      <c r="AM54" s="110">
        <f>'1721'!I56</f>
        <v>222184.06</v>
      </c>
      <c r="AN54" s="80">
        <f>IF(AM54=0,"%",AL54/AM54)</f>
        <v>0</v>
      </c>
      <c r="AO54" s="78"/>
      <c r="AP54" s="78"/>
      <c r="AQ54" s="109">
        <f>'9000'!H54</f>
        <v>1968319.88</v>
      </c>
      <c r="AR54" s="110">
        <f>'9000'!I54</f>
        <v>3066825</v>
      </c>
      <c r="AS54" s="80">
        <f>IF(AR54=0,"%",AQ54/AR54)</f>
        <v>0.64181030218548496</v>
      </c>
      <c r="AT54" s="78"/>
      <c r="AU54" s="78"/>
      <c r="AV54" s="122">
        <f>H54+M54+R54+W54+AB54+AG54+AL54++AQ54</f>
        <v>1974059.0499999998</v>
      </c>
      <c r="AW54" s="122">
        <f>I54+N54+S54+X54+AC54+AH54+AM54++AR54</f>
        <v>4056253.9699999997</v>
      </c>
      <c r="AX54" s="93">
        <f>IF(AW54=0,"%",AV54/AW54)</f>
        <v>0.4866704759120396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7" t="s">
        <v>17</v>
      </c>
      <c r="D55" s="107" t="s">
        <v>43</v>
      </c>
      <c r="E55" s="108">
        <v>9700</v>
      </c>
      <c r="F55" s="77"/>
      <c r="G55" s="92">
        <v>0</v>
      </c>
      <c r="H55" s="92">
        <f>'1351'!H55</f>
        <v>319094.70999999996</v>
      </c>
      <c r="I55" s="92">
        <v>570554.80000000005</v>
      </c>
      <c r="J55" s="80">
        <v>0</v>
      </c>
      <c r="K55" s="101"/>
      <c r="L55" s="109">
        <v>0</v>
      </c>
      <c r="M55" s="109">
        <f>'1361'!H57</f>
        <v>378203.46</v>
      </c>
      <c r="N55" s="110">
        <f>'1361'!I57</f>
        <v>726451.7</v>
      </c>
      <c r="O55" s="80">
        <f>IF(N55=0,"%",M55/N55)</f>
        <v>0.52061748909115368</v>
      </c>
      <c r="P55" s="101"/>
      <c r="Q55" s="109" t="e">
        <f>G55+L55+#REF!</f>
        <v>#REF!</v>
      </c>
      <c r="R55" s="109">
        <f>'1401'!H57</f>
        <v>312375.44</v>
      </c>
      <c r="S55" s="110">
        <f>'1401'!I57</f>
        <v>575290.59000000008</v>
      </c>
      <c r="T55" s="80">
        <f>IF(S55=0,"%",R55/S55)</f>
        <v>0.54298722320488491</v>
      </c>
      <c r="U55" s="77"/>
      <c r="V55" s="78"/>
      <c r="W55" s="109">
        <f>'1421'!H57</f>
        <v>271619.52</v>
      </c>
      <c r="X55" s="110">
        <f>'1421'!I57</f>
        <v>525636.07000000007</v>
      </c>
      <c r="Y55" s="80">
        <f>IF(X55=0,"%",W55/X55)</f>
        <v>0.51674444639995876</v>
      </c>
      <c r="Z55" s="78"/>
      <c r="AA55" s="78"/>
      <c r="AB55" s="109">
        <f>'1601'!H57</f>
        <v>583848.73</v>
      </c>
      <c r="AC55" s="110">
        <f>'1601'!I57</f>
        <v>978765.87</v>
      </c>
      <c r="AD55" s="80">
        <f>IF(AC55=0,"%",AB55/AC55)</f>
        <v>0.59651521154900911</v>
      </c>
      <c r="AE55" s="78"/>
      <c r="AF55" s="109">
        <f>'1401'!V57</f>
        <v>39278.639999999999</v>
      </c>
      <c r="AG55" s="109">
        <f>'1621'!H58</f>
        <v>534107.15</v>
      </c>
      <c r="AH55" s="110">
        <f>'1621'!I58</f>
        <v>1083987.8199999998</v>
      </c>
      <c r="AI55" s="80">
        <f>IF(AH55=0,"%",AG55/AH55)</f>
        <v>0.4927243093930706</v>
      </c>
      <c r="AJ55" s="78"/>
      <c r="AK55" s="78"/>
      <c r="AL55" s="109">
        <f>'1721'!H57</f>
        <v>1125173.68</v>
      </c>
      <c r="AM55" s="110">
        <f>'1721'!I57</f>
        <v>1869011.46</v>
      </c>
      <c r="AN55" s="80">
        <f>IF(AM55=0,"%",AL55/AM55)</f>
        <v>0.6020153990923095</v>
      </c>
      <c r="AO55" s="78"/>
      <c r="AP55" s="78"/>
      <c r="AQ55" s="109">
        <f>'9000'!H55</f>
        <v>0</v>
      </c>
      <c r="AR55" s="110">
        <f>'9000'!I55</f>
        <v>40000</v>
      </c>
      <c r="AS55" s="80">
        <f>IF(AR55=0,"%",AQ55/AR55)</f>
        <v>0</v>
      </c>
      <c r="AT55" s="78"/>
      <c r="AU55" s="78"/>
      <c r="AV55" s="122">
        <f>H55+M55+R55+W55+AB55+AG55+AL55++AQ55</f>
        <v>3524422.6899999995</v>
      </c>
      <c r="AW55" s="122">
        <f>I55+N55+S55+X55+AC55+AH55+AM55++AR55</f>
        <v>6369698.3099999996</v>
      </c>
      <c r="AX55" s="93">
        <f>IF(AW55=0,"%",AV55/AW55)</f>
        <v>0.55331077210782365</v>
      </c>
    </row>
    <row r="56" spans="1:50" ht="27.75" customHeight="1" x14ac:dyDescent="0.25">
      <c r="A56" s="45"/>
      <c r="B56" s="46"/>
      <c r="C56" s="81" t="s">
        <v>44</v>
      </c>
      <c r="D56" s="77"/>
      <c r="E56" s="77"/>
      <c r="F56" s="77"/>
      <c r="G56" s="102">
        <f>SUM(G54:G55)</f>
        <v>0</v>
      </c>
      <c r="H56" s="102">
        <f>H54-H55</f>
        <v>-319094.70999999996</v>
      </c>
      <c r="I56" s="102">
        <f>I54-I55</f>
        <v>-520378.80000000005</v>
      </c>
      <c r="J56" s="103">
        <v>0</v>
      </c>
      <c r="K56" s="101"/>
      <c r="L56" s="102">
        <f>SUM(L54:L55)</f>
        <v>0</v>
      </c>
      <c r="M56" s="102">
        <f>M54-M55</f>
        <v>-372490.28</v>
      </c>
      <c r="N56" s="102">
        <f>SUM(N54:N55)</f>
        <v>843039.79999999993</v>
      </c>
      <c r="O56" s="103">
        <f>IF(N56=0,"",M56/N56)</f>
        <v>-0.44184186796400365</v>
      </c>
      <c r="P56" s="101"/>
      <c r="Q56" s="102" t="e">
        <f>SUM(Q54:Q55)</f>
        <v>#REF!</v>
      </c>
      <c r="R56" s="102">
        <f>R54-R55</f>
        <v>-312349.45</v>
      </c>
      <c r="S56" s="102">
        <f>SUM(S54:S55)</f>
        <v>821578.59000000008</v>
      </c>
      <c r="T56" s="103">
        <f>IF(S56=0,"",R56/S56)</f>
        <v>-0.38018207120027309</v>
      </c>
      <c r="U56" s="77"/>
      <c r="V56" s="78"/>
      <c r="W56" s="102">
        <f>W54-W55</f>
        <v>-271619.52</v>
      </c>
      <c r="X56" s="102">
        <f>SUM(X54:X55)</f>
        <v>770739.12000000011</v>
      </c>
      <c r="Y56" s="103">
        <f>IF(X56=0,"",W56/X56)</f>
        <v>-0.35241434222256679</v>
      </c>
      <c r="Z56" s="78"/>
      <c r="AA56" s="78"/>
      <c r="AB56" s="102">
        <f>AB54-AB55</f>
        <v>-583848.73</v>
      </c>
      <c r="AC56" s="102">
        <f>SUM(AC54:AC55)</f>
        <v>1041683.4</v>
      </c>
      <c r="AD56" s="103">
        <f>IF(AC56=0,"",AB56/AC56)</f>
        <v>-0.56048577715647574</v>
      </c>
      <c r="AE56" s="78"/>
      <c r="AF56" s="102">
        <f>AF54-AF55</f>
        <v>-39278.639999999999</v>
      </c>
      <c r="AG56" s="102">
        <f>AG54-AG55</f>
        <v>-534107.15</v>
      </c>
      <c r="AH56" s="102">
        <f>SUM(AH54:AH55)</f>
        <v>1130160.0499999998</v>
      </c>
      <c r="AI56" s="103">
        <f>IF(AH56=0,"",AG56/AH56)</f>
        <v>-0.47259425777791392</v>
      </c>
      <c r="AJ56" s="78"/>
      <c r="AK56" s="78"/>
      <c r="AL56" s="102">
        <f>AL54-AL55</f>
        <v>-1125173.68</v>
      </c>
      <c r="AM56" s="102">
        <f>SUM(AM54:AM55)</f>
        <v>2091195.52</v>
      </c>
      <c r="AN56" s="103">
        <f>IF(AM56=0,"",AL56/AM56)</f>
        <v>-0.538052835920383</v>
      </c>
      <c r="AO56" s="78"/>
      <c r="AP56" s="78"/>
      <c r="AQ56" s="102">
        <f>AQ54-AQ55</f>
        <v>1968319.88</v>
      </c>
      <c r="AR56" s="102">
        <f>SUM(AR54:AR55)</f>
        <v>3106825</v>
      </c>
      <c r="AS56" s="103">
        <f>IF(AR56=0,"",AQ56/AR56)</f>
        <v>0.63354707136707089</v>
      </c>
      <c r="AT56" s="78"/>
      <c r="AU56" s="78"/>
      <c r="AV56" s="118">
        <f>AV54-AV55</f>
        <v>-1550363.6399999997</v>
      </c>
      <c r="AW56" s="118">
        <f>SUM(AW54:AW55)</f>
        <v>10425952.279999999</v>
      </c>
      <c r="AX56" s="119">
        <f>IF(AW56=0,"",AV56/AW56)</f>
        <v>-0.14870235335471915</v>
      </c>
    </row>
    <row r="57" spans="1:50" ht="16.5" x14ac:dyDescent="0.25">
      <c r="A57" s="45"/>
      <c r="B57" s="46"/>
      <c r="C57" s="77"/>
      <c r="D57" s="77"/>
      <c r="E57" s="77"/>
      <c r="F57" s="77"/>
      <c r="G57" s="101"/>
      <c r="H57" s="101"/>
      <c r="I57" s="101"/>
      <c r="J57" s="80"/>
      <c r="K57" s="101"/>
      <c r="L57" s="101"/>
      <c r="M57" s="101"/>
      <c r="N57" s="101"/>
      <c r="O57" s="80"/>
      <c r="P57" s="101"/>
      <c r="Q57" s="101"/>
      <c r="R57" s="101"/>
      <c r="S57" s="101"/>
      <c r="T57" s="80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454887.76999999909</v>
      </c>
      <c r="I58" s="113"/>
      <c r="J58" s="114" t="s">
        <v>96</v>
      </c>
      <c r="K58" s="113"/>
      <c r="L58" s="113"/>
      <c r="M58" s="113">
        <f>M51+M56</f>
        <v>492730.82999999938</v>
      </c>
      <c r="N58" s="113"/>
      <c r="O58" s="113"/>
      <c r="P58" s="113"/>
      <c r="Q58" s="113"/>
      <c r="R58" s="113">
        <f>R51+R56</f>
        <v>-4145.9700000009616</v>
      </c>
      <c r="S58" s="113"/>
      <c r="T58" s="114" t="str">
        <f>IF(S58=0,"",R58/S58)</f>
        <v/>
      </c>
      <c r="U58" s="112"/>
      <c r="V58" s="112"/>
      <c r="W58" s="115">
        <f>W51+W56</f>
        <v>227451.58999999985</v>
      </c>
      <c r="X58" s="112"/>
      <c r="Y58" s="112"/>
      <c r="Z58" s="112"/>
      <c r="AA58" s="112"/>
      <c r="AB58" s="115">
        <f>AB51+AB56</f>
        <v>341784.30999999959</v>
      </c>
      <c r="AC58" s="112"/>
      <c r="AD58" s="112"/>
      <c r="AE58" s="112"/>
      <c r="AF58" s="112"/>
      <c r="AG58" s="115">
        <f>AG51+AG56</f>
        <v>554629.20999999985</v>
      </c>
      <c r="AH58" s="112"/>
      <c r="AI58" s="112"/>
      <c r="AJ58" s="112"/>
      <c r="AK58" s="112"/>
      <c r="AL58" s="115">
        <f>AL51+AL56</f>
        <v>808271.83000000077</v>
      </c>
      <c r="AM58" s="112"/>
      <c r="AN58" s="112"/>
      <c r="AO58" s="112"/>
      <c r="AP58" s="112"/>
      <c r="AQ58" s="115">
        <f>AQ51+AQ56</f>
        <v>1137973.4500000007</v>
      </c>
      <c r="AR58" s="112"/>
      <c r="AS58" s="112"/>
      <c r="AT58" s="112"/>
      <c r="AU58" s="112"/>
      <c r="AV58" s="123">
        <f>AV51+AV56</f>
        <v>4013583.0199999968</v>
      </c>
      <c r="AW58" s="124"/>
      <c r="AX58" s="124"/>
    </row>
    <row r="59" spans="1:50" ht="16.5" x14ac:dyDescent="0.25">
      <c r="C59" s="78"/>
      <c r="D59" s="78"/>
      <c r="E59" s="78"/>
      <c r="F59" s="78"/>
      <c r="G59" s="78"/>
      <c r="H59" s="78"/>
      <c r="I59" s="78"/>
      <c r="J59" s="78" t="s">
        <v>96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16"/>
      <c r="AX59" s="78"/>
    </row>
    <row r="60" spans="1:50" ht="16.5" x14ac:dyDescent="0.25">
      <c r="C60" s="78"/>
      <c r="D60" s="78"/>
      <c r="E60" s="78"/>
      <c r="F60" s="78"/>
      <c r="G60" s="78"/>
      <c r="H60" s="78"/>
      <c r="I60" s="78"/>
      <c r="J60" s="78" t="s">
        <v>96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116"/>
      <c r="AW60" s="78"/>
      <c r="AX60" s="78" t="s">
        <v>103</v>
      </c>
    </row>
  </sheetData>
  <mergeCells count="22">
    <mergeCell ref="Q8:T8"/>
    <mergeCell ref="V8:Y8"/>
    <mergeCell ref="AA8:AD8"/>
    <mergeCell ref="G9:J9"/>
    <mergeCell ref="L9:O9"/>
    <mergeCell ref="Q9:T9"/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 General</vt:lpstr>
      <vt:lpstr>Consolidated Federal (420)</vt:lpstr>
      <vt:lpstr>'9000'!Print_Area</vt:lpstr>
      <vt:lpstr>'Consolidated Federal (420)'!Print_Area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2025-02-06T14:30:27Z</cp:lastPrinted>
  <dcterms:created xsi:type="dcterms:W3CDTF">2022-11-03T13:00:31Z</dcterms:created>
  <dcterms:modified xsi:type="dcterms:W3CDTF">2025-04-08T17:49:15Z</dcterms:modified>
</cp:coreProperties>
</file>