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3.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4.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5.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6.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y Drive\Travel Packet- Fillable\"/>
    </mc:Choice>
  </mc:AlternateContent>
  <xr:revisionPtr revIDLastSave="0" documentId="13_ncr:1_{B0981AAB-A058-4F9F-8221-047E26CF3A74}" xr6:coauthVersionLast="36" xr6:coauthVersionMax="36" xr10:uidLastSave="{00000000-0000-0000-0000-000000000000}"/>
  <bookViews>
    <workbookView xWindow="0" yWindow="0" windowWidth="7230" windowHeight="8025" xr2:uid="{00000000-000D-0000-FFFF-FFFF00000000}"/>
  </bookViews>
  <sheets>
    <sheet name="Over-Night Projected Travel" sheetId="12" r:id="rId1"/>
    <sheet name="Over-Night Projected (sample)" sheetId="13" r:id="rId2"/>
    <sheet name="Over-Night Travel Log ACTUALS" sheetId="5" r:id="rId3"/>
    <sheet name="Over-Night Travel Log (sample)" sheetId="11" r:id="rId4"/>
    <sheet name="Daily Travel Log" sheetId="10" state="hidden" r:id="rId5"/>
    <sheet name="Sample Log" sheetId="8" state="hidden" r:id="rId6"/>
  </sheets>
  <definedNames>
    <definedName name="_xlnm.Print_Area" localSheetId="4">'Daily Travel Log'!$A$1:$U$114</definedName>
    <definedName name="_xlnm.Print_Area" localSheetId="1">'Over-Night Projected (sample)'!$A$4:$U$119</definedName>
    <definedName name="_xlnm.Print_Area" localSheetId="0">'Over-Night Projected Travel'!$A$4:$U$119</definedName>
    <definedName name="_xlnm.Print_Area" localSheetId="3">'Over-Night Travel Log (sample)'!$A$2:$U$116</definedName>
    <definedName name="_xlnm.Print_Area" localSheetId="2">'Over-Night Travel Log ACTUALS'!$A$2:$U$116</definedName>
    <definedName name="_xlnm.Print_Area" localSheetId="5">'Sample Log'!$A$3:$T$109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13" l="1"/>
  <c r="S99" i="13"/>
  <c r="AO98" i="13"/>
  <c r="S98" i="13"/>
  <c r="S92" i="13"/>
  <c r="AJ84" i="13"/>
  <c r="AF84" i="13"/>
  <c r="AJ83" i="13"/>
  <c r="AI83" i="13"/>
  <c r="AH83" i="13"/>
  <c r="AH82" i="13"/>
  <c r="AI82" i="13" s="1"/>
  <c r="AH81" i="13"/>
  <c r="AI81" i="13" s="1"/>
  <c r="AJ81" i="13" s="1"/>
  <c r="S68" i="13"/>
  <c r="P86" i="13" s="1"/>
  <c r="U58" i="13"/>
  <c r="V51" i="13"/>
  <c r="L51" i="13"/>
  <c r="I51" i="13"/>
  <c r="L50" i="13"/>
  <c r="L49" i="13"/>
  <c r="L48" i="13"/>
  <c r="L47" i="13"/>
  <c r="L46" i="13"/>
  <c r="L45" i="13"/>
  <c r="L44" i="13"/>
  <c r="AJ16" i="13"/>
  <c r="AI16" i="13"/>
  <c r="AH16" i="13"/>
  <c r="AK16" i="13" s="1"/>
  <c r="AJ13" i="13"/>
  <c r="AI13" i="13"/>
  <c r="AH13" i="13"/>
  <c r="S99" i="12"/>
  <c r="AO98" i="12"/>
  <c r="S98" i="12"/>
  <c r="S92" i="12"/>
  <c r="AJ84" i="12"/>
  <c r="AF84" i="12"/>
  <c r="AJ83" i="12"/>
  <c r="AI83" i="12"/>
  <c r="AH83" i="12"/>
  <c r="AH82" i="12"/>
  <c r="AJ82" i="12" s="1"/>
  <c r="AH81" i="12"/>
  <c r="AI81" i="12" s="1"/>
  <c r="AJ81" i="12" s="1"/>
  <c r="AJ85" i="12" s="1"/>
  <c r="S68" i="12"/>
  <c r="P86" i="12" s="1"/>
  <c r="U58" i="12"/>
  <c r="V51" i="12"/>
  <c r="L51" i="12"/>
  <c r="I51" i="12"/>
  <c r="L50" i="12"/>
  <c r="L49" i="12"/>
  <c r="L48" i="12"/>
  <c r="L47" i="12"/>
  <c r="L46" i="12"/>
  <c r="L45" i="12"/>
  <c r="L44" i="12"/>
  <c r="AJ16" i="12"/>
  <c r="AI16" i="12"/>
  <c r="AH16" i="12"/>
  <c r="AK16" i="12" s="1"/>
  <c r="AJ13" i="12"/>
  <c r="AI13" i="12"/>
  <c r="AH13" i="12"/>
  <c r="AK13" i="12" s="1"/>
  <c r="AK13" i="13" l="1"/>
  <c r="AF86" i="13"/>
  <c r="N19" i="13"/>
  <c r="AG19" i="13" s="1"/>
  <c r="AH19" i="13" s="1"/>
  <c r="AJ82" i="13"/>
  <c r="AJ85" i="13" s="1"/>
  <c r="AF86" i="12"/>
  <c r="N19" i="12"/>
  <c r="AG19" i="12" s="1"/>
  <c r="AH19" i="12" s="1"/>
  <c r="AI82" i="12"/>
  <c r="H61" i="11"/>
  <c r="H100" i="11" s="1"/>
  <c r="T95" i="11"/>
  <c r="T74" i="11"/>
  <c r="T73" i="11"/>
  <c r="T72" i="11"/>
  <c r="T76" i="11" s="1"/>
  <c r="T67" i="11"/>
  <c r="T66" i="11"/>
  <c r="T65" i="11"/>
  <c r="T64" i="11"/>
  <c r="T69" i="11" s="1"/>
  <c r="T61" i="11"/>
  <c r="T57" i="11"/>
  <c r="T53" i="11"/>
  <c r="L47" i="11"/>
  <c r="I47" i="11"/>
  <c r="L46" i="11"/>
  <c r="L45" i="11"/>
  <c r="L44" i="11"/>
  <c r="L43" i="11"/>
  <c r="L42" i="11"/>
  <c r="L41" i="11"/>
  <c r="L40" i="11"/>
  <c r="AG13" i="11"/>
  <c r="AH13" i="11" s="1"/>
  <c r="AJ10" i="11"/>
  <c r="AI10" i="11"/>
  <c r="AH10" i="11"/>
  <c r="AJ8" i="11"/>
  <c r="AI8" i="11"/>
  <c r="AH8" i="11"/>
  <c r="AI19" i="13" l="1"/>
  <c r="AJ19" i="13"/>
  <c r="AI19" i="12"/>
  <c r="AJ19" i="12" s="1"/>
  <c r="AK8" i="11"/>
  <c r="AK10" i="11"/>
  <c r="O13" i="11" s="1"/>
  <c r="AI13" i="11"/>
  <c r="J57" i="13" l="1"/>
  <c r="M56" i="13"/>
  <c r="H56" i="13"/>
  <c r="M55" i="13"/>
  <c r="J55" i="13"/>
  <c r="J54" i="13"/>
  <c r="M57" i="13"/>
  <c r="H57" i="13"/>
  <c r="R56" i="13"/>
  <c r="U56" i="13" s="1"/>
  <c r="H55" i="13"/>
  <c r="R54" i="13"/>
  <c r="U54" i="13" s="1"/>
  <c r="H54" i="13"/>
  <c r="R57" i="13"/>
  <c r="U57" i="13" s="1"/>
  <c r="J56" i="13"/>
  <c r="R55" i="13"/>
  <c r="U55" i="13" s="1"/>
  <c r="M54" i="13"/>
  <c r="H40" i="13"/>
  <c r="M36" i="13"/>
  <c r="M39" i="13"/>
  <c r="H36" i="13"/>
  <c r="D39" i="13"/>
  <c r="Q38" i="13"/>
  <c r="U38" i="13" s="1"/>
  <c r="P48" i="13" s="1"/>
  <c r="Q34" i="13"/>
  <c r="Q37" i="13"/>
  <c r="U37" i="13" s="1"/>
  <c r="P47" i="13" s="1"/>
  <c r="M37" i="13"/>
  <c r="J37" i="13"/>
  <c r="H37" i="13"/>
  <c r="J40" i="13"/>
  <c r="D40" i="13"/>
  <c r="Q36" i="13"/>
  <c r="U36" i="13" s="1"/>
  <c r="P46" i="13" s="1"/>
  <c r="J36" i="13"/>
  <c r="H39" i="13"/>
  <c r="Q35" i="13"/>
  <c r="U35" i="13" s="1"/>
  <c r="P45" i="13" s="1"/>
  <c r="J34" i="13"/>
  <c r="J35" i="13" s="1"/>
  <c r="H34" i="13"/>
  <c r="M34" i="13" s="1"/>
  <c r="M35" i="13" s="1"/>
  <c r="D37" i="13"/>
  <c r="Q39" i="13"/>
  <c r="U39" i="13" s="1"/>
  <c r="P49" i="13" s="1"/>
  <c r="J39" i="13"/>
  <c r="D36" i="13"/>
  <c r="M38" i="13"/>
  <c r="J38" i="13"/>
  <c r="H38" i="13"/>
  <c r="D38" i="13"/>
  <c r="Q40" i="13"/>
  <c r="U40" i="13" s="1"/>
  <c r="P50" i="13" s="1"/>
  <c r="D34" i="13"/>
  <c r="D35" i="13" s="1"/>
  <c r="M40" i="13"/>
  <c r="J57" i="12"/>
  <c r="H57" i="12"/>
  <c r="R56" i="12"/>
  <c r="U56" i="12" s="1"/>
  <c r="M56" i="12"/>
  <c r="J56" i="12"/>
  <c r="H56" i="12"/>
  <c r="R55" i="12"/>
  <c r="U55" i="12" s="1"/>
  <c r="M55" i="12"/>
  <c r="J55" i="12"/>
  <c r="H55" i="12"/>
  <c r="R54" i="12"/>
  <c r="U54" i="12" s="1"/>
  <c r="M54" i="12"/>
  <c r="J54" i="12"/>
  <c r="H54" i="12"/>
  <c r="R57" i="12"/>
  <c r="U57" i="12" s="1"/>
  <c r="M57" i="12"/>
  <c r="H40" i="12"/>
  <c r="D40" i="12"/>
  <c r="Q36" i="12"/>
  <c r="U36" i="12" s="1"/>
  <c r="P46" i="12" s="1"/>
  <c r="M36" i="12"/>
  <c r="Q39" i="12"/>
  <c r="U39" i="12" s="1"/>
  <c r="P49" i="12" s="1"/>
  <c r="J36" i="12"/>
  <c r="M39" i="12"/>
  <c r="H36" i="12"/>
  <c r="J39" i="12"/>
  <c r="D36" i="12"/>
  <c r="H39" i="12"/>
  <c r="D39" i="12"/>
  <c r="Q35" i="12"/>
  <c r="U35" i="12" s="1"/>
  <c r="P45" i="12" s="1"/>
  <c r="M35" i="12"/>
  <c r="Q38" i="12"/>
  <c r="U38" i="12" s="1"/>
  <c r="P48" i="12" s="1"/>
  <c r="J35" i="12"/>
  <c r="M38" i="12"/>
  <c r="J38" i="12"/>
  <c r="D35" i="12"/>
  <c r="H38" i="12"/>
  <c r="D38" i="12"/>
  <c r="Q34" i="12"/>
  <c r="M34" i="12"/>
  <c r="Q37" i="12"/>
  <c r="U37" i="12" s="1"/>
  <c r="P47" i="12" s="1"/>
  <c r="J34" i="12"/>
  <c r="H35" i="12"/>
  <c r="Q40" i="12"/>
  <c r="U40" i="12" s="1"/>
  <c r="P50" i="12" s="1"/>
  <c r="M40" i="12"/>
  <c r="J40" i="12"/>
  <c r="M37" i="12"/>
  <c r="J37" i="12"/>
  <c r="H37" i="12"/>
  <c r="D37" i="12"/>
  <c r="D34" i="12"/>
  <c r="H34" i="12"/>
  <c r="J25" i="11"/>
  <c r="D22" i="11"/>
  <c r="J24" i="11"/>
  <c r="D24" i="11"/>
  <c r="P23" i="11"/>
  <c r="T23" i="11" s="1"/>
  <c r="O43" i="11" s="1"/>
  <c r="J20" i="11"/>
  <c r="J21" i="11" s="1"/>
  <c r="M23" i="11"/>
  <c r="H20" i="11"/>
  <c r="M20" i="11" s="1"/>
  <c r="M21" i="11" s="1"/>
  <c r="P25" i="11"/>
  <c r="T25" i="11" s="1"/>
  <c r="O45" i="11" s="1"/>
  <c r="J22" i="11"/>
  <c r="M25" i="11"/>
  <c r="H22" i="11"/>
  <c r="H25" i="11"/>
  <c r="D25" i="11"/>
  <c r="P21" i="11"/>
  <c r="T21" i="11" s="1"/>
  <c r="O41" i="11" s="1"/>
  <c r="P24" i="11"/>
  <c r="T24" i="11" s="1"/>
  <c r="O44" i="11" s="1"/>
  <c r="M24" i="11"/>
  <c r="H24" i="11"/>
  <c r="P20" i="11"/>
  <c r="P26" i="11"/>
  <c r="T26" i="11" s="1"/>
  <c r="O46" i="11" s="1"/>
  <c r="J23" i="11"/>
  <c r="D20" i="11"/>
  <c r="D21" i="11" s="1"/>
  <c r="M26" i="11"/>
  <c r="H23" i="11"/>
  <c r="J26" i="11"/>
  <c r="D23" i="11"/>
  <c r="H26" i="11"/>
  <c r="D26" i="11"/>
  <c r="P22" i="11"/>
  <c r="T22" i="11" s="1"/>
  <c r="O42" i="11" s="1"/>
  <c r="M22" i="11"/>
  <c r="AJ13" i="11"/>
  <c r="H35" i="13" l="1"/>
  <c r="N83" i="13"/>
  <c r="P83" i="13" s="1"/>
  <c r="U34" i="13"/>
  <c r="N82" i="13"/>
  <c r="P82" i="13" s="1"/>
  <c r="P93" i="13"/>
  <c r="N81" i="13"/>
  <c r="P81" i="13" s="1"/>
  <c r="U59" i="13"/>
  <c r="N83" i="12"/>
  <c r="P83" i="12" s="1"/>
  <c r="N82" i="12"/>
  <c r="P82" i="12" s="1"/>
  <c r="P93" i="12"/>
  <c r="N81" i="12"/>
  <c r="P81" i="12" s="1"/>
  <c r="U34" i="12"/>
  <c r="U59" i="12"/>
  <c r="H21" i="11"/>
  <c r="M49" i="11"/>
  <c r="J51" i="11"/>
  <c r="Q50" i="11"/>
  <c r="T50" i="11" s="1"/>
  <c r="H50" i="11"/>
  <c r="J49" i="11"/>
  <c r="H49" i="11"/>
  <c r="Q51" i="11"/>
  <c r="T51" i="11" s="1"/>
  <c r="M51" i="11"/>
  <c r="H51" i="11"/>
  <c r="M50" i="11"/>
  <c r="J50" i="11"/>
  <c r="Q49" i="11"/>
  <c r="T49" i="11" s="1"/>
  <c r="Q52" i="11"/>
  <c r="T52" i="11" s="1"/>
  <c r="M52" i="11"/>
  <c r="J52" i="11"/>
  <c r="H52" i="11"/>
  <c r="T20" i="11"/>
  <c r="O40" i="11" s="1"/>
  <c r="O47" i="11" s="1"/>
  <c r="P27" i="11"/>
  <c r="T27" i="11" s="1"/>
  <c r="T55" i="11" s="1"/>
  <c r="P97" i="13" l="1"/>
  <c r="S97" i="13" s="1"/>
  <c r="S93" i="13"/>
  <c r="P101" i="13" s="1"/>
  <c r="U61" i="13"/>
  <c r="U88" i="13" s="1"/>
  <c r="P84" i="13"/>
  <c r="U41" i="13"/>
  <c r="P44" i="13"/>
  <c r="P51" i="13" s="1"/>
  <c r="U41" i="12"/>
  <c r="P44" i="12"/>
  <c r="P51" i="12" s="1"/>
  <c r="U61" i="12"/>
  <c r="U88" i="12" s="1"/>
  <c r="P84" i="12"/>
  <c r="P97" i="12"/>
  <c r="S97" i="12" s="1"/>
  <c r="S93" i="12"/>
  <c r="P101" i="12" s="1"/>
  <c r="T56" i="11"/>
  <c r="T54" i="11"/>
  <c r="U52" i="11"/>
  <c r="R54" i="11" s="1"/>
  <c r="U103" i="13" l="1"/>
  <c r="AC100" i="13"/>
  <c r="U103" i="12"/>
  <c r="AC100" i="12"/>
  <c r="T58" i="11"/>
  <c r="T78" i="11" s="1"/>
  <c r="T97" i="11" s="1"/>
  <c r="T100" i="11" s="1"/>
  <c r="J104" i="11" s="1"/>
  <c r="U54" i="11"/>
  <c r="AJ85" i="10" l="1"/>
  <c r="AF85" i="10"/>
  <c r="AH84" i="10"/>
  <c r="AJ84" i="10" s="1"/>
  <c r="AH83" i="10"/>
  <c r="AJ83" i="10" s="1"/>
  <c r="AH82" i="10"/>
  <c r="AI82" i="10" s="1"/>
  <c r="AJ82" i="10" s="1"/>
  <c r="S70" i="10"/>
  <c r="P88" i="10" s="1"/>
  <c r="T56" i="10"/>
  <c r="T55" i="10"/>
  <c r="T54" i="10"/>
  <c r="T53" i="10"/>
  <c r="L50" i="10"/>
  <c r="I50" i="10"/>
  <c r="V51" i="10" s="1"/>
  <c r="L49" i="10"/>
  <c r="L48" i="10"/>
  <c r="L47" i="10"/>
  <c r="L46" i="10"/>
  <c r="L45" i="10"/>
  <c r="L44" i="10"/>
  <c r="L43" i="10"/>
  <c r="AJ12" i="10"/>
  <c r="AI12" i="10"/>
  <c r="AH12" i="10"/>
  <c r="AK12" i="10" s="1"/>
  <c r="AJ9" i="10"/>
  <c r="AI9" i="10"/>
  <c r="AH9" i="10"/>
  <c r="AK9" i="10" s="1"/>
  <c r="N16" i="10" l="1"/>
  <c r="AG16" i="10" s="1"/>
  <c r="AH16" i="10" s="1"/>
  <c r="AI16" i="10" s="1"/>
  <c r="AI83" i="10"/>
  <c r="AI84" i="10"/>
  <c r="Q37" i="10" l="1"/>
  <c r="U37" i="10" s="1"/>
  <c r="P47" i="10" s="1"/>
  <c r="J34" i="10"/>
  <c r="M37" i="10"/>
  <c r="H34" i="10"/>
  <c r="J37" i="10"/>
  <c r="D34" i="10"/>
  <c r="Q33" i="10"/>
  <c r="H33" i="10"/>
  <c r="Q39" i="10"/>
  <c r="U39" i="10" s="1"/>
  <c r="P49" i="10" s="1"/>
  <c r="D33" i="10"/>
  <c r="M39" i="10"/>
  <c r="H36" i="10"/>
  <c r="J39" i="10"/>
  <c r="D36" i="10"/>
  <c r="D39" i="10"/>
  <c r="Q35" i="10"/>
  <c r="U35" i="10" s="1"/>
  <c r="P45" i="10" s="1"/>
  <c r="M35" i="10"/>
  <c r="Q38" i="10"/>
  <c r="U38" i="10" s="1"/>
  <c r="P48" i="10" s="1"/>
  <c r="M38" i="10"/>
  <c r="D38" i="10"/>
  <c r="H37" i="10"/>
  <c r="D37" i="10"/>
  <c r="M33" i="10"/>
  <c r="Q36" i="10"/>
  <c r="U36" i="10" s="1"/>
  <c r="P46" i="10" s="1"/>
  <c r="J33" i="10"/>
  <c r="M36" i="10"/>
  <c r="J36" i="10"/>
  <c r="H39" i="10"/>
  <c r="J35" i="10"/>
  <c r="H35" i="10"/>
  <c r="J38" i="10"/>
  <c r="D35" i="10"/>
  <c r="H38" i="10"/>
  <c r="Q34" i="10"/>
  <c r="U34" i="10" s="1"/>
  <c r="P44" i="10" s="1"/>
  <c r="M34" i="10"/>
  <c r="AJ16" i="10"/>
  <c r="U33" i="10" l="1"/>
  <c r="N85" i="10"/>
  <c r="P85" i="10" s="1"/>
  <c r="N84" i="10"/>
  <c r="P84" i="10" s="1"/>
  <c r="N83" i="10"/>
  <c r="P83" i="10" s="1"/>
  <c r="J54" i="10"/>
  <c r="H54" i="10"/>
  <c r="R53" i="10"/>
  <c r="U53" i="10" s="1"/>
  <c r="J56" i="10"/>
  <c r="H56" i="10"/>
  <c r="R55" i="10"/>
  <c r="U55" i="10" s="1"/>
  <c r="M55" i="10"/>
  <c r="J55" i="10"/>
  <c r="M53" i="10"/>
  <c r="R56" i="10"/>
  <c r="U56" i="10" s="1"/>
  <c r="J53" i="10"/>
  <c r="M56" i="10"/>
  <c r="H53" i="10"/>
  <c r="H55" i="10"/>
  <c r="R54" i="10"/>
  <c r="U54" i="10" s="1"/>
  <c r="M54" i="10"/>
  <c r="U40" i="10" l="1"/>
  <c r="P43" i="10"/>
  <c r="P50" i="10" s="1"/>
  <c r="U57" i="10"/>
  <c r="U60" i="10" s="1"/>
  <c r="U90" i="10" s="1"/>
  <c r="U58" i="10" l="1"/>
  <c r="P86" i="10" s="1"/>
  <c r="T93" i="8" l="1"/>
  <c r="T72" i="8"/>
  <c r="T71" i="8"/>
  <c r="T70" i="8"/>
  <c r="T74" i="8" s="1"/>
  <c r="T65" i="8"/>
  <c r="T64" i="8"/>
  <c r="T63" i="8"/>
  <c r="T62" i="8"/>
  <c r="T67" i="8" s="1"/>
  <c r="T59" i="8"/>
  <c r="T55" i="8"/>
  <c r="T51" i="8"/>
  <c r="H98" i="8" s="1"/>
  <c r="L45" i="8"/>
  <c r="I45" i="8"/>
  <c r="L44" i="8"/>
  <c r="L43" i="8"/>
  <c r="L42" i="8"/>
  <c r="L41" i="8"/>
  <c r="L40" i="8"/>
  <c r="L39" i="8"/>
  <c r="L38" i="8"/>
  <c r="AG11" i="8"/>
  <c r="AH11" i="8" s="1"/>
  <c r="AJ8" i="8"/>
  <c r="AI8" i="8"/>
  <c r="AH8" i="8"/>
  <c r="AK8" i="8" s="1"/>
  <c r="O11" i="8" s="1"/>
  <c r="AJ6" i="8"/>
  <c r="AI6" i="8"/>
  <c r="AH6" i="8"/>
  <c r="AK6" i="8" s="1"/>
  <c r="T64" i="5"/>
  <c r="T61" i="5"/>
  <c r="AI11" i="8" l="1"/>
  <c r="AJ11" i="8" s="1"/>
  <c r="T67" i="5"/>
  <c r="Q47" i="8" l="1"/>
  <c r="T47" i="8" s="1"/>
  <c r="M47" i="8"/>
  <c r="J47" i="8"/>
  <c r="H47" i="8"/>
  <c r="Q50" i="8"/>
  <c r="T50" i="8" s="1"/>
  <c r="M50" i="8"/>
  <c r="J50" i="8"/>
  <c r="H50" i="8"/>
  <c r="Q49" i="8"/>
  <c r="T49" i="8" s="1"/>
  <c r="M49" i="8"/>
  <c r="J49" i="8"/>
  <c r="H49" i="8"/>
  <c r="Q48" i="8"/>
  <c r="T48" i="8" s="1"/>
  <c r="M48" i="8"/>
  <c r="H48" i="8"/>
  <c r="J48" i="8"/>
  <c r="H22" i="8"/>
  <c r="M22" i="8"/>
  <c r="H19" i="8"/>
  <c r="H20" i="8" s="1"/>
  <c r="J22" i="8"/>
  <c r="D22" i="8"/>
  <c r="P18" i="8"/>
  <c r="P21" i="8"/>
  <c r="T21" i="8" s="1"/>
  <c r="O41" i="8" s="1"/>
  <c r="H18" i="8"/>
  <c r="M18" i="8" s="1"/>
  <c r="M19" i="8" s="1"/>
  <c r="P24" i="8"/>
  <c r="T24" i="8" s="1"/>
  <c r="O44" i="8" s="1"/>
  <c r="D18" i="8"/>
  <c r="D19" i="8" s="1"/>
  <c r="D20" i="8" s="1"/>
  <c r="D21" i="8" s="1"/>
  <c r="M24" i="8"/>
  <c r="J24" i="8"/>
  <c r="H24" i="8"/>
  <c r="D24" i="8"/>
  <c r="P20" i="8"/>
  <c r="T20" i="8" s="1"/>
  <c r="O40" i="8" s="1"/>
  <c r="P23" i="8"/>
  <c r="T23" i="8" s="1"/>
  <c r="O43" i="8" s="1"/>
  <c r="M23" i="8"/>
  <c r="J23" i="8"/>
  <c r="H23" i="8"/>
  <c r="D23" i="8"/>
  <c r="P19" i="8"/>
  <c r="T19" i="8" s="1"/>
  <c r="O39" i="8" s="1"/>
  <c r="P22" i="8"/>
  <c r="T22" i="8" s="1"/>
  <c r="O42" i="8" s="1"/>
  <c r="H21" i="8" l="1"/>
  <c r="M21" i="8" s="1"/>
  <c r="M20" i="8"/>
  <c r="J18" i="8"/>
  <c r="J19" i="8" s="1"/>
  <c r="J20" i="8" s="1"/>
  <c r="J21" i="8" s="1"/>
  <c r="T18" i="8"/>
  <c r="O38" i="8" s="1"/>
  <c r="O45" i="8" s="1"/>
  <c r="P25" i="8"/>
  <c r="T25" i="8" s="1"/>
  <c r="T53" i="8" s="1"/>
  <c r="T52" i="8"/>
  <c r="U50" i="8"/>
  <c r="R52" i="8" s="1"/>
  <c r="U52" i="8" l="1"/>
  <c r="T56" i="8"/>
  <c r="T76" i="8" s="1"/>
  <c r="T95" i="8" s="1"/>
  <c r="T98" i="8" s="1"/>
  <c r="J102" i="8" s="1"/>
  <c r="T54" i="8"/>
  <c r="T95" i="5" l="1"/>
  <c r="T74" i="5"/>
  <c r="T73" i="5"/>
  <c r="T72" i="5"/>
  <c r="T66" i="5"/>
  <c r="T65" i="5"/>
  <c r="T53" i="5"/>
  <c r="H100" i="5" s="1"/>
  <c r="L47" i="5"/>
  <c r="I47" i="5"/>
  <c r="L46" i="5"/>
  <c r="L45" i="5"/>
  <c r="L44" i="5"/>
  <c r="L43" i="5"/>
  <c r="L42" i="5"/>
  <c r="L41" i="5"/>
  <c r="L40" i="5"/>
  <c r="AG13" i="5"/>
  <c r="AH13" i="5" s="1"/>
  <c r="AJ10" i="5"/>
  <c r="AI10" i="5"/>
  <c r="AH10" i="5"/>
  <c r="AJ8" i="5"/>
  <c r="AI8" i="5"/>
  <c r="AH8" i="5"/>
  <c r="T69" i="5" l="1"/>
  <c r="T76" i="5"/>
  <c r="AK10" i="5"/>
  <c r="T57" i="5"/>
  <c r="AK8" i="5"/>
  <c r="AI13" i="5"/>
  <c r="AJ13" i="5" s="1"/>
  <c r="O13" i="5" l="1"/>
  <c r="J52" i="5"/>
  <c r="Q50" i="5"/>
  <c r="T50" i="5" s="1"/>
  <c r="H49" i="5"/>
  <c r="Q49" i="5"/>
  <c r="T49" i="5" s="1"/>
  <c r="M52" i="5"/>
  <c r="H52" i="5"/>
  <c r="M50" i="5"/>
  <c r="M51" i="5"/>
  <c r="J51" i="5"/>
  <c r="Q52" i="5"/>
  <c r="T52" i="5" s="1"/>
  <c r="H51" i="5"/>
  <c r="M49" i="5"/>
  <c r="J49" i="5"/>
  <c r="J50" i="5"/>
  <c r="Q51" i="5"/>
  <c r="T51" i="5" s="1"/>
  <c r="H50" i="5"/>
  <c r="P25" i="5"/>
  <c r="T25" i="5" s="1"/>
  <c r="O45" i="5" s="1"/>
  <c r="P21" i="5"/>
  <c r="T21" i="5" s="1"/>
  <c r="O41" i="5" s="1"/>
  <c r="P23" i="5"/>
  <c r="T23" i="5" s="1"/>
  <c r="O43" i="5" s="1"/>
  <c r="P24" i="5"/>
  <c r="T24" i="5" s="1"/>
  <c r="O44" i="5" s="1"/>
  <c r="P20" i="5"/>
  <c r="H20" i="5"/>
  <c r="M20" i="5" s="1"/>
  <c r="M21" i="5" s="1"/>
  <c r="P26" i="5"/>
  <c r="T26" i="5" s="1"/>
  <c r="O46" i="5" s="1"/>
  <c r="P22" i="5"/>
  <c r="T22" i="5" s="1"/>
  <c r="O42" i="5" s="1"/>
  <c r="D20" i="5"/>
  <c r="J20" i="5" s="1"/>
  <c r="J21" i="5" s="1"/>
  <c r="J22" i="5" s="1"/>
  <c r="J23" i="5" s="1"/>
  <c r="J24" i="5" s="1"/>
  <c r="J25" i="5" s="1"/>
  <c r="J26" i="5" s="1"/>
  <c r="T20" i="5" l="1"/>
  <c r="O40" i="5" s="1"/>
  <c r="O47" i="5" s="1"/>
  <c r="P27" i="5"/>
  <c r="T27" i="5" s="1"/>
  <c r="T55" i="5" s="1"/>
  <c r="H21" i="5"/>
  <c r="H22" i="5" s="1"/>
  <c r="D21" i="5"/>
  <c r="D22" i="5" s="1"/>
  <c r="D23" i="5" s="1"/>
  <c r="D24" i="5" s="1"/>
  <c r="D25" i="5" s="1"/>
  <c r="D26" i="5" s="1"/>
  <c r="T54" i="5"/>
  <c r="U52" i="5"/>
  <c r="R54" i="5" s="1"/>
  <c r="U54" i="5" l="1"/>
  <c r="T58" i="5"/>
  <c r="T78" i="5" s="1"/>
  <c r="T97" i="5" s="1"/>
  <c r="T100" i="5" s="1"/>
  <c r="J104" i="5" s="1"/>
  <c r="T56" i="5"/>
  <c r="H23" i="5"/>
  <c r="M22" i="5"/>
  <c r="M23" i="5" l="1"/>
  <c r="H24" i="5"/>
  <c r="M24" i="5" l="1"/>
  <c r="H25" i="5"/>
  <c r="M25" i="5" l="1"/>
  <c r="H26" i="5"/>
  <c r="M26" i="5" s="1"/>
</calcChain>
</file>

<file path=xl/sharedStrings.xml><?xml version="1.0" encoding="utf-8"?>
<sst xmlns="http://schemas.openxmlformats.org/spreadsheetml/2006/main" count="830" uniqueCount="243">
  <si>
    <t xml:space="preserve">TRAVEL REIMBURSEMENT WORKSHEET - ACTUAL EXPENSES IN LIEU OF PER DIEM RATES </t>
  </si>
  <si>
    <t>I.</t>
  </si>
  <si>
    <t>EMPLOYEE:</t>
  </si>
  <si>
    <t>TO</t>
  </si>
  <si>
    <t>II.</t>
  </si>
  <si>
    <t>BOA Visa</t>
  </si>
  <si>
    <t>From</t>
  </si>
  <si>
    <t>Date (from)</t>
  </si>
  <si>
    <t>Time (From)</t>
  </si>
  <si>
    <t>Date (To)</t>
  </si>
  <si>
    <t>Time (To)</t>
  </si>
  <si>
    <t>Days</t>
  </si>
  <si>
    <t>Hours</t>
  </si>
  <si>
    <r>
      <t xml:space="preserve">Refer to </t>
    </r>
    <r>
      <rPr>
        <b/>
        <i/>
        <sz val="11"/>
        <color indexed="8"/>
        <rFont val="Times New Roman"/>
        <family val="1"/>
      </rPr>
      <t>Business &amp; Operations Policy 4.17</t>
    </r>
    <r>
      <rPr>
        <i/>
        <sz val="11"/>
        <color indexed="8"/>
        <rFont val="Times New Roman"/>
        <family val="1"/>
      </rPr>
      <t xml:space="preserve"> and </t>
    </r>
    <r>
      <rPr>
        <b/>
        <i/>
        <sz val="11"/>
        <color indexed="8"/>
        <rFont val="Times New Roman"/>
        <family val="1"/>
      </rPr>
      <t>Business Administrative Regulation 4.17a</t>
    </r>
    <r>
      <rPr>
        <i/>
        <sz val="11"/>
        <color indexed="8"/>
        <rFont val="Times New Roman"/>
        <family val="1"/>
      </rPr>
      <t xml:space="preserve"> for allowable reimbursement rates  </t>
    </r>
    <r>
      <rPr>
        <b/>
        <i/>
        <sz val="11"/>
        <color indexed="8"/>
        <rFont val="Times New Roman"/>
        <family val="1"/>
      </rPr>
      <t>ITEMIZED RECEIPTS REQUIRED.</t>
    </r>
  </si>
  <si>
    <t>III.</t>
  </si>
  <si>
    <t>REIMBURSEMENT CALCULATION</t>
  </si>
  <si>
    <t>MEALS</t>
  </si>
  <si>
    <t>LIST FULL 24-HOUR PERIODS (EXCLUDING EXTENDED STAY FOR PERSONAL REASONS):</t>
  </si>
  <si>
    <r>
      <t xml:space="preserve">Day / Date </t>
    </r>
    <r>
      <rPr>
        <b/>
        <sz val="9"/>
        <color theme="1"/>
        <rFont val="Times New Roman"/>
        <family val="1"/>
      </rPr>
      <t>(From)</t>
    </r>
  </si>
  <si>
    <r>
      <t>Time</t>
    </r>
    <r>
      <rPr>
        <b/>
        <sz val="9"/>
        <color theme="1"/>
        <rFont val="Times New Roman"/>
        <family val="1"/>
      </rPr>
      <t xml:space="preserve"> (From)</t>
    </r>
  </si>
  <si>
    <r>
      <t xml:space="preserve">Date </t>
    </r>
    <r>
      <rPr>
        <b/>
        <sz val="9"/>
        <color theme="1"/>
        <rFont val="Times New Roman"/>
        <family val="1"/>
      </rPr>
      <t>(To)</t>
    </r>
  </si>
  <si>
    <r>
      <t>Time</t>
    </r>
    <r>
      <rPr>
        <b/>
        <sz val="9"/>
        <color theme="1"/>
        <rFont val="Times New Roman"/>
        <family val="1"/>
      </rPr>
      <t xml:space="preserve"> (To)</t>
    </r>
  </si>
  <si>
    <t>Rate</t>
  </si>
  <si>
    <t>ITEMIZED RECEIPTS  (B=Breakfast  L=Lunch  D=Dinner)</t>
  </si>
  <si>
    <t>ACTUAL OUT-OF-POCKET RECEIPTS</t>
  </si>
  <si>
    <t>Receipt 1</t>
  </si>
  <si>
    <t>Receipt 2</t>
  </si>
  <si>
    <t>Receipt 3</t>
  </si>
  <si>
    <t>Total Receipts</t>
  </si>
  <si>
    <t>MAX Reimb</t>
  </si>
  <si>
    <t>PERIOD 1</t>
  </si>
  <si>
    <t>PERIOD 2</t>
  </si>
  <si>
    <t>PERIOD 3</t>
  </si>
  <si>
    <t>PERIOD 4</t>
  </si>
  <si>
    <t>PERIOD 5</t>
  </si>
  <si>
    <t>PERIOD 6</t>
  </si>
  <si>
    <t>PERIOD 7</t>
  </si>
  <si>
    <t>Total Receipts:</t>
  </si>
  <si>
    <t>Date</t>
  </si>
  <si>
    <t>&lt; 2 Hours</t>
  </si>
  <si>
    <t>2 to &lt; 6 Hours</t>
  </si>
  <si>
    <t>6 to &lt;12 Hours</t>
  </si>
  <si>
    <t>12 Hours +</t>
  </si>
  <si>
    <t>Partial Day Receipts-BOA P-Card</t>
  </si>
  <si>
    <t>Partial Day is Per-Diem so no "Out-of-Pocket" receipts</t>
  </si>
  <si>
    <t>Total Partial Day Meal Reimbursement:</t>
  </si>
  <si>
    <t xml:space="preserve">MAX MEAL REIMBURSEMENT </t>
  </si>
  <si>
    <t>LESS:  Allowable P-Card Meal Charges</t>
  </si>
  <si>
    <t>Bank of America P- Card Charges</t>
  </si>
  <si>
    <t>Out-of-Pocket Receipts</t>
  </si>
  <si>
    <t>LODGING PO#</t>
  </si>
  <si>
    <t>TRANSPORTATION:</t>
  </si>
  <si>
    <t>Airfare</t>
  </si>
  <si>
    <t>Bus/Shuttle/Taxi</t>
  </si>
  <si>
    <t>Car Rental</t>
  </si>
  <si>
    <t>MILES</t>
  </si>
  <si>
    <t>TOTAL TRANSPORTATION</t>
  </si>
  <si>
    <t>OTHER TRAVEL EXPENSES:</t>
  </si>
  <si>
    <t>Parking</t>
  </si>
  <si>
    <t>Registration Fees</t>
  </si>
  <si>
    <t>Other (List)</t>
  </si>
  <si>
    <t>TOTAL OTHER TRAVEL EXPENSES</t>
  </si>
  <si>
    <t>TOTAL REIMBURSEMENT REQUEST</t>
  </si>
  <si>
    <t xml:space="preserve">NOTES: </t>
  </si>
  <si>
    <t>IV.</t>
  </si>
  <si>
    <t>DEDUCTIONS FOR UNALLOWED CHARGES OR MISSING RECEIPTS:</t>
  </si>
  <si>
    <t>TOTAL REIMBURSEMENT TO EMPLOYEE</t>
  </si>
  <si>
    <t>V.</t>
  </si>
  <si>
    <t>CHARGE SUMMARY (FINANCE USE ONLY)</t>
  </si>
  <si>
    <t>Total P-CARD CHARGES</t>
  </si>
  <si>
    <t>EMPLOYEE REIMBURSEMENT</t>
  </si>
  <si>
    <t>Agenda?</t>
  </si>
  <si>
    <t>YES</t>
  </si>
  <si>
    <t>NO</t>
  </si>
  <si>
    <t>Travel Total</t>
  </si>
  <si>
    <t>CHECK #</t>
  </si>
  <si>
    <t>DATE</t>
  </si>
  <si>
    <t>Folio?</t>
  </si>
  <si>
    <t>EMPLOYEE:_________________________________________________</t>
  </si>
  <si>
    <t>*I hereby certify that the above travel was done in connection with authorized school business and that the above statements are true and payment thereof has not been received. I certify that no alcohol was purchased with any funds requested for reimbursement.</t>
  </si>
  <si>
    <t>CONFERENCE / MTG:</t>
  </si>
  <si>
    <t>DESTINATION:</t>
  </si>
  <si>
    <t>DATES OF TRAVEL:</t>
  </si>
  <si>
    <t>REIM PO #:</t>
  </si>
  <si>
    <t>FUND:</t>
  </si>
  <si>
    <t>IN-STATE</t>
  </si>
  <si>
    <t>Hatch Valley Public Schools Employee Travel Log</t>
  </si>
  <si>
    <r>
      <t xml:space="preserve">Refer to </t>
    </r>
    <r>
      <rPr>
        <b/>
        <i/>
        <sz val="11"/>
        <color indexed="8"/>
        <rFont val="Times New Roman"/>
        <family val="1"/>
      </rPr>
      <t>SBFAB_Manual-of-Procedures-PSAB_PSAB20_Training-Travel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published 5/1/2021</t>
    </r>
  </si>
  <si>
    <t>FINANCE / SUPERINTENDENT:</t>
  </si>
  <si>
    <t xml:space="preserve">*By signing above, the Finance Dept/ Superintendent approves travel per diem reimbursement payment to Employee as calculated by Travel Form. </t>
  </si>
  <si>
    <t>Albuquerque, NM</t>
  </si>
  <si>
    <t>Do not use GoogleSheets. Download and open in Excel.</t>
  </si>
  <si>
    <t>Personal Vehicle (map mileage)-only if School Vehicle was unavailable (must attach preapproval from Mr. Chavez).</t>
  </si>
  <si>
    <t>NMSBA Law Conference</t>
  </si>
  <si>
    <t>* Mileage Rate approved by PED 7/1/2024</t>
  </si>
  <si>
    <t>Rev. 07/08/2025 SS</t>
  </si>
  <si>
    <t>Reimbursement</t>
  </si>
  <si>
    <t>24 HOUR DAY PERIOD TOTAL REIMBURSEMENT CALCULATED:</t>
  </si>
  <si>
    <t>Total days:</t>
  </si>
  <si>
    <t>TOTAL MEAL REIMBURSEMENT DUE TO EMPLOYEE</t>
  </si>
  <si>
    <t>PARTIAL DAY PERIOD REIM.</t>
  </si>
  <si>
    <t>Sheila Stevenson</t>
  </si>
  <si>
    <t>11000.2500.55811.0000.018000</t>
  </si>
  <si>
    <t>Employee Name - Print</t>
  </si>
  <si>
    <t>Employee Signature</t>
  </si>
  <si>
    <t>Finance Office Signature</t>
  </si>
  <si>
    <t>I hereby certify that I am eligible for the reimbursement amount as calculated on this form. However, I voluntarily decline to receive said reimbursement. By signing below, I acknowledge and affirmatively waive any right to the reimbursement referenced herein, and I understand that this decision is final and irrevocable.</t>
  </si>
  <si>
    <t>Acknowledgment and Waiver of Reimbursement:  In the event that an employee does not wish to receive a reimbursement, the following section must be completed.</t>
  </si>
  <si>
    <t>*I hereby certify that the travel described above was conducted in connection with authorized school business. I further affirm that all statements provided herein are true and accurate to the best of my knowledge, and that I have not previously received payment for the expenses claimed.</t>
  </si>
  <si>
    <t>* Mileage Rate approved by PED 1/1/2025</t>
  </si>
  <si>
    <t>Rev. 9/18/2025 SS</t>
  </si>
  <si>
    <t>HATCH VALLEY PUBLIC SCHOOLS</t>
  </si>
  <si>
    <t>DAILY REIMBURSMENT WORKSHEET</t>
  </si>
  <si>
    <t xml:space="preserve"> EMPLOYEE PROFESSIONAL LEAVE REQUEST AND P.O.</t>
  </si>
  <si>
    <t>COMPLETE ONLY THE YELLOW CELLS</t>
  </si>
  <si>
    <t>Must attach Documentation in regard to the Workshop/Meeting such as Agenda, Sign-in Sheet, Badge, etc.</t>
  </si>
  <si>
    <t>Finance Office Use ONLY</t>
  </si>
  <si>
    <t>YOUR LOCATION:</t>
  </si>
  <si>
    <t>REIM PO # ISSUED:</t>
  </si>
  <si>
    <t>One-Way Mileage:</t>
  </si>
  <si>
    <t>*If location not listed below, attach Google Map with Mileage.</t>
  </si>
  <si>
    <t>ESTIMATED</t>
  </si>
  <si>
    <t>Number of Days of Daily Travel:</t>
  </si>
  <si>
    <t>Notes:</t>
  </si>
  <si>
    <t>If there is a fee for attending the conference or meeting, please attach a separate purchase requisition.</t>
  </si>
  <si>
    <t>ACTUAL TRAVEL EXPENSES</t>
  </si>
  <si>
    <t>Yes</t>
  </si>
  <si>
    <t>Was a Subsitute Required</t>
  </si>
  <si>
    <t>Please attach a copy of the agenda to this approval form.</t>
  </si>
  <si>
    <t>No</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</si>
  <si>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Attach receipts to Travel Log with Agenda. </t>
    </r>
  </si>
  <si>
    <t>MEAL CALCULATION</t>
  </si>
  <si>
    <t>MAX Allowed</t>
  </si>
  <si>
    <t>OUT-OF-POCKET RECEIPTS</t>
  </si>
  <si>
    <t>SELECT PARTIAL DAY PERIOD</t>
  </si>
  <si>
    <t>Partial Day Estimate</t>
  </si>
  <si>
    <t>MAX MEAL REIMBURSEMENT  (Receipts Required for reimbursment)</t>
  </si>
  <si>
    <t xml:space="preserve">Trip ID #: </t>
  </si>
  <si>
    <t>When requesting reimbursement for mileage, written permission must be attached.</t>
  </si>
  <si>
    <t>Type Requested?</t>
  </si>
  <si>
    <t>*Choose from Drop Down Menu</t>
  </si>
  <si>
    <t xml:space="preserve">Choose Car up to 5 staff </t>
  </si>
  <si>
    <t>Choose Suburban up to 9 staff</t>
  </si>
  <si>
    <t>Number of Staff in vehicle:</t>
  </si>
  <si>
    <t xml:space="preserve">If mileage reimbursement was approved, complete below for personal auto mileage reimbursement.  </t>
  </si>
  <si>
    <t xml:space="preserve">Mileage </t>
  </si>
  <si>
    <t># of Miles X</t>
  </si>
  <si>
    <t xml:space="preserve"> per Mile =</t>
  </si>
  <si>
    <r>
      <rPr>
        <b/>
        <u/>
        <sz val="12"/>
        <color theme="1"/>
        <rFont val="Times New Roman"/>
        <family val="1"/>
      </rPr>
      <t xml:space="preserve">Other Expenses: </t>
    </r>
    <r>
      <rPr>
        <b/>
        <sz val="12"/>
        <color theme="1"/>
        <rFont val="Times New Roman"/>
        <family val="1"/>
      </rPr>
      <t>Parking, Shuttle, Phone Calls, Etc.</t>
    </r>
  </si>
  <si>
    <t>=</t>
  </si>
  <si>
    <t>Receipts documenting expenditures must be attached.</t>
  </si>
  <si>
    <r>
      <rPr>
        <b/>
        <u/>
        <sz val="12"/>
        <color theme="1"/>
        <rFont val="Times New Roman"/>
        <family val="1"/>
      </rPr>
      <t>Per Diem Reimbursement Request</t>
    </r>
    <r>
      <rPr>
        <b/>
        <sz val="12"/>
        <color theme="1"/>
        <rFont val="Times New Roman"/>
        <family val="1"/>
      </rPr>
      <t>:  When not requesting lodging or meal reimbursement, Per Diem is payable on overnight trips for every 24-hour period and partial-day per the schedule included on this form. Per Diem cannot be used when HVPS is paying for your hotel room.  Receipts are not required for meal reimbursement.</t>
    </r>
  </si>
  <si>
    <r>
      <rPr>
        <b/>
        <u/>
        <sz val="13"/>
        <color rgb="FFFF0000"/>
        <rFont val="Times New Roman"/>
        <family val="1"/>
      </rPr>
      <t>Choose Per Diem Rate</t>
    </r>
    <r>
      <rPr>
        <b/>
        <sz val="13"/>
        <color rgb="FFFF0000"/>
        <rFont val="Times New Roman"/>
        <family val="1"/>
      </rPr>
      <t>:</t>
    </r>
  </si>
  <si>
    <t>Not Requesting Per Diem Reimbursement</t>
  </si>
  <si>
    <t>In-State Travel</t>
  </si>
  <si>
    <t>X</t>
  </si>
  <si>
    <t># Days</t>
  </si>
  <si>
    <t>Santa Fe, NM</t>
  </si>
  <si>
    <t>Out-of-State Travel</t>
  </si>
  <si>
    <t>Partial Day Per Diem as calculated above:</t>
  </si>
  <si>
    <t>OTHER TRAVEL EXPENSES (Receipts Required)</t>
  </si>
  <si>
    <t>TOTAL for Employee Travel Reimbursement PO</t>
  </si>
  <si>
    <t>N/A</t>
  </si>
  <si>
    <t>Car</t>
  </si>
  <si>
    <t>Suburban</t>
  </si>
  <si>
    <t>Truck</t>
  </si>
  <si>
    <t>Other</t>
  </si>
  <si>
    <t>SUPERVISOR:</t>
  </si>
  <si>
    <t xml:space="preserve">*By signing above, Supervisor approves payment of travel per diem reimbursement to Employee as calculated by Travel Form. </t>
  </si>
  <si>
    <t>FINANCE DEPT:</t>
  </si>
  <si>
    <t>Mileage Chart for Cell F14</t>
  </si>
  <si>
    <t>City</t>
  </si>
  <si>
    <t># Miles to Hatch, one way</t>
  </si>
  <si>
    <t xml:space="preserve">Alamogordo </t>
  </si>
  <si>
    <t xml:space="preserve">Albuquerque </t>
  </si>
  <si>
    <t>Anthony</t>
  </si>
  <si>
    <t xml:space="preserve">Bayard </t>
  </si>
  <si>
    <t>Deming</t>
  </si>
  <si>
    <t>El Paso</t>
  </si>
  <si>
    <t>Las Cruces</t>
  </si>
  <si>
    <t>Lordsburg</t>
  </si>
  <si>
    <t>Silver City</t>
  </si>
  <si>
    <t>Socorro</t>
  </si>
  <si>
    <t>TorC</t>
  </si>
  <si>
    <t>Santa Teresa</t>
  </si>
  <si>
    <t>Chapparal</t>
  </si>
  <si>
    <t>Valid for travel after 7/1/2025</t>
  </si>
  <si>
    <t>Gadsden</t>
  </si>
  <si>
    <t>*Mileage Rate approved by PED 1/1/2025</t>
  </si>
  <si>
    <r>
      <t xml:space="preserve">Refer to </t>
    </r>
    <r>
      <rPr>
        <b/>
        <i/>
        <sz val="11"/>
        <color indexed="8"/>
        <rFont val="Times New Roman"/>
        <family val="1"/>
      </rPr>
      <t>PSAB_Manual-of-Procedures-PSAB_PSAB20_Training-Travel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effective 7/1/2025</t>
    </r>
  </si>
  <si>
    <t>OVERNIGHT RATE TRAVEL LOG</t>
  </si>
  <si>
    <t>NMASBO Fall Conf</t>
  </si>
  <si>
    <t>Embassy Suites, Albuquerque, NM</t>
  </si>
  <si>
    <t>11000.2500.53330.0000.018000</t>
  </si>
  <si>
    <t>OVERNIGHT WORKSHEET</t>
  </si>
  <si>
    <t>SUV</t>
  </si>
  <si>
    <t>REQUISITION for PROJECTED TRAVEL &amp; EXPENSES</t>
  </si>
  <si>
    <t>Must attach Documentation in regard to the Workshop/Meeting such as Agenda, Literature, etc.</t>
  </si>
  <si>
    <t>Secretary should complete Fund:</t>
  </si>
  <si>
    <t>PROJECTED TRAVEL EXPENSES</t>
  </si>
  <si>
    <t>Are you requesting lodging?</t>
  </si>
  <si>
    <t>If yes, Lodging expenses must be on a separate purchase requisition.</t>
  </si>
  <si>
    <t>Is a Substitute Required?</t>
  </si>
  <si>
    <r>
      <rPr>
        <b/>
        <u/>
        <sz val="11"/>
        <color theme="1"/>
        <rFont val="Times New Roman"/>
        <family val="1"/>
      </rPr>
      <t>Meal Reimbursement Request</t>
    </r>
    <r>
      <rPr>
        <b/>
        <sz val="11"/>
        <color theme="1"/>
        <rFont val="Times New Roman"/>
        <family val="1"/>
      </rPr>
      <t xml:space="preserve">:  You will be reimbursed </t>
    </r>
    <r>
      <rPr>
        <b/>
        <u/>
        <sz val="11"/>
        <color theme="1"/>
        <rFont val="Times New Roman"/>
        <family val="1"/>
      </rPr>
      <t>only</t>
    </r>
    <r>
      <rPr>
        <b/>
        <sz val="11"/>
        <color theme="1"/>
        <rFont val="Times New Roman"/>
        <family val="1"/>
      </rPr>
      <t xml:space="preserve"> for </t>
    </r>
    <r>
      <rPr>
        <b/>
        <u/>
        <sz val="11"/>
        <color theme="1"/>
        <rFont val="Times New Roman"/>
        <family val="1"/>
      </rPr>
      <t>your</t>
    </r>
    <r>
      <rPr>
        <b/>
        <sz val="11"/>
        <color theme="1"/>
        <rFont val="Times New Roman"/>
        <family val="1"/>
      </rPr>
      <t xml:space="preserve"> actual meal expenses.  Calculations are based on $59 24-hour periods for in-state and out-of-state travel as calculated below. Calculations also include partial day per diem reimbursement rates based on PSAB Supplement 20.  Attach receipts to Travel Log with Agenda, Attendance Confirmation, and Folio upon return.</t>
    </r>
  </si>
  <si>
    <t>MAX MEAL REIMBURSEMENT ESTIMATE (Receipts Required)</t>
  </si>
  <si>
    <t>Although I am eligible for a reimbursement, I do not wish to request a meal reimbursement.</t>
  </si>
  <si>
    <t>Signature</t>
  </si>
  <si>
    <t>Number of Staff Traveling in Vehicle:</t>
  </si>
  <si>
    <t xml:space="preserve">If a school vehicle is not available, complete estimate below for personal auto mileage reimbursement.  </t>
  </si>
  <si>
    <t>Estimated Mileage to be Claimed</t>
  </si>
  <si>
    <t>*Mileage Rate approved by PED 10/11/2022</t>
  </si>
  <si>
    <t>Receipts documenting expenditures must be attached to completed Travel Log upon return.</t>
  </si>
  <si>
    <t>is there per diem?</t>
  </si>
  <si>
    <t>OTHER TRAVEL ESTIMATED EXPENSES (Receipts Required)</t>
  </si>
  <si>
    <t>TOTAL Estimate for Employee Travel Reimbursement PO</t>
  </si>
  <si>
    <t>OTHER PROJECTED TRAVEL EXPENSES WHICH REQUIRE A SEPARATE PO</t>
  </si>
  <si>
    <t>Hotel Fee per Night Incl. Tax/Fees</t>
  </si>
  <si>
    <t>Number of Nights</t>
  </si>
  <si>
    <t>Superintendent Signature Required for Hotel charges totaling more than $350 per night (incl. tax/fees).</t>
  </si>
  <si>
    <t>Est. Parking at Hotel per Night, include on BOA PO</t>
  </si>
  <si>
    <t>Est. Airline/Baggage, include on BOA PO</t>
  </si>
  <si>
    <t>Est. Rental Car, include on BOA PO</t>
  </si>
  <si>
    <t>OTHER TRAVEL ESTIMATED EXPENSES ON SEPARATE POS</t>
  </si>
  <si>
    <t>VI.</t>
  </si>
  <si>
    <t>TOTAL ESTIMATED COST OF TRAVEL FOR PROFESSIONAL DEVELOPMENT</t>
  </si>
  <si>
    <t>*I hereby certify that the above travel will be done in connection with authorized school business and that the above statements are true and payment thereof has not been received. I certify that no alcohol will be purchased with any funds requested for reimbursement.</t>
  </si>
  <si>
    <t>Date:</t>
  </si>
  <si>
    <t>Immediate Supervisor Signature</t>
  </si>
  <si>
    <t>*Submit to Jessica Batrez  for next approval or Route via. Adobe</t>
  </si>
  <si>
    <t>Finance Department Signature</t>
  </si>
  <si>
    <t>Funding Source</t>
  </si>
  <si>
    <t>Superintendent or Designee Signature</t>
  </si>
  <si>
    <t>*Once completed please print, sign, and submit to your immediate supervisor for approval.</t>
  </si>
  <si>
    <t>Purchase Requisition #</t>
  </si>
  <si>
    <t>Date Entered</t>
  </si>
  <si>
    <t>Entered By</t>
  </si>
  <si>
    <t>Vehicle Assigned:</t>
  </si>
  <si>
    <t>REV 07/08/2025 SS</t>
  </si>
  <si>
    <t>Business Office</t>
  </si>
  <si>
    <t>Operational</t>
  </si>
  <si>
    <t>REV 11.12.2025 SS</t>
  </si>
  <si>
    <t>Rev. 03/26/2026 JB</t>
  </si>
  <si>
    <r>
      <t xml:space="preserve">Refer to </t>
    </r>
    <r>
      <rPr>
        <b/>
        <i/>
        <sz val="11"/>
        <color indexed="8"/>
        <rFont val="Times New Roman"/>
        <family val="1"/>
      </rPr>
      <t>PSAB_Manual-of-Procedures-PSAB_PSAB20_Training-Travel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effective 7/1/2026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</si>
</sst>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409]h:mm\ AM/PM;@"/>
  </numFmts>
  <fonts count="61" x14ac:knownFonts="1">
    <font>
      <sz val="11"/>
      <color theme="1"/>
      <name val="Calibri"/>
      <family val="2"/>
      <scheme val="minor"/>
    </font>
    <font>
      <sz val="11"/>
      <color theme="1"/>
      <name val="Calibri"/>
      <family val="2"/>
      <scheme val="minor"/>
    </font>
    <font>
      <b/>
      <i/>
      <sz val="12"/>
      <color theme="1"/>
      <name val="Times New Roman"/>
      <family val="1"/>
    </font>
    <font>
      <sz val="10"/>
      <name val="Times New Roman"/>
      <family val="1"/>
    </font>
    <font>
      <b/>
      <sz val="9"/>
      <color theme="1"/>
      <name val="Times New Roman"/>
      <family val="1"/>
    </font>
    <font>
      <sz val="9"/>
      <name val="Times New Roman"/>
      <family val="1"/>
    </font>
    <font>
      <b/>
      <sz val="9"/>
      <name val="Times New Roman"/>
      <family val="1"/>
    </font>
    <font>
      <b/>
      <sz val="11"/>
      <color theme="1"/>
      <name val="Times New Roman"/>
      <family val="1"/>
    </font>
    <font>
      <sz val="9"/>
      <color rgb="FFFF0000"/>
      <name val="Times New Roman"/>
      <family val="1"/>
    </font>
    <font>
      <b/>
      <i/>
      <sz val="9"/>
      <name val="Times New Roman"/>
      <family val="1"/>
    </font>
    <font>
      <i/>
      <sz val="11"/>
      <color theme="1"/>
      <name val="Times New Roman"/>
      <family val="1"/>
    </font>
    <font>
      <b/>
      <i/>
      <sz val="11"/>
      <color indexed="8"/>
      <name val="Times New Roman"/>
      <family val="1"/>
    </font>
    <font>
      <i/>
      <sz val="11"/>
      <color indexed="8"/>
      <name val="Times New Roman"/>
      <family val="1"/>
    </font>
    <font>
      <b/>
      <sz val="12"/>
      <color theme="1"/>
      <name val="Times New Roman"/>
      <family val="1"/>
    </font>
    <font>
      <b/>
      <i/>
      <sz val="10"/>
      <color rgb="FFFF0000"/>
      <name val="Times New Roman"/>
      <family val="1"/>
    </font>
    <font>
      <sz val="12"/>
      <color theme="1"/>
      <name val="Times New Roman"/>
      <family val="1"/>
    </font>
    <font>
      <b/>
      <i/>
      <sz val="10"/>
      <color theme="1"/>
      <name val="Times New Roman"/>
      <family val="1"/>
    </font>
    <font>
      <b/>
      <sz val="10"/>
      <color theme="1"/>
      <name val="Times New Roman"/>
      <family val="1"/>
    </font>
    <font>
      <sz val="10"/>
      <color theme="1"/>
      <name val="Times New Roman"/>
      <family val="1"/>
    </font>
    <font>
      <b/>
      <sz val="11"/>
      <name val="Times New Roman"/>
      <family val="1"/>
    </font>
    <font>
      <sz val="11"/>
      <color theme="1"/>
      <name val="Times New Roman"/>
      <family val="1"/>
    </font>
    <font>
      <b/>
      <sz val="10"/>
      <name val="Times New Roman"/>
      <family val="1"/>
    </font>
    <font>
      <sz val="12"/>
      <name val="Times New Roman"/>
      <family val="1"/>
    </font>
    <font>
      <sz val="8"/>
      <color theme="1"/>
      <name val="Times New Roman"/>
      <family val="1"/>
    </font>
    <font>
      <b/>
      <sz val="8"/>
      <color theme="1"/>
      <name val="Times New Roman"/>
      <family val="1"/>
    </font>
    <font>
      <b/>
      <sz val="12"/>
      <color rgb="FFFF0000"/>
      <name val="Times New Roman"/>
      <family val="1"/>
    </font>
    <font>
      <b/>
      <i/>
      <sz val="10"/>
      <name val="Times New Roman"/>
      <family val="1"/>
    </font>
    <font>
      <sz val="8"/>
      <name val="Times New Roman"/>
      <family val="1"/>
    </font>
    <font>
      <i/>
      <sz val="9"/>
      <color theme="1"/>
      <name val="Times New Roman"/>
      <family val="1"/>
    </font>
    <font>
      <i/>
      <sz val="9"/>
      <name val="Times New Roman"/>
      <family val="1"/>
    </font>
    <font>
      <sz val="10.5"/>
      <name val="Times New Roman"/>
      <family val="1"/>
    </font>
    <font>
      <b/>
      <i/>
      <sz val="11"/>
      <color theme="1"/>
      <name val="Times New Roman"/>
      <family val="1"/>
    </font>
    <font>
      <sz val="11"/>
      <color rgb="FF000000"/>
      <name val="Times New Roman"/>
      <family val="1"/>
    </font>
    <font>
      <b/>
      <sz val="12"/>
      <name val="Times New Roman"/>
      <family val="1"/>
    </font>
    <font>
      <i/>
      <sz val="10"/>
      <name val="Times New Roman"/>
      <family val="1"/>
    </font>
    <font>
      <b/>
      <shadow/>
      <sz val="30"/>
      <color rgb="FFFF0000"/>
      <name val="Calibri"/>
      <family val="2"/>
      <scheme val="minor"/>
    </font>
    <font>
      <b/>
      <i/>
      <sz val="9"/>
      <color theme="1"/>
      <name val="Times New Roman"/>
      <family val="1"/>
    </font>
    <font>
      <b/>
      <sz val="20"/>
      <color theme="1"/>
      <name val="Times New Roman"/>
      <family val="1"/>
    </font>
    <font>
      <b/>
      <sz val="20"/>
      <color theme="4"/>
      <name val="Times New Roman"/>
      <family val="1"/>
    </font>
    <font>
      <b/>
      <sz val="20"/>
      <color rgb="FFFF0000"/>
      <name val="Times New Roman"/>
      <family val="1"/>
    </font>
    <font>
      <i/>
      <sz val="18"/>
      <name val="Times New Roman"/>
      <family val="1"/>
    </font>
    <font>
      <b/>
      <sz val="14"/>
      <name val="Times New Roman"/>
      <family val="1"/>
    </font>
    <font>
      <sz val="14"/>
      <name val="Times New Roman"/>
      <family val="1"/>
    </font>
    <font>
      <b/>
      <i/>
      <sz val="9"/>
      <color theme="4"/>
      <name val="Times New Roman"/>
      <family val="1"/>
    </font>
    <font>
      <sz val="11"/>
      <name val="Times New Roman"/>
      <family val="1"/>
    </font>
    <font>
      <b/>
      <u/>
      <sz val="12"/>
      <color theme="1"/>
      <name val="Times New Roman"/>
      <family val="1"/>
    </font>
    <font>
      <b/>
      <u/>
      <sz val="11"/>
      <color theme="1"/>
      <name val="Times New Roman"/>
      <family val="1"/>
    </font>
    <font>
      <b/>
      <i/>
      <sz val="10"/>
      <color theme="4"/>
      <name val="Times New Roman"/>
      <family val="1"/>
    </font>
    <font>
      <b/>
      <sz val="12"/>
      <color theme="4"/>
      <name val="Times New Roman"/>
      <family val="1"/>
    </font>
    <font>
      <b/>
      <sz val="11"/>
      <color rgb="FFFF0000"/>
      <name val="Times New Roman"/>
      <family val="1"/>
    </font>
    <font>
      <b/>
      <sz val="14"/>
      <color theme="1"/>
      <name val="Times New Roman"/>
      <family val="1"/>
    </font>
    <font>
      <b/>
      <sz val="13"/>
      <color rgb="FFFF0000"/>
      <name val="Times New Roman"/>
      <family val="1"/>
    </font>
    <font>
      <b/>
      <u/>
      <sz val="13"/>
      <color rgb="FFFF0000"/>
      <name val="Times New Roman"/>
      <family val="1"/>
    </font>
    <font>
      <i/>
      <sz val="9"/>
      <color rgb="FFFF0000"/>
      <name val="Times New Roman"/>
      <family val="1"/>
    </font>
    <font>
      <sz val="14"/>
      <color theme="1"/>
      <name val="Times New Roman"/>
      <family val="1"/>
    </font>
    <font>
      <b/>
      <sz val="9"/>
      <color rgb="FFFF0000"/>
      <name val="Times New Roman"/>
      <family val="1"/>
    </font>
    <font>
      <i/>
      <sz val="12"/>
      <name val="Times New Roman"/>
      <family val="1"/>
    </font>
    <font>
      <b/>
      <i/>
      <sz val="11"/>
      <color rgb="FFFF0000"/>
      <name val="Times New Roman"/>
      <family val="1"/>
    </font>
    <font>
      <b/>
      <sz val="10"/>
      <color rgb="FFFF0000"/>
      <name val="Times New Roman"/>
      <family val="1"/>
    </font>
    <font>
      <i/>
      <sz val="11"/>
      <name val="Times New Roman"/>
      <family val="1"/>
    </font>
    <font>
      <i/>
      <sz val="12"/>
      <color theme="1"/>
      <name val="Times New Roman"/>
      <family val="1"/>
    </font>
  </fonts>
  <fills count="1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gray0625"/>
    </fill>
    <fill>
      <patternFill patternType="lightGrid">
        <fgColor auto="1"/>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59999389629810485"/>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2">
    <xf numFmtId="0" fontId="0" fillId="0" borderId="0" xfId="0"/>
    <xf numFmtId="0" fontId="3" fillId="0" borderId="0" xfId="0" applyFont="1" applyProtection="1"/>
    <xf numFmtId="8" fontId="3" fillId="0" borderId="0" xfId="0" applyNumberFormat="1" applyFont="1" applyProtection="1"/>
    <xf numFmtId="0" fontId="4" fillId="0" borderId="0" xfId="0" applyFont="1" applyProtection="1"/>
    <xf numFmtId="0" fontId="5" fillId="0" borderId="0" xfId="0" applyFont="1" applyProtection="1"/>
    <xf numFmtId="0" fontId="6" fillId="0" borderId="0" xfId="0" applyFont="1" applyBorder="1" applyAlignment="1" applyProtection="1">
      <alignment horizontal="center"/>
      <protection locked="0"/>
    </xf>
    <xf numFmtId="0" fontId="5" fillId="0" borderId="0" xfId="0" applyFont="1" applyBorder="1" applyAlignment="1" applyProtection="1">
      <alignment horizontal="left"/>
    </xf>
    <xf numFmtId="18" fontId="5" fillId="0" borderId="0" xfId="0" applyNumberFormat="1" applyFont="1" applyAlignment="1" applyProtection="1">
      <alignment horizontal="right"/>
    </xf>
    <xf numFmtId="0" fontId="8" fillId="3" borderId="0" xfId="0" applyFont="1" applyFill="1" applyProtection="1"/>
    <xf numFmtId="0" fontId="5" fillId="0" borderId="0" xfId="0" applyFont="1" applyAlignment="1" applyProtection="1">
      <alignment horizontal="right"/>
    </xf>
    <xf numFmtId="0" fontId="8" fillId="0" borderId="0" xfId="0" applyFont="1" applyProtection="1"/>
    <xf numFmtId="8" fontId="5" fillId="0" borderId="0" xfId="0" applyNumberFormat="1" applyFont="1" applyBorder="1" applyProtection="1"/>
    <xf numFmtId="0" fontId="9" fillId="0" borderId="0" xfId="0" applyFont="1" applyBorder="1" applyAlignment="1" applyProtection="1">
      <alignment horizontal="center" vertical="top"/>
    </xf>
    <xf numFmtId="8" fontId="9" fillId="0" borderId="10" xfId="0" applyNumberFormat="1" applyFont="1" applyBorder="1" applyAlignment="1" applyProtection="1">
      <alignment horizontal="center" vertical="top"/>
    </xf>
    <xf numFmtId="0" fontId="5" fillId="0" borderId="8" xfId="0" applyFont="1" applyBorder="1" applyProtection="1"/>
    <xf numFmtId="0" fontId="5" fillId="0" borderId="0" xfId="0" applyFont="1" applyBorder="1" applyProtection="1"/>
    <xf numFmtId="0" fontId="5" fillId="0" borderId="10" xfId="0" applyFont="1" applyBorder="1" applyProtection="1"/>
    <xf numFmtId="0" fontId="5" fillId="0" borderId="0" xfId="0" applyFont="1" applyProtection="1">
      <protection hidden="1"/>
    </xf>
    <xf numFmtId="14" fontId="5" fillId="0" borderId="0" xfId="0" applyNumberFormat="1" applyFont="1" applyBorder="1" applyAlignment="1" applyProtection="1">
      <alignment horizontal="center"/>
    </xf>
    <xf numFmtId="14" fontId="8" fillId="0" borderId="0" xfId="0" applyNumberFormat="1" applyFont="1" applyBorder="1" applyAlignment="1" applyProtection="1">
      <alignment horizontal="center"/>
    </xf>
    <xf numFmtId="43" fontId="4" fillId="0" borderId="0" xfId="1" applyFont="1" applyProtection="1">
      <protection hidden="1"/>
    </xf>
    <xf numFmtId="0" fontId="7" fillId="0" borderId="0" xfId="0" applyFont="1" applyProtection="1"/>
    <xf numFmtId="0" fontId="13" fillId="0" borderId="0" xfId="0" applyFont="1" applyBorder="1" applyProtection="1"/>
    <xf numFmtId="0" fontId="13" fillId="0" borderId="0" xfId="0" applyFont="1" applyProtection="1"/>
    <xf numFmtId="0" fontId="14" fillId="0" borderId="0" xfId="0" applyFont="1" applyProtection="1"/>
    <xf numFmtId="0" fontId="7" fillId="5" borderId="0" xfId="0" applyFont="1" applyFill="1" applyBorder="1" applyAlignment="1" applyProtection="1">
      <alignment horizontal="center"/>
    </xf>
    <xf numFmtId="8" fontId="7" fillId="0" borderId="20" xfId="0" applyNumberFormat="1" applyFont="1" applyBorder="1" applyAlignment="1" applyProtection="1">
      <alignment horizontal="center"/>
    </xf>
    <xf numFmtId="0" fontId="7" fillId="0" borderId="0" xfId="0" applyFont="1" applyAlignment="1" applyProtection="1">
      <alignment horizontal="center"/>
    </xf>
    <xf numFmtId="0" fontId="3" fillId="5" borderId="0" xfId="0" applyNumberFormat="1" applyFont="1" applyFill="1" applyBorder="1" applyAlignment="1" applyProtection="1">
      <alignment horizontal="center"/>
    </xf>
    <xf numFmtId="8" fontId="7" fillId="0" borderId="26" xfId="0" applyNumberFormat="1" applyFont="1" applyBorder="1" applyProtection="1"/>
    <xf numFmtId="14" fontId="7" fillId="0" borderId="0" xfId="0" quotePrefix="1" applyNumberFormat="1" applyFont="1" applyBorder="1" applyAlignment="1" applyProtection="1">
      <alignment horizontal="center"/>
    </xf>
    <xf numFmtId="8" fontId="3" fillId="0" borderId="0" xfId="0" applyNumberFormat="1" applyFont="1" applyFill="1" applyBorder="1" applyAlignment="1" applyProtection="1">
      <alignment horizontal="center"/>
    </xf>
    <xf numFmtId="0" fontId="7" fillId="0" borderId="0" xfId="0" applyFont="1" applyBorder="1" applyProtection="1"/>
    <xf numFmtId="8" fontId="7" fillId="0" borderId="28" xfId="0" applyNumberFormat="1" applyFont="1" applyBorder="1" applyProtection="1"/>
    <xf numFmtId="0" fontId="3" fillId="0" borderId="0" xfId="0" applyNumberFormat="1" applyFont="1" applyBorder="1" applyProtection="1"/>
    <xf numFmtId="8" fontId="3" fillId="0" borderId="0" xfId="0" applyNumberFormat="1" applyFont="1" applyBorder="1" applyProtection="1"/>
    <xf numFmtId="0" fontId="3" fillId="0" borderId="0" xfId="0" applyNumberFormat="1" applyFont="1" applyBorder="1" applyAlignment="1" applyProtection="1">
      <alignment horizontal="center"/>
    </xf>
    <xf numFmtId="164" fontId="7" fillId="0" borderId="0" xfId="0" applyNumberFormat="1" applyFont="1" applyBorder="1" applyAlignment="1" applyProtection="1">
      <alignment horizontal="center"/>
    </xf>
    <xf numFmtId="8" fontId="7" fillId="0" borderId="0" xfId="0" applyNumberFormat="1" applyFont="1" applyBorder="1" applyProtection="1"/>
    <xf numFmtId="8" fontId="7" fillId="0" borderId="0" xfId="0" applyNumberFormat="1" applyFont="1" applyProtection="1"/>
    <xf numFmtId="0" fontId="16" fillId="0" borderId="0" xfId="0" applyFont="1" applyProtection="1"/>
    <xf numFmtId="0" fontId="18" fillId="0" borderId="0" xfId="0" applyNumberFormat="1" applyFont="1" applyBorder="1" applyAlignment="1" applyProtection="1">
      <alignment horizontal="center"/>
    </xf>
    <xf numFmtId="0" fontId="7" fillId="0" borderId="30" xfId="0" applyFont="1" applyBorder="1" applyAlignment="1" applyProtection="1">
      <alignment horizontal="center"/>
    </xf>
    <xf numFmtId="44" fontId="3" fillId="7" borderId="18" xfId="2" applyFont="1" applyFill="1" applyBorder="1" applyProtection="1">
      <protection locked="0"/>
    </xf>
    <xf numFmtId="0" fontId="7" fillId="7" borderId="15" xfId="0" applyFont="1" applyFill="1" applyBorder="1" applyAlignment="1" applyProtection="1">
      <alignment horizontal="center"/>
      <protection locked="0"/>
    </xf>
    <xf numFmtId="39" fontId="20" fillId="0" borderId="11" xfId="1" applyNumberFormat="1" applyFont="1" applyBorder="1" applyAlignment="1" applyProtection="1"/>
    <xf numFmtId="14" fontId="19" fillId="7" borderId="31" xfId="0" applyNumberFormat="1" applyFont="1" applyFill="1" applyBorder="1" applyAlignment="1" applyProtection="1">
      <alignment horizontal="center"/>
      <protection locked="0"/>
    </xf>
    <xf numFmtId="44" fontId="3" fillId="7" borderId="24" xfId="2" applyFont="1" applyFill="1" applyBorder="1" applyProtection="1">
      <protection locked="0"/>
    </xf>
    <xf numFmtId="0" fontId="7" fillId="7" borderId="21" xfId="0" applyFont="1" applyFill="1" applyBorder="1" applyAlignment="1" applyProtection="1">
      <alignment horizontal="center"/>
      <protection locked="0"/>
    </xf>
    <xf numFmtId="0" fontId="17" fillId="0" borderId="0" xfId="0" applyFont="1" applyBorder="1" applyProtection="1"/>
    <xf numFmtId="44" fontId="20" fillId="7" borderId="24" xfId="2" applyFont="1" applyFill="1" applyBorder="1" applyAlignment="1" applyProtection="1">
      <protection locked="0"/>
    </xf>
    <xf numFmtId="14" fontId="19" fillId="7" borderId="32" xfId="0" applyNumberFormat="1" applyFont="1" applyFill="1" applyBorder="1" applyAlignment="1" applyProtection="1">
      <alignment horizontal="center"/>
      <protection locked="0"/>
    </xf>
    <xf numFmtId="44" fontId="3" fillId="7" borderId="33" xfId="2" applyFont="1" applyFill="1" applyBorder="1" applyProtection="1">
      <protection locked="0"/>
    </xf>
    <xf numFmtId="0" fontId="7" fillId="7" borderId="34" xfId="0" applyFont="1" applyFill="1" applyBorder="1" applyAlignment="1" applyProtection="1">
      <alignment horizontal="center"/>
      <protection locked="0"/>
    </xf>
    <xf numFmtId="44" fontId="20" fillId="7" borderId="33" xfId="2" applyFont="1" applyFill="1" applyBorder="1" applyAlignment="1" applyProtection="1">
      <protection locked="0"/>
    </xf>
    <xf numFmtId="39" fontId="20" fillId="0" borderId="35" xfId="1" applyNumberFormat="1" applyFont="1" applyBorder="1" applyAlignment="1" applyProtection="1"/>
    <xf numFmtId="0" fontId="7" fillId="0" borderId="23" xfId="0" applyFont="1" applyFill="1" applyBorder="1" applyProtection="1"/>
    <xf numFmtId="0" fontId="3" fillId="0" borderId="11" xfId="0" applyFont="1" applyFill="1" applyBorder="1" applyProtection="1"/>
    <xf numFmtId="0" fontId="3" fillId="0" borderId="7" xfId="0" applyFont="1" applyFill="1" applyBorder="1" applyProtection="1"/>
    <xf numFmtId="14" fontId="3" fillId="0" borderId="7" xfId="0" applyNumberFormat="1" applyFont="1" applyFill="1" applyBorder="1" applyAlignment="1" applyProtection="1">
      <alignment horizontal="center"/>
    </xf>
    <xf numFmtId="8" fontId="3" fillId="0" borderId="7" xfId="0" applyNumberFormat="1" applyFont="1" applyFill="1" applyBorder="1" applyProtection="1"/>
    <xf numFmtId="0" fontId="7" fillId="0" borderId="0" xfId="0" applyFont="1" applyBorder="1" applyAlignment="1" applyProtection="1"/>
    <xf numFmtId="0" fontId="7" fillId="5" borderId="11" xfId="0" applyFont="1" applyFill="1" applyBorder="1" applyAlignment="1" applyProtection="1"/>
    <xf numFmtId="0" fontId="7" fillId="5" borderId="40" xfId="0" applyFont="1" applyFill="1" applyBorder="1" applyAlignment="1" applyProtection="1"/>
    <xf numFmtId="0" fontId="7" fillId="0" borderId="22" xfId="0" applyFont="1" applyBorder="1" applyAlignment="1" applyProtection="1">
      <alignment horizontal="center"/>
    </xf>
    <xf numFmtId="8" fontId="7" fillId="0" borderId="22" xfId="0" applyNumberFormat="1" applyFont="1" applyBorder="1" applyAlignment="1" applyProtection="1">
      <alignment horizontal="center"/>
    </xf>
    <xf numFmtId="0" fontId="7" fillId="0" borderId="0" xfId="0" applyFont="1" applyFill="1" applyBorder="1" applyProtection="1"/>
    <xf numFmtId="43" fontId="7" fillId="0" borderId="23" xfId="1" applyFont="1" applyBorder="1" applyAlignment="1" applyProtection="1">
      <alignment horizontal="center"/>
    </xf>
    <xf numFmtId="164" fontId="7" fillId="0" borderId="22" xfId="0" applyNumberFormat="1" applyFont="1" applyBorder="1" applyAlignment="1" applyProtection="1">
      <alignment horizontal="center"/>
    </xf>
    <xf numFmtId="8" fontId="7" fillId="0" borderId="22" xfId="0" applyNumberFormat="1" applyFont="1" applyBorder="1" applyProtection="1"/>
    <xf numFmtId="0" fontId="7" fillId="0" borderId="0" xfId="0" applyFont="1" applyBorder="1" applyAlignment="1" applyProtection="1">
      <alignment horizontal="right"/>
    </xf>
    <xf numFmtId="0" fontId="7" fillId="0" borderId="0" xfId="0" applyFont="1" applyAlignment="1" applyProtection="1">
      <alignment horizontal="right"/>
    </xf>
    <xf numFmtId="0" fontId="7" fillId="5" borderId="35" xfId="0" applyFont="1" applyFill="1" applyBorder="1" applyAlignment="1" applyProtection="1"/>
    <xf numFmtId="0" fontId="7" fillId="5" borderId="43" xfId="0" applyFont="1" applyFill="1" applyBorder="1" applyAlignment="1" applyProtection="1"/>
    <xf numFmtId="43" fontId="7" fillId="0" borderId="42" xfId="1" applyFont="1" applyBorder="1" applyAlignment="1" applyProtection="1">
      <alignment horizontal="center"/>
    </xf>
    <xf numFmtId="164" fontId="7" fillId="0" borderId="44" xfId="0" applyNumberFormat="1" applyFont="1" applyBorder="1" applyAlignment="1" applyProtection="1">
      <alignment horizontal="center"/>
    </xf>
    <xf numFmtId="0" fontId="6" fillId="8" borderId="1" xfId="0" applyFont="1" applyFill="1" applyBorder="1" applyAlignment="1" applyProtection="1">
      <alignment horizontal="left"/>
    </xf>
    <xf numFmtId="0" fontId="3" fillId="8" borderId="2" xfId="0" applyFont="1" applyFill="1" applyBorder="1" applyAlignment="1" applyProtection="1">
      <alignment horizontal="left"/>
    </xf>
    <xf numFmtId="0" fontId="7" fillId="8" borderId="2" xfId="0" applyFont="1" applyFill="1" applyBorder="1" applyAlignment="1" applyProtection="1">
      <alignment horizontal="center"/>
    </xf>
    <xf numFmtId="0" fontId="7" fillId="8" borderId="47" xfId="0" applyFont="1" applyFill="1" applyBorder="1" applyProtection="1"/>
    <xf numFmtId="8" fontId="7" fillId="8" borderId="39" xfId="0" applyNumberFormat="1" applyFont="1" applyFill="1" applyBorder="1" applyProtection="1"/>
    <xf numFmtId="165" fontId="20" fillId="2" borderId="40" xfId="0" applyNumberFormat="1" applyFont="1" applyFill="1" applyBorder="1" applyAlignment="1" applyProtection="1">
      <alignment horizontal="center"/>
      <protection locked="0"/>
    </xf>
    <xf numFmtId="0" fontId="7" fillId="2" borderId="0" xfId="0" applyFont="1" applyFill="1" applyProtection="1"/>
    <xf numFmtId="8" fontId="7" fillId="2" borderId="29" xfId="0" applyNumberFormat="1" applyFont="1" applyFill="1" applyBorder="1" applyProtection="1"/>
    <xf numFmtId="8" fontId="7" fillId="0" borderId="0" xfId="0" applyNumberFormat="1" applyFont="1" applyAlignment="1" applyProtection="1">
      <alignment horizontal="right"/>
    </xf>
    <xf numFmtId="0" fontId="13" fillId="0" borderId="23" xfId="0" applyFont="1" applyBorder="1" applyProtection="1"/>
    <xf numFmtId="0" fontId="7" fillId="0" borderId="11" xfId="0" applyFont="1" applyFill="1" applyBorder="1" applyProtection="1"/>
    <xf numFmtId="0" fontId="21" fillId="0" borderId="7" xfId="0" applyFont="1" applyFill="1" applyBorder="1" applyAlignment="1" applyProtection="1">
      <alignment horizontal="left"/>
    </xf>
    <xf numFmtId="0" fontId="3" fillId="0" borderId="7" xfId="0" applyFont="1" applyFill="1" applyBorder="1" applyAlignment="1" applyProtection="1">
      <alignment horizontal="left"/>
    </xf>
    <xf numFmtId="0" fontId="7" fillId="0" borderId="7" xfId="0" applyFont="1" applyFill="1" applyBorder="1" applyAlignment="1" applyProtection="1">
      <alignment horizontal="center"/>
    </xf>
    <xf numFmtId="165" fontId="3" fillId="0" borderId="7" xfId="0" applyNumberFormat="1" applyFont="1" applyFill="1" applyBorder="1" applyAlignment="1" applyProtection="1">
      <alignment horizontal="center"/>
    </xf>
    <xf numFmtId="165" fontId="20" fillId="0" borderId="7" xfId="0" applyNumberFormat="1" applyFont="1" applyFill="1" applyBorder="1" applyAlignment="1" applyProtection="1">
      <alignment horizontal="center"/>
    </xf>
    <xf numFmtId="8" fontId="7" fillId="0" borderId="48" xfId="0" applyNumberFormat="1" applyFont="1" applyFill="1" applyBorder="1" applyProtection="1"/>
    <xf numFmtId="0" fontId="22" fillId="0" borderId="0" xfId="0" applyNumberFormat="1" applyFont="1" applyBorder="1" applyProtection="1"/>
    <xf numFmtId="8" fontId="22" fillId="0" borderId="0" xfId="0" applyNumberFormat="1" applyFont="1" applyBorder="1" applyProtection="1"/>
    <xf numFmtId="0" fontId="22" fillId="0" borderId="0" xfId="0" applyNumberFormat="1" applyFont="1" applyBorder="1" applyAlignment="1" applyProtection="1">
      <alignment horizontal="center"/>
    </xf>
    <xf numFmtId="164" fontId="13" fillId="0" borderId="0" xfId="0" applyNumberFormat="1" applyFont="1" applyBorder="1" applyAlignment="1" applyProtection="1">
      <alignment horizontal="center"/>
    </xf>
    <xf numFmtId="8" fontId="13" fillId="0" borderId="0" xfId="0" applyNumberFormat="1" applyFont="1" applyBorder="1" applyProtection="1"/>
    <xf numFmtId="8" fontId="13" fillId="9" borderId="0" xfId="0" applyNumberFormat="1" applyFont="1" applyFill="1" applyBorder="1" applyProtection="1"/>
    <xf numFmtId="0" fontId="13" fillId="0" borderId="11" xfId="0" applyFont="1" applyBorder="1" applyProtection="1"/>
    <xf numFmtId="0" fontId="22" fillId="0" borderId="49" xfId="0" applyNumberFormat="1" applyFont="1" applyBorder="1" applyProtection="1"/>
    <xf numFmtId="8" fontId="22" fillId="0" borderId="49" xfId="0" applyNumberFormat="1" applyFont="1" applyBorder="1" applyProtection="1"/>
    <xf numFmtId="0" fontId="13" fillId="0" borderId="49" xfId="0" applyFont="1" applyBorder="1" applyProtection="1"/>
    <xf numFmtId="0" fontId="22" fillId="0" borderId="49" xfId="0" applyNumberFormat="1" applyFont="1" applyBorder="1" applyAlignment="1" applyProtection="1">
      <alignment horizontal="center"/>
    </xf>
    <xf numFmtId="0" fontId="22" fillId="0" borderId="11" xfId="0" applyNumberFormat="1" applyFont="1" applyBorder="1" applyAlignment="1" applyProtection="1">
      <alignment horizontal="center"/>
    </xf>
    <xf numFmtId="164" fontId="13" fillId="0" borderId="11" xfId="0" applyNumberFormat="1" applyFont="1" applyBorder="1" applyAlignment="1" applyProtection="1">
      <alignment horizontal="center"/>
    </xf>
    <xf numFmtId="164" fontId="13" fillId="0" borderId="49" xfId="0" applyNumberFormat="1" applyFont="1" applyBorder="1" applyAlignment="1" applyProtection="1">
      <alignment horizontal="center"/>
    </xf>
    <xf numFmtId="8" fontId="13" fillId="0" borderId="49" xfId="0" applyNumberFormat="1" applyFont="1" applyBorder="1" applyProtection="1"/>
    <xf numFmtId="8" fontId="13" fillId="0" borderId="40" xfId="0" applyNumberFormat="1" applyFont="1" applyBorder="1" applyProtection="1"/>
    <xf numFmtId="0" fontId="13" fillId="0" borderId="0" xfId="0" applyFont="1" applyBorder="1" applyAlignment="1" applyProtection="1">
      <alignment horizontal="right"/>
    </xf>
    <xf numFmtId="0" fontId="13" fillId="0" borderId="11" xfId="0" applyFont="1" applyBorder="1" applyAlignment="1" applyProtection="1"/>
    <xf numFmtId="0" fontId="13" fillId="0" borderId="7" xfId="0" applyFont="1" applyBorder="1" applyAlignment="1" applyProtection="1"/>
    <xf numFmtId="44" fontId="7" fillId="0" borderId="0" xfId="2" applyFont="1" applyProtection="1"/>
    <xf numFmtId="44" fontId="13" fillId="0" borderId="0" xfId="2" applyFont="1" applyProtection="1"/>
    <xf numFmtId="8" fontId="13" fillId="0" borderId="0" xfId="0" applyNumberFormat="1" applyFont="1" applyProtection="1"/>
    <xf numFmtId="0" fontId="13" fillId="0" borderId="0" xfId="0" applyFont="1" applyAlignment="1" applyProtection="1">
      <alignment horizontal="right"/>
    </xf>
    <xf numFmtId="0" fontId="3" fillId="0" borderId="11" xfId="0" applyFont="1" applyBorder="1" applyProtection="1"/>
    <xf numFmtId="0" fontId="3" fillId="0" borderId="11" xfId="0" applyFont="1" applyBorder="1" applyAlignment="1" applyProtection="1"/>
    <xf numFmtId="0" fontId="18" fillId="0" borderId="11" xfId="0" applyFont="1" applyBorder="1" applyProtection="1"/>
    <xf numFmtId="8" fontId="7" fillId="0" borderId="22" xfId="0" applyNumberFormat="1" applyFont="1" applyFill="1" applyBorder="1" applyProtection="1"/>
    <xf numFmtId="0" fontId="3" fillId="0" borderId="7" xfId="0" applyFont="1" applyBorder="1" applyAlignment="1" applyProtection="1"/>
    <xf numFmtId="0" fontId="3" fillId="0" borderId="7" xfId="0" applyFont="1" applyBorder="1" applyAlignment="1" applyProtection="1">
      <alignment horizontal="center"/>
    </xf>
    <xf numFmtId="0" fontId="3" fillId="0" borderId="7" xfId="0" applyFont="1" applyFill="1" applyBorder="1" applyAlignment="1" applyProtection="1"/>
    <xf numFmtId="8" fontId="7" fillId="0" borderId="7" xfId="2" applyNumberFormat="1" applyFont="1" applyBorder="1" applyAlignment="1" applyProtection="1">
      <alignment horizontal="center"/>
    </xf>
    <xf numFmtId="0" fontId="23" fillId="0" borderId="0" xfId="0" applyFont="1" applyProtection="1"/>
    <xf numFmtId="0" fontId="23" fillId="0" borderId="0" xfId="0" applyFont="1" applyBorder="1" applyProtection="1"/>
    <xf numFmtId="0" fontId="23" fillId="0" borderId="0" xfId="0" applyFont="1" applyBorder="1" applyAlignment="1" applyProtection="1">
      <alignment horizontal="center"/>
    </xf>
    <xf numFmtId="0" fontId="24" fillId="0" borderId="11" xfId="0" applyFont="1" applyBorder="1" applyAlignment="1" applyProtection="1"/>
    <xf numFmtId="0" fontId="18" fillId="0" borderId="0" xfId="0" applyFont="1" applyProtection="1"/>
    <xf numFmtId="8" fontId="23" fillId="0" borderId="0" xfId="0" applyNumberFormat="1" applyFont="1" applyBorder="1" applyProtection="1"/>
    <xf numFmtId="0" fontId="22" fillId="0" borderId="11" xfId="0" applyNumberFormat="1" applyFont="1" applyBorder="1" applyProtection="1"/>
    <xf numFmtId="8" fontId="22" fillId="0" borderId="11" xfId="0" applyNumberFormat="1" applyFont="1" applyBorder="1" applyProtection="1"/>
    <xf numFmtId="0" fontId="15" fillId="0" borderId="11" xfId="0" applyFont="1" applyBorder="1" applyProtection="1"/>
    <xf numFmtId="0" fontId="15" fillId="0" borderId="0" xfId="0" applyFont="1" applyProtection="1"/>
    <xf numFmtId="0" fontId="3" fillId="0" borderId="0" xfId="0" applyFont="1" applyBorder="1" applyProtection="1"/>
    <xf numFmtId="0" fontId="3" fillId="0" borderId="7" xfId="0" applyFont="1" applyBorder="1" applyAlignment="1" applyProtection="1">
      <protection locked="0"/>
    </xf>
    <xf numFmtId="0" fontId="22" fillId="0" borderId="0" xfId="0" applyFont="1" applyProtection="1"/>
    <xf numFmtId="8" fontId="22" fillId="0" borderId="0" xfId="0" applyNumberFormat="1" applyFont="1" applyProtection="1"/>
    <xf numFmtId="0" fontId="3" fillId="0" borderId="0" xfId="0" applyFont="1" applyAlignment="1" applyProtection="1">
      <alignment horizontal="center"/>
    </xf>
    <xf numFmtId="8" fontId="3" fillId="0" borderId="22" xfId="0" applyNumberFormat="1" applyFont="1" applyBorder="1" applyProtection="1">
      <protection locked="0"/>
    </xf>
    <xf numFmtId="8" fontId="25" fillId="0" borderId="22" xfId="0" applyNumberFormat="1" applyFont="1" applyBorder="1" applyProtection="1"/>
    <xf numFmtId="0" fontId="13" fillId="2" borderId="0" xfId="0" applyFont="1" applyFill="1" applyProtection="1"/>
    <xf numFmtId="0" fontId="13" fillId="2" borderId="0" xfId="0" applyFont="1" applyFill="1" applyAlignment="1" applyProtection="1"/>
    <xf numFmtId="8" fontId="13" fillId="2" borderId="29" xfId="0" applyNumberFormat="1" applyFont="1" applyFill="1" applyBorder="1" applyProtection="1"/>
    <xf numFmtId="0" fontId="17" fillId="0" borderId="50" xfId="0" applyFont="1" applyBorder="1" applyProtection="1"/>
    <xf numFmtId="0" fontId="17" fillId="0" borderId="49" xfId="0" applyFont="1" applyBorder="1" applyProtection="1"/>
    <xf numFmtId="0" fontId="3" fillId="0" borderId="49" xfId="0" applyFont="1" applyBorder="1" applyProtection="1"/>
    <xf numFmtId="0" fontId="3" fillId="0" borderId="49" xfId="0" applyFont="1" applyFill="1" applyBorder="1" applyProtection="1"/>
    <xf numFmtId="8" fontId="3" fillId="0" borderId="49" xfId="0" applyNumberFormat="1" applyFont="1" applyFill="1" applyBorder="1" applyProtection="1"/>
    <xf numFmtId="0" fontId="3" fillId="0" borderId="51" xfId="0" applyFont="1" applyBorder="1" applyProtection="1"/>
    <xf numFmtId="0" fontId="3" fillId="0" borderId="52" xfId="0" applyFont="1" applyBorder="1" applyProtection="1"/>
    <xf numFmtId="0" fontId="3" fillId="6" borderId="0" xfId="0" applyFont="1" applyFill="1" applyBorder="1" applyProtection="1"/>
    <xf numFmtId="8" fontId="3" fillId="6" borderId="55" xfId="2" applyNumberFormat="1" applyFont="1" applyFill="1" applyBorder="1" applyAlignment="1" applyProtection="1"/>
    <xf numFmtId="8" fontId="3" fillId="0" borderId="0" xfId="2" applyNumberFormat="1" applyFont="1" applyFill="1" applyBorder="1" applyAlignment="1" applyProtection="1"/>
    <xf numFmtId="0" fontId="3" fillId="2" borderId="0" xfId="0" applyFont="1" applyFill="1" applyBorder="1" applyProtection="1"/>
    <xf numFmtId="0" fontId="3" fillId="2" borderId="0" xfId="0" applyFont="1" applyFill="1" applyBorder="1" applyAlignment="1" applyProtection="1"/>
    <xf numFmtId="0" fontId="26" fillId="2" borderId="0" xfId="0" applyFont="1" applyFill="1" applyBorder="1" applyProtection="1"/>
    <xf numFmtId="8" fontId="3" fillId="2" borderId="55" xfId="2" applyNumberFormat="1" applyFont="1" applyFill="1" applyBorder="1" applyAlignment="1" applyProtection="1">
      <alignment horizontal="right"/>
    </xf>
    <xf numFmtId="8" fontId="3" fillId="2" borderId="56" xfId="2" applyNumberFormat="1" applyFont="1" applyFill="1" applyBorder="1" applyAlignment="1" applyProtection="1">
      <alignment horizontal="right"/>
    </xf>
    <xf numFmtId="0" fontId="3" fillId="0" borderId="0" xfId="0" applyFont="1" applyFill="1" applyBorder="1" applyProtection="1"/>
    <xf numFmtId="0" fontId="3" fillId="0" borderId="53" xfId="0" applyFont="1" applyBorder="1" applyProtection="1"/>
    <xf numFmtId="0" fontId="3" fillId="0" borderId="0" xfId="0" applyFont="1" applyBorder="1" applyAlignment="1" applyProtection="1">
      <alignment horizontal="right"/>
    </xf>
    <xf numFmtId="8" fontId="3" fillId="0" borderId="0" xfId="2" applyNumberFormat="1" applyFont="1" applyBorder="1" applyAlignment="1" applyProtection="1">
      <alignment horizontal="center"/>
    </xf>
    <xf numFmtId="8" fontId="3" fillId="0" borderId="0" xfId="2" applyNumberFormat="1" applyFont="1" applyFill="1" applyBorder="1" applyAlignment="1" applyProtection="1">
      <alignment horizontal="center"/>
    </xf>
    <xf numFmtId="0" fontId="3" fillId="0" borderId="0" xfId="0" applyFont="1" applyBorder="1" applyAlignment="1" applyProtection="1">
      <alignment horizontal="center"/>
    </xf>
    <xf numFmtId="0" fontId="3" fillId="0" borderId="7" xfId="0" applyFont="1" applyBorder="1" applyAlignment="1" applyProtection="1">
      <alignment horizontal="center"/>
      <protection locked="0"/>
    </xf>
    <xf numFmtId="0" fontId="3" fillId="0" borderId="48" xfId="0" applyFont="1" applyBorder="1" applyAlignment="1" applyProtection="1">
      <protection locked="0"/>
    </xf>
    <xf numFmtId="165" fontId="3" fillId="0" borderId="0" xfId="2" applyNumberFormat="1" applyFont="1" applyBorder="1" applyAlignment="1" applyProtection="1"/>
    <xf numFmtId="165" fontId="3" fillId="0" borderId="0" xfId="2" applyNumberFormat="1" applyFont="1" applyFill="1" applyBorder="1" applyAlignment="1" applyProtection="1"/>
    <xf numFmtId="0" fontId="27" fillId="0" borderId="54" xfId="0" applyFont="1" applyBorder="1" applyProtection="1"/>
    <xf numFmtId="0" fontId="27" fillId="0" borderId="7" xfId="0" applyFont="1" applyBorder="1" applyProtection="1"/>
    <xf numFmtId="8" fontId="27" fillId="0" borderId="7" xfId="0" applyNumberFormat="1" applyFont="1" applyBorder="1" applyProtection="1"/>
    <xf numFmtId="0" fontId="27" fillId="0" borderId="48" xfId="0" applyFont="1" applyBorder="1" applyProtection="1"/>
    <xf numFmtId="0" fontId="27" fillId="0" borderId="0" xfId="0" applyFont="1" applyProtection="1"/>
    <xf numFmtId="0" fontId="3" fillId="0" borderId="7" xfId="0" applyFont="1" applyBorder="1" applyProtection="1"/>
    <xf numFmtId="0" fontId="29" fillId="0" borderId="0" xfId="0" applyFont="1" applyAlignment="1" applyProtection="1">
      <alignment vertical="top"/>
    </xf>
    <xf numFmtId="0" fontId="23" fillId="0" borderId="0" xfId="0" applyFont="1" applyAlignment="1" applyProtection="1">
      <alignment vertical="top" wrapText="1"/>
    </xf>
    <xf numFmtId="0" fontId="28" fillId="0" borderId="0" xfId="0" applyFont="1" applyAlignment="1" applyProtection="1">
      <alignment vertical="top" wrapText="1"/>
    </xf>
    <xf numFmtId="0" fontId="27" fillId="0" borderId="0" xfId="0" applyFont="1" applyAlignment="1" applyProtection="1">
      <alignment horizontal="right"/>
    </xf>
    <xf numFmtId="0" fontId="23" fillId="0" borderId="0" xfId="0" applyFont="1" applyAlignment="1" applyProtection="1">
      <alignment vertical="top"/>
    </xf>
    <xf numFmtId="0" fontId="25" fillId="3" borderId="50" xfId="0" applyFont="1" applyFill="1" applyBorder="1" applyAlignment="1" applyProtection="1">
      <alignment vertical="top"/>
    </xf>
    <xf numFmtId="0" fontId="13" fillId="3" borderId="49" xfId="0" applyFont="1" applyFill="1" applyBorder="1" applyAlignment="1" applyProtection="1">
      <alignment vertical="top" wrapText="1"/>
    </xf>
    <xf numFmtId="0" fontId="13" fillId="3" borderId="51" xfId="0" applyFont="1" applyFill="1" applyBorder="1" applyAlignment="1" applyProtection="1">
      <alignment vertical="top" wrapText="1"/>
    </xf>
    <xf numFmtId="0" fontId="7" fillId="2" borderId="19" xfId="0" applyFont="1" applyFill="1" applyBorder="1" applyAlignment="1" applyProtection="1">
      <alignment horizontal="center"/>
    </xf>
    <xf numFmtId="164" fontId="7" fillId="2" borderId="25" xfId="0" applyNumberFormat="1" applyFont="1" applyFill="1" applyBorder="1" applyAlignment="1" applyProtection="1">
      <alignment horizontal="center"/>
    </xf>
    <xf numFmtId="164" fontId="7" fillId="2" borderId="27" xfId="0" applyNumberFormat="1" applyFont="1" applyFill="1" applyBorder="1" applyAlignment="1" applyProtection="1">
      <alignment horizontal="center"/>
    </xf>
    <xf numFmtId="0" fontId="13" fillId="3" borderId="29" xfId="0" applyFont="1" applyFill="1" applyBorder="1" applyAlignment="1" applyProtection="1">
      <alignment horizontal="center"/>
      <protection locked="0"/>
    </xf>
    <xf numFmtId="165" fontId="20" fillId="8"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5" fillId="0" borderId="0" xfId="0" applyFont="1" applyBorder="1" applyAlignment="1" applyProtection="1">
      <alignment horizontal="center"/>
    </xf>
    <xf numFmtId="0" fontId="3" fillId="0" borderId="0" xfId="0" quotePrefix="1" applyFont="1" applyProtection="1"/>
    <xf numFmtId="0" fontId="31" fillId="2" borderId="29" xfId="0" applyFont="1" applyFill="1" applyBorder="1" applyAlignment="1" applyProtection="1">
      <alignment horizontal="center"/>
    </xf>
    <xf numFmtId="8" fontId="7" fillId="2" borderId="20" xfId="0" applyNumberFormat="1" applyFont="1" applyFill="1" applyBorder="1" applyAlignment="1" applyProtection="1">
      <alignment horizontal="center"/>
    </xf>
    <xf numFmtId="8" fontId="7" fillId="2" borderId="26" xfId="0" applyNumberFormat="1" applyFont="1" applyFill="1" applyBorder="1" applyProtection="1"/>
    <xf numFmtId="0" fontId="22" fillId="0" borderId="0" xfId="0" applyFont="1" applyAlignment="1" applyProtection="1"/>
    <xf numFmtId="0" fontId="33" fillId="0" borderId="7" xfId="0" applyFont="1" applyBorder="1" applyAlignment="1" applyProtection="1"/>
    <xf numFmtId="0" fontId="33" fillId="0" borderId="0" xfId="0" applyFont="1" applyBorder="1" applyAlignment="1" applyProtection="1"/>
    <xf numFmtId="14" fontId="22" fillId="7" borderId="7" xfId="0" applyNumberFormat="1" applyFont="1" applyFill="1" applyBorder="1" applyAlignment="1" applyProtection="1">
      <alignment horizontal="center"/>
      <protection locked="0"/>
    </xf>
    <xf numFmtId="18" fontId="22" fillId="0" borderId="7" xfId="0" applyNumberFormat="1" applyFont="1" applyBorder="1" applyAlignment="1" applyProtection="1">
      <alignment horizontal="center"/>
    </xf>
    <xf numFmtId="18" fontId="22" fillId="7" borderId="7" xfId="0" applyNumberFormat="1" applyFont="1" applyFill="1" applyBorder="1" applyAlignment="1" applyProtection="1">
      <alignment horizontal="center"/>
      <protection locked="0"/>
    </xf>
    <xf numFmtId="14" fontId="33" fillId="0" borderId="0" xfId="0" applyNumberFormat="1" applyFont="1" applyBorder="1" applyAlignment="1" applyProtection="1">
      <alignment horizontal="center"/>
    </xf>
    <xf numFmtId="14" fontId="22" fillId="0" borderId="7" xfId="0" applyNumberFormat="1" applyFont="1" applyBorder="1" applyAlignment="1" applyProtection="1">
      <alignment horizontal="center"/>
    </xf>
    <xf numFmtId="0" fontId="22" fillId="0" borderId="2" xfId="0" applyNumberFormat="1" applyFont="1" applyBorder="1" applyAlignment="1" applyProtection="1"/>
    <xf numFmtId="0" fontId="22" fillId="0" borderId="0" xfId="0" applyNumberFormat="1" applyFont="1" applyBorder="1" applyAlignment="1" applyProtection="1"/>
    <xf numFmtId="0" fontId="3" fillId="0" borderId="0" xfId="0" applyFont="1" applyAlignment="1" applyProtection="1">
      <alignment vertical="top"/>
    </xf>
    <xf numFmtId="0" fontId="27" fillId="0" borderId="11" xfId="0" applyFont="1" applyFill="1" applyBorder="1" applyProtection="1"/>
    <xf numFmtId="0" fontId="3" fillId="0" borderId="7" xfId="0" applyFont="1" applyBorder="1" applyAlignment="1" applyProtection="1">
      <alignment horizontal="center"/>
    </xf>
    <xf numFmtId="165" fontId="20" fillId="8"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7" fillId="0" borderId="23" xfId="0" applyFont="1" applyBorder="1" applyAlignment="1" applyProtection="1">
      <alignment horizontal="center"/>
    </xf>
    <xf numFmtId="0" fontId="28" fillId="0" borderId="0" xfId="0" applyFont="1" applyAlignment="1" applyProtection="1">
      <alignment horizontal="left" vertical="top" wrapText="1"/>
    </xf>
    <xf numFmtId="164" fontId="7" fillId="0" borderId="0" xfId="0" applyNumberFormat="1" applyFont="1" applyBorder="1" applyAlignment="1" applyProtection="1">
      <alignment horizontal="right"/>
    </xf>
    <xf numFmtId="0" fontId="3" fillId="0" borderId="7" xfId="0" applyFont="1" applyBorder="1" applyAlignment="1" applyProtection="1">
      <alignment horizontal="center"/>
    </xf>
    <xf numFmtId="165" fontId="20" fillId="8"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5" fillId="0" borderId="0" xfId="0" applyFont="1" applyBorder="1" applyAlignment="1" applyProtection="1">
      <alignment horizontal="center"/>
    </xf>
    <xf numFmtId="0" fontId="3" fillId="0" borderId="0" xfId="0" applyFont="1" applyAlignment="1" applyProtection="1">
      <alignment vertical="top" wrapText="1"/>
    </xf>
    <xf numFmtId="0" fontId="21" fillId="0" borderId="0" xfId="0" applyFont="1" applyProtection="1"/>
    <xf numFmtId="0" fontId="3" fillId="0" borderId="54" xfId="0" applyFont="1" applyBorder="1" applyProtection="1"/>
    <xf numFmtId="8" fontId="3" fillId="0" borderId="48" xfId="0" applyNumberFormat="1" applyFont="1" applyBorder="1" applyProtection="1"/>
    <xf numFmtId="0" fontId="21" fillId="0" borderId="54" xfId="0" applyFont="1" applyBorder="1" applyProtection="1"/>
    <xf numFmtId="0" fontId="21" fillId="0" borderId="7" xfId="0" applyFont="1" applyBorder="1" applyProtection="1"/>
    <xf numFmtId="0" fontId="36" fillId="11" borderId="50" xfId="0" applyFont="1" applyFill="1" applyBorder="1" applyAlignment="1" applyProtection="1">
      <alignment vertical="top"/>
    </xf>
    <xf numFmtId="0" fontId="36" fillId="11" borderId="49" xfId="0" applyFont="1" applyFill="1" applyBorder="1" applyAlignment="1" applyProtection="1">
      <alignment vertical="top" wrapText="1"/>
    </xf>
    <xf numFmtId="0" fontId="24" fillId="11" borderId="49" xfId="0" applyFont="1" applyFill="1" applyBorder="1" applyAlignment="1" applyProtection="1">
      <alignment vertical="top"/>
    </xf>
    <xf numFmtId="0" fontId="24" fillId="11" borderId="49" xfId="0" applyFont="1" applyFill="1" applyBorder="1" applyAlignment="1" applyProtection="1">
      <alignment vertical="top" wrapText="1"/>
    </xf>
    <xf numFmtId="0" fontId="21" fillId="11" borderId="49" xfId="0" applyFont="1" applyFill="1" applyBorder="1" applyAlignment="1" applyProtection="1">
      <alignment vertical="top" wrapText="1"/>
    </xf>
    <xf numFmtId="0" fontId="21" fillId="11" borderId="51" xfId="0" applyFont="1" applyFill="1" applyBorder="1" applyProtection="1"/>
    <xf numFmtId="0" fontId="3" fillId="0" borderId="0" xfId="0" applyFont="1" applyAlignment="1" applyProtection="1">
      <alignment wrapText="1"/>
    </xf>
    <xf numFmtId="0" fontId="21" fillId="0" borderId="48" xfId="0" applyFont="1" applyBorder="1" applyProtection="1"/>
    <xf numFmtId="0" fontId="3" fillId="0" borderId="0" xfId="0" applyNumberFormat="1" applyFont="1" applyBorder="1" applyAlignment="1" applyProtection="1">
      <protection locked="0"/>
    </xf>
    <xf numFmtId="0" fontId="40" fillId="0" borderId="0" xfId="0" applyFont="1" applyFill="1" applyBorder="1" applyAlignment="1" applyProtection="1">
      <alignment horizontal="center"/>
    </xf>
    <xf numFmtId="0" fontId="3" fillId="0" borderId="0" xfId="0" applyFont="1" applyFill="1" applyProtection="1"/>
    <xf numFmtId="0" fontId="3" fillId="0" borderId="0" xfId="0" applyNumberFormat="1" applyFont="1" applyFill="1" applyBorder="1" applyAlignment="1" applyProtection="1">
      <protection locked="0"/>
    </xf>
    <xf numFmtId="0" fontId="3" fillId="0" borderId="0" xfId="0" applyFont="1" applyFill="1" applyAlignment="1" applyProtection="1">
      <alignment horizontal="center"/>
    </xf>
    <xf numFmtId="0" fontId="5" fillId="0" borderId="10" xfId="0" applyFont="1" applyBorder="1" applyAlignment="1" applyProtection="1">
      <alignment horizontal="center"/>
    </xf>
    <xf numFmtId="0" fontId="42" fillId="0" borderId="0" xfId="0" applyFont="1" applyAlignment="1" applyProtection="1"/>
    <xf numFmtId="0" fontId="7" fillId="0" borderId="8" xfId="0" applyFont="1" applyBorder="1" applyAlignment="1" applyProtection="1"/>
    <xf numFmtId="0" fontId="3" fillId="0" borderId="0" xfId="0" applyNumberFormat="1" applyFont="1" applyBorder="1" applyAlignment="1" applyProtection="1"/>
    <xf numFmtId="0" fontId="42" fillId="0" borderId="9" xfId="0" applyFont="1" applyBorder="1" applyAlignment="1" applyProtection="1">
      <alignment horizontal="center"/>
      <protection locked="0"/>
    </xf>
    <xf numFmtId="0" fontId="41" fillId="3" borderId="11" xfId="0" applyFont="1" applyFill="1" applyBorder="1" applyAlignment="1" applyProtection="1">
      <alignment horizontal="center"/>
      <protection locked="0"/>
    </xf>
    <xf numFmtId="0" fontId="43" fillId="0" borderId="0" xfId="0" applyFont="1" applyProtection="1"/>
    <xf numFmtId="0" fontId="6" fillId="0" borderId="0" xfId="0" applyFont="1" applyProtection="1"/>
    <xf numFmtId="0" fontId="6" fillId="0" borderId="7" xfId="0" applyFont="1" applyBorder="1" applyAlignment="1" applyProtection="1">
      <alignment horizontal="center"/>
    </xf>
    <xf numFmtId="0" fontId="6" fillId="0" borderId="0" xfId="0" applyFont="1" applyBorder="1" applyAlignment="1" applyProtection="1"/>
    <xf numFmtId="14" fontId="42" fillId="3" borderId="7" xfId="0" applyNumberFormat="1" applyFont="1" applyFill="1" applyBorder="1" applyAlignment="1" applyProtection="1">
      <alignment horizontal="center"/>
      <protection locked="0"/>
    </xf>
    <xf numFmtId="18" fontId="42" fillId="0" borderId="0" xfId="0" applyNumberFormat="1" applyFont="1" applyBorder="1" applyAlignment="1" applyProtection="1">
      <alignment horizontal="center"/>
    </xf>
    <xf numFmtId="18" fontId="42" fillId="3" borderId="7" xfId="0" applyNumberFormat="1" applyFont="1" applyFill="1" applyBorder="1" applyAlignment="1" applyProtection="1">
      <alignment horizontal="center"/>
      <protection locked="0"/>
    </xf>
    <xf numFmtId="14" fontId="41" fillId="0" borderId="0" xfId="0" applyNumberFormat="1" applyFont="1" applyBorder="1" applyAlignment="1" applyProtection="1">
      <alignment horizontal="center"/>
    </xf>
    <xf numFmtId="14" fontId="42" fillId="0" borderId="0" xfId="0" applyNumberFormat="1" applyFont="1" applyBorder="1" applyAlignment="1" applyProtection="1">
      <alignment horizontal="center"/>
    </xf>
    <xf numFmtId="14" fontId="8" fillId="0" borderId="0" xfId="0" applyNumberFormat="1" applyFont="1" applyBorder="1" applyAlignment="1" applyProtection="1">
      <alignment horizontal="center"/>
    </xf>
    <xf numFmtId="0" fontId="3" fillId="3" borderId="29" xfId="0" applyFont="1" applyFill="1" applyBorder="1" applyAlignment="1" applyProtection="1">
      <alignment horizontal="center"/>
      <protection locked="0"/>
    </xf>
    <xf numFmtId="0" fontId="3" fillId="3" borderId="13" xfId="0" applyFont="1" applyFill="1" applyBorder="1" applyAlignment="1" applyProtection="1">
      <protection locked="0"/>
    </xf>
    <xf numFmtId="0" fontId="3" fillId="3" borderId="14" xfId="0" applyFont="1" applyFill="1" applyBorder="1" applyAlignment="1" applyProtection="1">
      <protection locked="0"/>
    </xf>
    <xf numFmtId="0" fontId="13" fillId="0" borderId="0" xfId="0" applyFont="1" applyBorder="1" applyAlignment="1" applyProtection="1">
      <alignment horizontal="center"/>
    </xf>
    <xf numFmtId="0" fontId="45" fillId="0" borderId="0" xfId="0" applyFont="1" applyFill="1" applyBorder="1" applyProtection="1"/>
    <xf numFmtId="0" fontId="13" fillId="0" borderId="0" xfId="0" applyFont="1" applyFill="1" applyBorder="1" applyProtection="1"/>
    <xf numFmtId="0" fontId="13" fillId="0" borderId="0" xfId="0" applyFont="1" applyFill="1" applyBorder="1" applyAlignment="1" applyProtection="1"/>
    <xf numFmtId="8" fontId="13" fillId="0" borderId="0" xfId="0" applyNumberFormat="1" applyFont="1" applyFill="1" applyBorder="1" applyProtection="1"/>
    <xf numFmtId="0" fontId="13" fillId="0" borderId="40" xfId="0" applyFont="1" applyBorder="1" applyProtection="1"/>
    <xf numFmtId="0" fontId="47" fillId="0" borderId="0" xfId="0" applyFont="1" applyProtection="1"/>
    <xf numFmtId="0" fontId="7" fillId="13" borderId="19" xfId="0" applyFont="1" applyFill="1" applyBorder="1" applyAlignment="1" applyProtection="1">
      <alignment horizontal="center"/>
    </xf>
    <xf numFmtId="164" fontId="7" fillId="13" borderId="25" xfId="0" applyNumberFormat="1" applyFont="1" applyFill="1" applyBorder="1" applyAlignment="1" applyProtection="1">
      <alignment horizontal="center"/>
    </xf>
    <xf numFmtId="164" fontId="7" fillId="13" borderId="27" xfId="0" applyNumberFormat="1" applyFont="1" applyFill="1" applyBorder="1" applyAlignment="1" applyProtection="1">
      <alignment horizontal="center"/>
    </xf>
    <xf numFmtId="14" fontId="19" fillId="0" borderId="31" xfId="0" applyNumberFormat="1" applyFont="1" applyBorder="1" applyAlignment="1" applyProtection="1">
      <alignment horizontal="center"/>
      <protection locked="0"/>
    </xf>
    <xf numFmtId="44" fontId="3" fillId="0" borderId="24" xfId="2" applyFont="1" applyBorder="1" applyProtection="1">
      <protection locked="0"/>
    </xf>
    <xf numFmtId="0" fontId="7" fillId="0" borderId="21" xfId="0" applyFont="1" applyBorder="1" applyAlignment="1" applyProtection="1">
      <alignment horizontal="center"/>
      <protection locked="0"/>
    </xf>
    <xf numFmtId="44" fontId="20" fillId="0" borderId="24" xfId="2" applyFont="1" applyBorder="1" applyAlignment="1" applyProtection="1">
      <protection locked="0"/>
    </xf>
    <xf numFmtId="43" fontId="7" fillId="0" borderId="21" xfId="1" applyFont="1" applyBorder="1" applyAlignment="1" applyProtection="1">
      <alignment horizontal="center"/>
      <protection locked="0"/>
    </xf>
    <xf numFmtId="7" fontId="7" fillId="0" borderId="21" xfId="0" applyNumberFormat="1" applyFont="1" applyBorder="1" applyAlignment="1" applyProtection="1">
      <alignment horizontal="center"/>
      <protection locked="0"/>
    </xf>
    <xf numFmtId="14" fontId="19" fillId="0" borderId="32" xfId="0" applyNumberFormat="1" applyFont="1" applyBorder="1" applyAlignment="1" applyProtection="1">
      <alignment horizontal="center"/>
      <protection locked="0"/>
    </xf>
    <xf numFmtId="44" fontId="3" fillId="0" borderId="33" xfId="2" applyFont="1" applyBorder="1" applyProtection="1">
      <protection locked="0"/>
    </xf>
    <xf numFmtId="0" fontId="7" fillId="0" borderId="34" xfId="0" applyFont="1" applyBorder="1" applyAlignment="1" applyProtection="1">
      <alignment horizontal="center"/>
      <protection locked="0"/>
    </xf>
    <xf numFmtId="44" fontId="20" fillId="0" borderId="33" xfId="2" applyFont="1" applyBorder="1" applyAlignment="1" applyProtection="1">
      <protection locked="0"/>
    </xf>
    <xf numFmtId="8" fontId="7" fillId="0" borderId="29" xfId="0" applyNumberFormat="1" applyFont="1" applyFill="1" applyBorder="1" applyProtection="1"/>
    <xf numFmtId="43" fontId="7" fillId="0" borderId="34" xfId="1" applyFont="1" applyBorder="1" applyAlignment="1" applyProtection="1">
      <alignment horizontal="center"/>
      <protection locked="0"/>
    </xf>
    <xf numFmtId="0" fontId="7" fillId="0" borderId="7" xfId="0" applyFont="1" applyFill="1" applyBorder="1" applyProtection="1"/>
    <xf numFmtId="165" fontId="20" fillId="12" borderId="13" xfId="0" applyNumberFormat="1" applyFont="1" applyFill="1" applyBorder="1" applyAlignment="1" applyProtection="1">
      <alignment horizontal="center"/>
      <protection locked="0"/>
    </xf>
    <xf numFmtId="0" fontId="7" fillId="12" borderId="14" xfId="0" applyFont="1" applyFill="1" applyBorder="1" applyProtection="1"/>
    <xf numFmtId="8" fontId="7" fillId="12" borderId="14" xfId="0" applyNumberFormat="1" applyFont="1" applyFill="1" applyBorder="1" applyProtection="1"/>
    <xf numFmtId="165" fontId="20" fillId="13" borderId="13" xfId="0" applyNumberFormat="1" applyFont="1" applyFill="1" applyBorder="1" applyAlignment="1" applyProtection="1">
      <alignment horizontal="center"/>
      <protection locked="0"/>
    </xf>
    <xf numFmtId="0" fontId="7" fillId="13" borderId="14" xfId="0" applyFont="1" applyFill="1" applyBorder="1" applyProtection="1"/>
    <xf numFmtId="8" fontId="7" fillId="13" borderId="14" xfId="0" applyNumberFormat="1" applyFont="1" applyFill="1" applyBorder="1" applyProtection="1"/>
    <xf numFmtId="0" fontId="13" fillId="12" borderId="12" xfId="0" applyFont="1" applyFill="1" applyBorder="1" applyProtection="1"/>
    <xf numFmtId="0" fontId="13" fillId="12" borderId="13" xfId="0" applyFont="1" applyFill="1" applyBorder="1" applyProtection="1"/>
    <xf numFmtId="0" fontId="22" fillId="12" borderId="13" xfId="0" applyNumberFormat="1" applyFont="1" applyFill="1" applyBorder="1" applyProtection="1"/>
    <xf numFmtId="8" fontId="22" fillId="12" borderId="13" xfId="0" applyNumberFormat="1" applyFont="1" applyFill="1" applyBorder="1" applyProtection="1"/>
    <xf numFmtId="0" fontId="22" fillId="12" borderId="13" xfId="0" applyNumberFormat="1" applyFont="1" applyFill="1" applyBorder="1" applyAlignment="1" applyProtection="1">
      <alignment horizontal="center"/>
    </xf>
    <xf numFmtId="164" fontId="13" fillId="12" borderId="13" xfId="0" applyNumberFormat="1" applyFont="1" applyFill="1" applyBorder="1" applyAlignment="1" applyProtection="1">
      <alignment horizontal="center"/>
    </xf>
    <xf numFmtId="8" fontId="13" fillId="12" borderId="13" xfId="0" applyNumberFormat="1" applyFont="1" applyFill="1" applyBorder="1" applyProtection="1"/>
    <xf numFmtId="8" fontId="13" fillId="12" borderId="29" xfId="0" applyNumberFormat="1" applyFont="1" applyFill="1" applyBorder="1" applyProtection="1"/>
    <xf numFmtId="0" fontId="7" fillId="0" borderId="0" xfId="0" applyFont="1" applyFill="1" applyProtection="1"/>
    <xf numFmtId="0" fontId="22" fillId="0" borderId="0" xfId="0" applyNumberFormat="1" applyFont="1" applyFill="1" applyBorder="1" applyProtection="1"/>
    <xf numFmtId="8" fontId="22" fillId="0" borderId="0" xfId="0" applyNumberFormat="1" applyFont="1" applyFill="1" applyBorder="1" applyProtection="1"/>
    <xf numFmtId="0" fontId="22"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8" fillId="0" borderId="0" xfId="0" applyFont="1" applyFill="1" applyBorder="1" applyProtection="1"/>
    <xf numFmtId="0" fontId="13"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33" fillId="3" borderId="29" xfId="2" applyNumberFormat="1" applyFont="1" applyFill="1" applyBorder="1" applyAlignment="1" applyProtection="1">
      <alignment horizontal="center"/>
      <protection locked="0"/>
    </xf>
    <xf numFmtId="44" fontId="22" fillId="3" borderId="29" xfId="2" applyFont="1" applyFill="1" applyBorder="1" applyAlignment="1" applyProtection="1">
      <alignment horizontal="center"/>
      <protection locked="0"/>
    </xf>
    <xf numFmtId="0" fontId="23" fillId="0" borderId="0" xfId="0" applyFont="1" applyFill="1" applyBorder="1" applyProtection="1"/>
    <xf numFmtId="0" fontId="48" fillId="0" borderId="0" xfId="0" applyFont="1" applyFill="1" applyBorder="1" applyAlignment="1" applyProtection="1"/>
    <xf numFmtId="0" fontId="48" fillId="0" borderId="0" xfId="0" applyFont="1" applyFill="1" applyBorder="1" applyProtection="1"/>
    <xf numFmtId="0" fontId="15" fillId="0" borderId="0" xfId="0" applyFont="1" applyFill="1" applyBorder="1" applyProtection="1"/>
    <xf numFmtId="0" fontId="18" fillId="0" borderId="0" xfId="0" applyFont="1" applyFill="1" applyBorder="1" applyAlignment="1" applyProtection="1">
      <alignment horizontal="center"/>
    </xf>
    <xf numFmtId="0" fontId="18" fillId="0" borderId="0" xfId="0" applyFont="1" applyFill="1" applyBorder="1" applyAlignment="1" applyProtection="1"/>
    <xf numFmtId="0" fontId="15" fillId="0" borderId="0" xfId="0" applyFont="1" applyBorder="1" applyProtection="1"/>
    <xf numFmtId="8" fontId="7" fillId="0" borderId="0" xfId="0" applyNumberFormat="1" applyFont="1" applyFill="1" applyProtection="1"/>
    <xf numFmtId="8" fontId="7" fillId="0" borderId="0" xfId="0" applyNumberFormat="1" applyFont="1" applyFill="1" applyAlignment="1" applyProtection="1">
      <alignment horizontal="right"/>
    </xf>
    <xf numFmtId="0" fontId="25" fillId="0" borderId="0" xfId="0" applyFont="1" applyFill="1" applyBorder="1" applyProtection="1"/>
    <xf numFmtId="0" fontId="22" fillId="0" borderId="0" xfId="0" applyFont="1" applyFill="1" applyBorder="1" applyAlignment="1" applyProtection="1">
      <alignment horizontal="center"/>
      <protection locked="0"/>
    </xf>
    <xf numFmtId="0" fontId="18" fillId="0" borderId="0" xfId="0" applyFont="1" applyFill="1" applyBorder="1" applyAlignment="1" applyProtection="1">
      <alignment horizontal="right"/>
    </xf>
    <xf numFmtId="0" fontId="18" fillId="0" borderId="0" xfId="0" applyNumberFormat="1" applyFont="1" applyFill="1" applyBorder="1" applyAlignment="1" applyProtection="1">
      <alignment horizontal="center"/>
      <protection locked="0"/>
    </xf>
    <xf numFmtId="0" fontId="20" fillId="0" borderId="0" xfId="0" applyFont="1" applyFill="1" applyBorder="1" applyProtection="1"/>
    <xf numFmtId="0" fontId="7" fillId="0" borderId="0" xfId="0" applyFont="1" applyFill="1" applyBorder="1" applyAlignment="1" applyProtection="1">
      <alignment horizontal="center"/>
    </xf>
    <xf numFmtId="0" fontId="49" fillId="0" borderId="0" xfId="0" applyFont="1" applyFill="1" applyBorder="1" applyAlignment="1" applyProtection="1">
      <alignment horizontal="center"/>
    </xf>
    <xf numFmtId="0" fontId="7" fillId="3" borderId="29" xfId="0" applyFont="1" applyFill="1" applyBorder="1" applyAlignment="1" applyProtection="1">
      <alignment horizontal="center"/>
      <protection locked="0"/>
    </xf>
    <xf numFmtId="0" fontId="20" fillId="0" borderId="0" xfId="0" applyFont="1" applyFill="1" applyBorder="1" applyAlignment="1" applyProtection="1">
      <alignment horizontal="center"/>
    </xf>
    <xf numFmtId="0" fontId="15" fillId="0" borderId="0" xfId="0" applyFont="1" applyFill="1" applyBorder="1" applyAlignment="1" applyProtection="1"/>
    <xf numFmtId="8" fontId="18" fillId="0" borderId="0" xfId="0" applyNumberFormat="1" applyFont="1" applyFill="1" applyBorder="1" applyProtection="1"/>
    <xf numFmtId="0" fontId="15" fillId="0" borderId="0" xfId="0" applyFont="1" applyFill="1" applyBorder="1" applyAlignment="1" applyProtection="1">
      <alignment horizontal="center"/>
    </xf>
    <xf numFmtId="44" fontId="15" fillId="0" borderId="22" xfId="2" applyFont="1" applyFill="1" applyBorder="1" applyAlignment="1" applyProtection="1">
      <alignment horizontal="center"/>
    </xf>
    <xf numFmtId="8" fontId="15" fillId="0" borderId="0" xfId="0" applyNumberFormat="1" applyFont="1" applyFill="1" applyBorder="1" applyProtection="1"/>
    <xf numFmtId="8" fontId="7" fillId="0" borderId="0" xfId="0" quotePrefix="1" applyNumberFormat="1" applyFont="1" applyProtection="1"/>
    <xf numFmtId="0" fontId="15" fillId="0" borderId="0" xfId="0" quotePrefix="1" applyFont="1" applyFill="1" applyBorder="1" applyAlignment="1" applyProtection="1">
      <alignment horizontal="center"/>
    </xf>
    <xf numFmtId="44" fontId="15" fillId="3" borderId="22" xfId="2" applyFont="1" applyFill="1" applyBorder="1" applyAlignment="1" applyProtection="1">
      <alignment horizontal="center"/>
      <protection locked="0"/>
    </xf>
    <xf numFmtId="0" fontId="22" fillId="0" borderId="0" xfId="0" applyFont="1" applyFill="1" applyBorder="1" applyProtection="1"/>
    <xf numFmtId="0" fontId="22" fillId="0" borderId="0" xfId="0" applyFont="1" applyFill="1" applyBorder="1" applyAlignment="1" applyProtection="1">
      <alignment horizontal="center"/>
    </xf>
    <xf numFmtId="0" fontId="22" fillId="0" borderId="0" xfId="0" applyFont="1" applyFill="1" applyBorder="1" applyAlignment="1" applyProtection="1"/>
    <xf numFmtId="0" fontId="13" fillId="0" borderId="0" xfId="0" applyFont="1" applyFill="1" applyBorder="1" applyAlignment="1" applyProtection="1">
      <alignment horizontal="left" vertical="top" wrapText="1"/>
    </xf>
    <xf numFmtId="0" fontId="50" fillId="0" borderId="0" xfId="0" applyFont="1" applyBorder="1" applyProtection="1"/>
    <xf numFmtId="0" fontId="51" fillId="0" borderId="0" xfId="0" applyFont="1" applyFill="1" applyBorder="1" applyAlignment="1" applyProtection="1">
      <alignment vertical="top"/>
    </xf>
    <xf numFmtId="0" fontId="50" fillId="0" borderId="0" xfId="0" applyFont="1" applyFill="1" applyBorder="1" applyAlignment="1" applyProtection="1">
      <alignment vertical="top" wrapText="1"/>
    </xf>
    <xf numFmtId="0" fontId="50" fillId="0" borderId="0" xfId="0" applyFont="1" applyFill="1" applyBorder="1" applyAlignment="1" applyProtection="1">
      <alignment vertical="top"/>
    </xf>
    <xf numFmtId="44" fontId="13" fillId="0" borderId="0" xfId="0" applyNumberFormat="1" applyFont="1" applyFill="1" applyBorder="1" applyProtection="1"/>
    <xf numFmtId="37" fontId="13" fillId="0" borderId="0" xfId="2" applyNumberFormat="1" applyFont="1" applyFill="1" applyBorder="1" applyProtection="1"/>
    <xf numFmtId="0" fontId="18" fillId="0" borderId="23" xfId="0" applyFont="1" applyFill="1" applyBorder="1" applyProtection="1"/>
    <xf numFmtId="0" fontId="18" fillId="0" borderId="11" xfId="0" applyFont="1" applyFill="1" applyBorder="1" applyProtection="1"/>
    <xf numFmtId="44" fontId="18" fillId="0" borderId="11" xfId="2" applyFont="1" applyFill="1" applyBorder="1" applyProtection="1"/>
    <xf numFmtId="0" fontId="18" fillId="0" borderId="11" xfId="0" applyFont="1" applyFill="1" applyBorder="1" applyAlignment="1" applyProtection="1">
      <alignment horizontal="center"/>
    </xf>
    <xf numFmtId="0" fontId="18" fillId="0" borderId="11" xfId="0" quotePrefix="1" applyFont="1" applyFill="1" applyBorder="1" applyProtection="1"/>
    <xf numFmtId="44" fontId="13" fillId="0" borderId="40" xfId="2" applyFont="1" applyFill="1" applyBorder="1" applyProtection="1"/>
    <xf numFmtId="37" fontId="3" fillId="0" borderId="0" xfId="2" applyNumberFormat="1" applyFont="1" applyFill="1" applyBorder="1" applyProtection="1"/>
    <xf numFmtId="0" fontId="3" fillId="0" borderId="23" xfId="0" applyFont="1" applyFill="1" applyBorder="1" applyProtection="1"/>
    <xf numFmtId="0" fontId="3" fillId="0" borderId="11" xfId="0" applyFont="1" applyFill="1" applyBorder="1" applyAlignment="1" applyProtection="1"/>
    <xf numFmtId="44" fontId="3" fillId="0" borderId="11" xfId="2" applyFont="1" applyFill="1" applyBorder="1" applyAlignment="1" applyProtection="1">
      <protection locked="0"/>
    </xf>
    <xf numFmtId="44" fontId="3" fillId="0" borderId="11" xfId="2" applyFont="1" applyFill="1" applyBorder="1" applyAlignment="1" applyProtection="1"/>
    <xf numFmtId="0" fontId="3" fillId="0" borderId="11" xfId="0" applyFont="1" applyFill="1" applyBorder="1" applyAlignment="1" applyProtection="1">
      <alignment horizontal="center"/>
    </xf>
    <xf numFmtId="44" fontId="3" fillId="0" borderId="0" xfId="2" applyFont="1" applyFill="1" applyBorder="1" applyAlignment="1" applyProtection="1">
      <protection locked="0"/>
    </xf>
    <xf numFmtId="0" fontId="3" fillId="0" borderId="0" xfId="0" applyFont="1" applyFill="1" applyBorder="1" applyAlignment="1" applyProtection="1"/>
    <xf numFmtId="44" fontId="3" fillId="0" borderId="0" xfId="0" applyNumberFormat="1" applyFont="1" applyFill="1" applyBorder="1" applyProtection="1"/>
    <xf numFmtId="44" fontId="3" fillId="0" borderId="0" xfId="2" applyFont="1" applyFill="1" applyBorder="1" applyAlignment="1" applyProtection="1"/>
    <xf numFmtId="0" fontId="3" fillId="12" borderId="12" xfId="0" applyFont="1" applyFill="1" applyBorder="1" applyProtection="1"/>
    <xf numFmtId="0" fontId="3" fillId="12" borderId="13" xfId="0" applyFont="1" applyFill="1" applyBorder="1" applyProtection="1"/>
    <xf numFmtId="0" fontId="3" fillId="12" borderId="13" xfId="0" applyFont="1" applyFill="1" applyBorder="1" applyAlignment="1" applyProtection="1">
      <alignment horizontal="center"/>
    </xf>
    <xf numFmtId="0" fontId="3" fillId="12" borderId="13" xfId="0" applyFont="1" applyFill="1" applyBorder="1" applyAlignment="1" applyProtection="1"/>
    <xf numFmtId="44" fontId="33" fillId="12" borderId="29" xfId="0" applyNumberFormat="1" applyFont="1" applyFill="1" applyBorder="1" applyAlignment="1" applyProtection="1"/>
    <xf numFmtId="0" fontId="3" fillId="0" borderId="0" xfId="0" applyFont="1" applyFill="1" applyBorder="1" applyAlignment="1" applyProtection="1">
      <protection locked="0"/>
    </xf>
    <xf numFmtId="8" fontId="18" fillId="0" borderId="0" xfId="2" applyNumberFormat="1" applyFont="1" applyFill="1" applyBorder="1" applyAlignment="1" applyProtection="1">
      <alignment horizontal="center"/>
    </xf>
    <xf numFmtId="0" fontId="13" fillId="12" borderId="13" xfId="0" applyFont="1" applyFill="1" applyBorder="1" applyAlignment="1" applyProtection="1"/>
    <xf numFmtId="0" fontId="13" fillId="12" borderId="14" xfId="0" applyFont="1" applyFill="1" applyBorder="1" applyAlignment="1" applyProtection="1"/>
    <xf numFmtId="44" fontId="13" fillId="12" borderId="29" xfId="0" applyNumberFormat="1" applyFont="1" applyFill="1" applyBorder="1" applyProtection="1"/>
    <xf numFmtId="0" fontId="3" fillId="0" borderId="0" xfId="0" applyFont="1" applyAlignment="1" applyProtection="1">
      <alignment horizontal="left"/>
    </xf>
    <xf numFmtId="0" fontId="53" fillId="0" borderId="0" xfId="0" applyFont="1" applyProtection="1"/>
    <xf numFmtId="0" fontId="36" fillId="11" borderId="49" xfId="0" applyFont="1" applyFill="1" applyBorder="1" applyAlignment="1" applyProtection="1">
      <alignment vertical="top"/>
    </xf>
    <xf numFmtId="0" fontId="36" fillId="11" borderId="51" xfId="0" applyFont="1" applyFill="1" applyBorder="1" applyAlignment="1" applyProtection="1">
      <alignment vertical="top"/>
    </xf>
    <xf numFmtId="0" fontId="3" fillId="0" borderId="48" xfId="0" applyFont="1" applyBorder="1" applyProtection="1"/>
    <xf numFmtId="0" fontId="5" fillId="0" borderId="0" xfId="0" applyFont="1" applyBorder="1" applyAlignment="1" applyProtection="1">
      <alignment horizontal="center"/>
    </xf>
    <xf numFmtId="0" fontId="7" fillId="0" borderId="23" xfId="0" applyFont="1" applyBorder="1" applyAlignment="1" applyProtection="1">
      <alignment horizontal="center"/>
    </xf>
    <xf numFmtId="165" fontId="20" fillId="8" borderId="45" xfId="0" applyNumberFormat="1" applyFont="1" applyFill="1" applyBorder="1" applyAlignment="1" applyProtection="1">
      <alignment horizontal="center"/>
      <protection locked="0"/>
    </xf>
    <xf numFmtId="165" fontId="20" fillId="8" borderId="2"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vertical="top" wrapText="1"/>
    </xf>
    <xf numFmtId="165" fontId="20" fillId="13" borderId="13" xfId="0" applyNumberFormat="1" applyFont="1" applyFill="1" applyBorder="1" applyAlignment="1" applyProtection="1">
      <alignment horizontal="center"/>
      <protection locked="0"/>
    </xf>
    <xf numFmtId="0" fontId="40" fillId="0" borderId="0" xfId="0" applyFont="1" applyFill="1" applyBorder="1" applyAlignment="1" applyProtection="1">
      <alignment horizontal="center"/>
    </xf>
    <xf numFmtId="0" fontId="2" fillId="2" borderId="2" xfId="0" applyFont="1" applyFill="1" applyBorder="1" applyAlignment="1" applyProtection="1"/>
    <xf numFmtId="0" fontId="2" fillId="2" borderId="3" xfId="0" applyFont="1" applyFill="1" applyBorder="1" applyAlignment="1" applyProtection="1"/>
    <xf numFmtId="0" fontId="3" fillId="2" borderId="5" xfId="0" applyFont="1" applyFill="1" applyBorder="1" applyAlignment="1" applyProtection="1"/>
    <xf numFmtId="0" fontId="3" fillId="2" borderId="6" xfId="0" applyFont="1" applyFill="1" applyBorder="1" applyAlignment="1" applyProtection="1"/>
    <xf numFmtId="0" fontId="5" fillId="0" borderId="9" xfId="0" applyFont="1" applyBorder="1" applyProtection="1">
      <protection locked="0"/>
    </xf>
    <xf numFmtId="0" fontId="33" fillId="0" borderId="7" xfId="0" applyFont="1" applyBorder="1" applyAlignment="1" applyProtection="1">
      <alignment horizontal="center"/>
    </xf>
    <xf numFmtId="0" fontId="25" fillId="0" borderId="0" xfId="0" applyFont="1" applyFill="1" applyBorder="1" applyAlignment="1" applyProtection="1"/>
    <xf numFmtId="0" fontId="7" fillId="8" borderId="58" xfId="0" applyFont="1" applyFill="1" applyBorder="1" applyProtection="1"/>
    <xf numFmtId="0" fontId="13" fillId="13" borderId="12" xfId="0" applyFont="1" applyFill="1" applyBorder="1" applyProtection="1"/>
    <xf numFmtId="0" fontId="13" fillId="13" borderId="13" xfId="0" applyFont="1" applyFill="1" applyBorder="1" applyProtection="1"/>
    <xf numFmtId="0" fontId="22" fillId="13" borderId="13" xfId="0" applyNumberFormat="1" applyFont="1" applyFill="1" applyBorder="1" applyProtection="1"/>
    <xf numFmtId="8" fontId="22" fillId="13" borderId="13" xfId="0" applyNumberFormat="1" applyFont="1" applyFill="1" applyBorder="1" applyProtection="1"/>
    <xf numFmtId="0" fontId="22" fillId="13" borderId="13" xfId="0" applyNumberFormat="1" applyFont="1" applyFill="1" applyBorder="1" applyAlignment="1" applyProtection="1">
      <alignment horizontal="center"/>
    </xf>
    <xf numFmtId="164" fontId="13" fillId="13" borderId="13" xfId="0" applyNumberFormat="1" applyFont="1" applyFill="1" applyBorder="1" applyAlignment="1" applyProtection="1">
      <alignment horizontal="center"/>
    </xf>
    <xf numFmtId="8" fontId="13" fillId="13" borderId="13" xfId="0" applyNumberFormat="1" applyFont="1" applyFill="1" applyBorder="1" applyProtection="1"/>
    <xf numFmtId="8" fontId="13" fillId="13" borderId="29" xfId="0" applyNumberFormat="1" applyFont="1" applyFill="1" applyBorder="1" applyProtection="1"/>
    <xf numFmtId="0" fontId="2" fillId="0" borderId="0" xfId="0" applyFont="1" applyFill="1" applyBorder="1" applyProtection="1"/>
    <xf numFmtId="0" fontId="56" fillId="0" borderId="0" xfId="0" applyNumberFormat="1" applyFont="1" applyFill="1" applyBorder="1" applyProtection="1"/>
    <xf numFmtId="8" fontId="56" fillId="0" borderId="0" xfId="0" applyNumberFormat="1" applyFont="1" applyFill="1" applyBorder="1" applyProtection="1"/>
    <xf numFmtId="0" fontId="56" fillId="0" borderId="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xf>
    <xf numFmtId="164" fontId="13" fillId="0" borderId="7" xfId="0" applyNumberFormat="1" applyFont="1" applyFill="1" applyBorder="1" applyAlignment="1" applyProtection="1">
      <alignment horizontal="center"/>
    </xf>
    <xf numFmtId="0" fontId="13" fillId="0" borderId="7" xfId="0" applyFont="1" applyFill="1" applyBorder="1" applyProtection="1"/>
    <xf numFmtId="8" fontId="13" fillId="0" borderId="7" xfId="0" applyNumberFormat="1" applyFont="1" applyFill="1" applyBorder="1" applyProtection="1"/>
    <xf numFmtId="164" fontId="13" fillId="0" borderId="0" xfId="0" applyNumberFormat="1" applyFont="1" applyFill="1" applyBorder="1" applyAlignment="1" applyProtection="1">
      <alignment horizontal="left"/>
    </xf>
    <xf numFmtId="0" fontId="18" fillId="3" borderId="22" xfId="0" applyNumberFormat="1" applyFont="1" applyFill="1" applyBorder="1" applyAlignment="1" applyProtection="1">
      <alignment horizontal="center"/>
      <protection locked="0"/>
    </xf>
    <xf numFmtId="0" fontId="3" fillId="13" borderId="12" xfId="0" applyFont="1" applyFill="1" applyBorder="1" applyProtection="1"/>
    <xf numFmtId="0" fontId="3" fillId="13" borderId="13" xfId="0" applyFont="1" applyFill="1" applyBorder="1" applyProtection="1"/>
    <xf numFmtId="0" fontId="3" fillId="13" borderId="13" xfId="0" applyFont="1" applyFill="1" applyBorder="1" applyAlignment="1" applyProtection="1">
      <alignment horizontal="center"/>
    </xf>
    <xf numFmtId="0" fontId="3" fillId="13" borderId="13" xfId="0" applyFont="1" applyFill="1" applyBorder="1" applyAlignment="1" applyProtection="1"/>
    <xf numFmtId="44" fontId="33" fillId="13" borderId="29" xfId="0" applyNumberFormat="1" applyFont="1" applyFill="1" applyBorder="1" applyAlignment="1" applyProtection="1"/>
    <xf numFmtId="0" fontId="13" fillId="13" borderId="13" xfId="0" applyFont="1" applyFill="1" applyBorder="1" applyAlignment="1" applyProtection="1"/>
    <xf numFmtId="0" fontId="13" fillId="13" borderId="14" xfId="0" applyFont="1" applyFill="1" applyBorder="1" applyAlignment="1" applyProtection="1"/>
    <xf numFmtId="44" fontId="13" fillId="13" borderId="29" xfId="0" applyNumberFormat="1" applyFont="1" applyFill="1" applyBorder="1" applyProtection="1"/>
    <xf numFmtId="0" fontId="13" fillId="0" borderId="0" xfId="0" applyFont="1" applyFill="1" applyBorder="1" applyAlignment="1" applyProtection="1">
      <alignment horizontal="left" vertical="top"/>
    </xf>
    <xf numFmtId="0" fontId="15" fillId="0" borderId="22" xfId="0" applyFont="1" applyFill="1" applyBorder="1" applyAlignment="1" applyProtection="1">
      <alignment horizontal="center"/>
    </xf>
    <xf numFmtId="0" fontId="57" fillId="0" borderId="0" xfId="0" applyFont="1" applyProtection="1"/>
    <xf numFmtId="0" fontId="58" fillId="0" borderId="0" xfId="0" applyFont="1" applyProtection="1"/>
    <xf numFmtId="0" fontId="58" fillId="0" borderId="0" xfId="0" applyFont="1" applyBorder="1" applyProtection="1"/>
    <xf numFmtId="0" fontId="58" fillId="0" borderId="0" xfId="0" applyFont="1" applyBorder="1" applyAlignment="1" applyProtection="1"/>
    <xf numFmtId="44" fontId="18" fillId="0" borderId="0" xfId="0" applyNumberFormat="1" applyFont="1" applyFill="1" applyBorder="1" applyProtection="1"/>
    <xf numFmtId="0" fontId="3" fillId="0" borderId="13" xfId="0" applyFont="1" applyFill="1" applyBorder="1" applyProtection="1"/>
    <xf numFmtId="0" fontId="13" fillId="0" borderId="13" xfId="0" applyFont="1" applyFill="1" applyBorder="1" applyProtection="1"/>
    <xf numFmtId="0" fontId="3" fillId="0" borderId="13" xfId="0" applyFont="1" applyFill="1" applyBorder="1" applyAlignment="1" applyProtection="1">
      <alignment horizontal="center"/>
    </xf>
    <xf numFmtId="0" fontId="3" fillId="0" borderId="13" xfId="0" applyFont="1" applyFill="1" applyBorder="1" applyAlignment="1" applyProtection="1"/>
    <xf numFmtId="44" fontId="33" fillId="0" borderId="5" xfId="0" applyNumberFormat="1" applyFont="1" applyFill="1" applyBorder="1" applyAlignment="1" applyProtection="1"/>
    <xf numFmtId="0" fontId="34" fillId="0" borderId="0" xfId="0" applyFont="1" applyAlignment="1" applyProtection="1"/>
    <xf numFmtId="0" fontId="56" fillId="0" borderId="0" xfId="0" applyFont="1" applyAlignment="1" applyProtection="1"/>
    <xf numFmtId="0" fontId="59" fillId="0" borderId="0" xfId="0" applyFont="1" applyAlignment="1" applyProtection="1">
      <alignment horizontal="right"/>
    </xf>
    <xf numFmtId="0" fontId="3" fillId="0" borderId="0" xfId="0" applyFont="1" applyAlignment="1" applyProtection="1">
      <alignment horizontal="right"/>
    </xf>
    <xf numFmtId="0" fontId="28" fillId="0" borderId="0" xfId="0" applyFont="1" applyAlignment="1" applyProtection="1">
      <alignment horizontal="right" vertical="top" wrapText="1"/>
    </xf>
    <xf numFmtId="0" fontId="60" fillId="0" borderId="0" xfId="0" applyFont="1" applyAlignment="1" applyProtection="1">
      <alignment horizontal="right" vertical="top" wrapText="1"/>
    </xf>
    <xf numFmtId="0" fontId="10" fillId="0" borderId="0" xfId="0" applyFont="1" applyAlignment="1" applyProtection="1">
      <alignment horizontal="right" vertical="top" wrapText="1"/>
    </xf>
    <xf numFmtId="0" fontId="60" fillId="0" borderId="0" xfId="0" applyFont="1" applyAlignment="1" applyProtection="1">
      <alignment vertical="top" wrapText="1"/>
    </xf>
    <xf numFmtId="0" fontId="56" fillId="0" borderId="0" xfId="0" applyFont="1" applyAlignment="1" applyProtection="1">
      <alignment horizontal="right" vertical="top"/>
    </xf>
    <xf numFmtId="0" fontId="28" fillId="0" borderId="0" xfId="0" applyFont="1" applyAlignment="1" applyProtection="1">
      <alignment vertical="top"/>
    </xf>
    <xf numFmtId="0" fontId="60" fillId="0" borderId="0" xfId="0" applyFont="1" applyAlignment="1" applyProtection="1">
      <alignment vertical="top"/>
    </xf>
    <xf numFmtId="0" fontId="10" fillId="0" borderId="0" xfId="0" applyFont="1" applyAlignment="1" applyProtection="1">
      <alignment horizontal="right" vertical="top"/>
    </xf>
    <xf numFmtId="0" fontId="22" fillId="0" borderId="0" xfId="0" applyFont="1" applyBorder="1" applyProtection="1"/>
    <xf numFmtId="0" fontId="28" fillId="0" borderId="0" xfId="0" applyFont="1" applyAlignment="1" applyProtection="1">
      <alignment horizontal="right" vertical="top"/>
    </xf>
    <xf numFmtId="0" fontId="56" fillId="0" borderId="7" xfId="0" applyFont="1" applyBorder="1" applyAlignment="1" applyProtection="1"/>
    <xf numFmtId="0" fontId="27" fillId="0" borderId="7" xfId="0" applyFont="1" applyBorder="1" applyAlignment="1" applyProtection="1">
      <alignment horizontal="right"/>
    </xf>
    <xf numFmtId="0" fontId="60" fillId="0" borderId="0" xfId="0" applyFont="1" applyAlignment="1" applyProtection="1">
      <alignment horizontal="right" vertical="top"/>
    </xf>
    <xf numFmtId="0" fontId="35" fillId="3" borderId="0" xfId="0" applyFont="1" applyFill="1" applyAlignment="1">
      <alignment horizontal="center" vertical="center"/>
    </xf>
    <xf numFmtId="0" fontId="37" fillId="0" borderId="0" xfId="0" applyFont="1" applyFill="1" applyBorder="1" applyAlignment="1" applyProtection="1">
      <alignment horizontal="center"/>
    </xf>
    <xf numFmtId="0" fontId="39" fillId="0" borderId="0" xfId="0" applyFont="1" applyFill="1" applyBorder="1" applyAlignment="1" applyProtection="1">
      <alignment horizontal="center"/>
    </xf>
    <xf numFmtId="0" fontId="40" fillId="0" borderId="0" xfId="0" applyFont="1" applyFill="1" applyBorder="1" applyAlignment="1" applyProtection="1">
      <alignment horizontal="center"/>
    </xf>
    <xf numFmtId="0" fontId="19" fillId="3" borderId="38" xfId="0" applyFont="1" applyFill="1" applyBorder="1" applyAlignment="1" applyProtection="1">
      <alignment horizontal="center"/>
    </xf>
    <xf numFmtId="0" fontId="19" fillId="3" borderId="47" xfId="0" applyFont="1" applyFill="1" applyBorder="1" applyAlignment="1" applyProtection="1">
      <alignment horizontal="center"/>
    </xf>
    <xf numFmtId="0" fontId="19" fillId="3" borderId="39" xfId="0" applyFont="1" applyFill="1" applyBorder="1" applyAlignment="1" applyProtection="1">
      <alignment horizontal="center"/>
    </xf>
    <xf numFmtId="0" fontId="54" fillId="3" borderId="11" xfId="0" applyFont="1" applyFill="1" applyBorder="1" applyAlignment="1" applyProtection="1">
      <protection locked="0"/>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33" fillId="0" borderId="11" xfId="0" applyFont="1" applyBorder="1" applyAlignment="1" applyProtection="1">
      <alignment horizontal="center"/>
    </xf>
    <xf numFmtId="0" fontId="7" fillId="0" borderId="8" xfId="0" applyFont="1" applyBorder="1" applyAlignment="1" applyProtection="1">
      <alignment horizontal="center"/>
    </xf>
    <xf numFmtId="0" fontId="7" fillId="0" borderId="0" xfId="0" applyFont="1" applyBorder="1" applyAlignment="1" applyProtection="1">
      <alignment horizontal="center"/>
    </xf>
    <xf numFmtId="0" fontId="3" fillId="3" borderId="7" xfId="0" applyNumberFormat="1" applyFont="1" applyFill="1" applyBorder="1" applyAlignment="1" applyProtection="1">
      <alignment horizontal="center"/>
      <protection locked="0"/>
    </xf>
    <xf numFmtId="0" fontId="3" fillId="3" borderId="9" xfId="0" applyNumberFormat="1" applyFont="1" applyFill="1" applyBorder="1" applyAlignment="1" applyProtection="1">
      <alignment horizontal="center"/>
      <protection locked="0"/>
    </xf>
    <xf numFmtId="14" fontId="42" fillId="3" borderId="11" xfId="0" applyNumberFormat="1" applyFont="1" applyFill="1" applyBorder="1" applyAlignment="1" applyProtection="1">
      <alignment horizontal="center"/>
      <protection locked="0"/>
    </xf>
    <xf numFmtId="14" fontId="55" fillId="0" borderId="0" xfId="0" applyNumberFormat="1" applyFont="1" applyBorder="1" applyAlignment="1" applyProtection="1">
      <alignment horizontal="center"/>
    </xf>
    <xf numFmtId="14" fontId="55" fillId="0" borderId="10" xfId="0" applyNumberFormat="1" applyFont="1" applyBorder="1" applyAlignment="1" applyProtection="1">
      <alignment horizontal="center"/>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41" fillId="13" borderId="12" xfId="0" applyFont="1" applyFill="1" applyBorder="1" applyAlignment="1" applyProtection="1">
      <alignment horizontal="center"/>
    </xf>
    <xf numFmtId="0" fontId="41" fillId="13" borderId="13" xfId="0" applyFont="1" applyFill="1" applyBorder="1" applyAlignment="1" applyProtection="1">
      <alignment horizontal="center"/>
    </xf>
    <xf numFmtId="0" fontId="41" fillId="13" borderId="14" xfId="0" applyFont="1" applyFill="1" applyBorder="1" applyAlignment="1" applyProtection="1">
      <alignment horizontal="center"/>
    </xf>
    <xf numFmtId="0" fontId="54" fillId="3" borderId="7" xfId="0" applyFont="1" applyFill="1" applyBorder="1" applyAlignment="1" applyProtection="1">
      <protection locked="0"/>
    </xf>
    <xf numFmtId="0" fontId="42" fillId="3" borderId="11" xfId="0" applyFont="1" applyFill="1" applyBorder="1" applyAlignment="1" applyProtection="1">
      <alignment horizontal="left"/>
      <protection locked="0"/>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10" fillId="4" borderId="12" xfId="0" applyFont="1" applyFill="1" applyBorder="1" applyAlignment="1" applyProtection="1">
      <alignment horizontal="center" wrapText="1"/>
    </xf>
    <xf numFmtId="0" fontId="10" fillId="4" borderId="13" xfId="0" applyFont="1" applyFill="1" applyBorder="1" applyAlignment="1" applyProtection="1">
      <alignment horizontal="center" wrapText="1"/>
    </xf>
    <xf numFmtId="0" fontId="10" fillId="4" borderId="5" xfId="0" applyFont="1" applyFill="1" applyBorder="1" applyAlignment="1" applyProtection="1">
      <alignment horizontal="center" wrapText="1"/>
    </xf>
    <xf numFmtId="0" fontId="10" fillId="4" borderId="14" xfId="0" applyFont="1" applyFill="1" applyBorder="1" applyAlignment="1" applyProtection="1">
      <alignment horizontal="center" wrapText="1"/>
    </xf>
    <xf numFmtId="44" fontId="22" fillId="3" borderId="12" xfId="2" applyFont="1" applyFill="1" applyBorder="1" applyAlignment="1" applyProtection="1">
      <alignment horizontal="center"/>
      <protection locked="0"/>
    </xf>
    <xf numFmtId="44" fontId="22" fillId="3" borderId="14" xfId="2" applyFont="1" applyFill="1" applyBorder="1" applyAlignment="1" applyProtection="1">
      <alignment horizontal="center"/>
      <protection locked="0"/>
    </xf>
    <xf numFmtId="0" fontId="7" fillId="0" borderId="0" xfId="0" applyFont="1" applyFill="1" applyBorder="1" applyAlignment="1" applyProtection="1">
      <alignment horizontal="left" vertical="top" wrapText="1"/>
    </xf>
    <xf numFmtId="0" fontId="7" fillId="0" borderId="15" xfId="0" applyFont="1" applyBorder="1" applyAlignment="1" applyProtection="1">
      <alignment horizontal="center"/>
    </xf>
    <xf numFmtId="0" fontId="7" fillId="0" borderId="16" xfId="0" applyFont="1" applyBorder="1" applyAlignment="1" applyProtection="1">
      <alignment horizontal="center"/>
    </xf>
    <xf numFmtId="0" fontId="7" fillId="0" borderId="17" xfId="0" applyFont="1" applyBorder="1" applyAlignment="1" applyProtection="1">
      <alignment horizontal="center"/>
    </xf>
    <xf numFmtId="0" fontId="7" fillId="0" borderId="18" xfId="0" applyFont="1" applyBorder="1" applyAlignment="1" applyProtection="1">
      <alignment horizontal="center"/>
    </xf>
    <xf numFmtId="14" fontId="3" fillId="0" borderId="21" xfId="0" applyNumberFormat="1" applyFont="1" applyBorder="1" applyAlignment="1" applyProtection="1">
      <alignment horizontal="center"/>
    </xf>
    <xf numFmtId="14" fontId="3" fillId="0" borderId="22" xfId="0" applyNumberFormat="1" applyFont="1" applyBorder="1" applyAlignment="1" applyProtection="1">
      <alignment horizontal="center"/>
    </xf>
    <xf numFmtId="14" fontId="3" fillId="0" borderId="23" xfId="0" applyNumberFormat="1" applyFont="1" applyBorder="1" applyAlignment="1" applyProtection="1">
      <alignment horizontal="center"/>
    </xf>
    <xf numFmtId="18" fontId="3" fillId="0" borderId="22" xfId="0" applyNumberFormat="1" applyFont="1" applyBorder="1" applyAlignment="1" applyProtection="1">
      <alignment horizontal="center"/>
    </xf>
    <xf numFmtId="0" fontId="3" fillId="0" borderId="22" xfId="0" applyNumberFormat="1" applyFont="1" applyBorder="1" applyAlignment="1" applyProtection="1">
      <alignment horizontal="center"/>
    </xf>
    <xf numFmtId="0" fontId="3" fillId="0" borderId="24" xfId="0" applyNumberFormat="1" applyFont="1" applyBorder="1" applyAlignment="1" applyProtection="1">
      <alignment horizontal="center"/>
    </xf>
    <xf numFmtId="0" fontId="3" fillId="0" borderId="21" xfId="0" applyNumberFormat="1" applyFont="1" applyFill="1" applyBorder="1" applyAlignment="1" applyProtection="1">
      <alignment horizontal="center"/>
    </xf>
    <xf numFmtId="0" fontId="3" fillId="0" borderId="24" xfId="0" applyNumberFormat="1" applyFont="1" applyFill="1" applyBorder="1" applyAlignment="1" applyProtection="1">
      <alignment horizontal="center"/>
    </xf>
    <xf numFmtId="0" fontId="17" fillId="14" borderId="12" xfId="0" applyFont="1" applyFill="1" applyBorder="1" applyAlignment="1" applyProtection="1">
      <alignment horizontal="center"/>
    </xf>
    <xf numFmtId="0" fontId="17" fillId="14" borderId="13" xfId="0" applyFont="1" applyFill="1" applyBorder="1" applyAlignment="1" applyProtection="1">
      <alignment horizontal="center"/>
    </xf>
    <xf numFmtId="0" fontId="17" fillId="14" borderId="14" xfId="0" applyFont="1" applyFill="1" applyBorder="1" applyAlignment="1" applyProtection="1">
      <alignment horizontal="center"/>
    </xf>
    <xf numFmtId="0" fontId="7" fillId="0" borderId="0" xfId="0" applyFont="1" applyBorder="1" applyAlignment="1" applyProtection="1">
      <alignment horizontal="left"/>
    </xf>
    <xf numFmtId="0" fontId="7" fillId="0" borderId="10" xfId="0" applyFont="1" applyBorder="1" applyAlignment="1" applyProtection="1">
      <alignment horizontal="left"/>
    </xf>
    <xf numFmtId="165" fontId="7" fillId="0" borderId="21" xfId="0" applyNumberFormat="1" applyFont="1" applyBorder="1" applyAlignment="1" applyProtection="1">
      <alignment horizontal="center"/>
    </xf>
    <xf numFmtId="165" fontId="7" fillId="0" borderId="24" xfId="0" applyNumberFormat="1" applyFont="1" applyBorder="1" applyAlignment="1" applyProtection="1">
      <alignment horizontal="center"/>
    </xf>
    <xf numFmtId="0" fontId="17" fillId="15" borderId="12" xfId="0" applyFont="1" applyFill="1" applyBorder="1" applyAlignment="1" applyProtection="1">
      <alignment horizontal="center"/>
    </xf>
    <xf numFmtId="0" fontId="17" fillId="15" borderId="13" xfId="0" applyFont="1" applyFill="1" applyBorder="1" applyAlignment="1" applyProtection="1">
      <alignment horizontal="center"/>
    </xf>
    <xf numFmtId="0" fontId="17" fillId="15" borderId="14" xfId="0" applyFont="1" applyFill="1" applyBorder="1" applyAlignment="1" applyProtection="1">
      <alignment horizontal="center"/>
    </xf>
    <xf numFmtId="0" fontId="7" fillId="0" borderId="57" xfId="0" applyFont="1" applyBorder="1" applyAlignment="1" applyProtection="1">
      <alignment horizontal="center"/>
    </xf>
    <xf numFmtId="0" fontId="7" fillId="0" borderId="19" xfId="0" applyFont="1" applyBorder="1" applyAlignment="1" applyProtection="1">
      <alignment horizontal="center"/>
    </xf>
    <xf numFmtId="8" fontId="7" fillId="0" borderId="15" xfId="0" applyNumberFormat="1" applyFont="1" applyBorder="1" applyAlignment="1" applyProtection="1">
      <alignment horizontal="center"/>
    </xf>
    <xf numFmtId="8" fontId="7" fillId="0" borderId="18" xfId="0" applyNumberFormat="1" applyFont="1" applyBorder="1" applyAlignment="1" applyProtection="1">
      <alignment horizontal="center"/>
    </xf>
    <xf numFmtId="165" fontId="7" fillId="15" borderId="12" xfId="2" applyNumberFormat="1" applyFont="1" applyFill="1" applyBorder="1" applyAlignment="1" applyProtection="1">
      <alignment horizontal="center"/>
    </xf>
    <xf numFmtId="165" fontId="7" fillId="15" borderId="14" xfId="2" applyNumberFormat="1" applyFont="1" applyFill="1" applyBorder="1" applyAlignment="1" applyProtection="1">
      <alignment horizontal="center"/>
    </xf>
    <xf numFmtId="0" fontId="7" fillId="0" borderId="23" xfId="0" applyFont="1" applyBorder="1" applyAlignment="1" applyProtection="1">
      <alignment horizontal="center"/>
    </xf>
    <xf numFmtId="0" fontId="7" fillId="0" borderId="40" xfId="0" applyFont="1" applyBorder="1" applyAlignment="1" applyProtection="1">
      <alignment horizontal="center"/>
    </xf>
    <xf numFmtId="0" fontId="7" fillId="0" borderId="11" xfId="0" applyFont="1" applyBorder="1" applyAlignment="1" applyProtection="1">
      <alignment horizontal="center"/>
    </xf>
    <xf numFmtId="0" fontId="3" fillId="0" borderId="22" xfId="0" applyFont="1" applyBorder="1" applyAlignment="1" applyProtection="1">
      <alignment horizontal="left"/>
    </xf>
    <xf numFmtId="14" fontId="7" fillId="0" borderId="23" xfId="0" applyNumberFormat="1" applyFont="1" applyBorder="1" applyAlignment="1" applyProtection="1">
      <alignment horizontal="center"/>
    </xf>
    <xf numFmtId="14" fontId="7" fillId="0" borderId="40" xfId="0" applyNumberFormat="1" applyFont="1" applyBorder="1" applyAlignment="1" applyProtection="1">
      <alignment horizontal="center"/>
    </xf>
    <xf numFmtId="166" fontId="7" fillId="0" borderId="23" xfId="0" applyNumberFormat="1" applyFont="1" applyBorder="1" applyAlignment="1" applyProtection="1">
      <alignment horizontal="center"/>
    </xf>
    <xf numFmtId="166" fontId="7" fillId="0" borderId="11" xfId="0" applyNumberFormat="1" applyFont="1" applyBorder="1" applyAlignment="1" applyProtection="1">
      <alignment horizontal="center"/>
    </xf>
    <xf numFmtId="166" fontId="7" fillId="0" borderId="40" xfId="0" applyNumberFormat="1" applyFont="1" applyBorder="1" applyAlignment="1" applyProtection="1">
      <alignment horizontal="center"/>
    </xf>
    <xf numFmtId="0" fontId="7" fillId="0" borderId="7" xfId="0" applyFont="1" applyBorder="1" applyAlignment="1" applyProtection="1">
      <alignment horizontal="left"/>
    </xf>
    <xf numFmtId="0" fontId="7" fillId="0" borderId="9" xfId="0" applyFont="1" applyBorder="1" applyAlignment="1" applyProtection="1">
      <alignment horizontal="left"/>
    </xf>
    <xf numFmtId="165" fontId="7" fillId="0" borderId="36" xfId="0" applyNumberFormat="1" applyFont="1" applyBorder="1" applyAlignment="1" applyProtection="1">
      <alignment horizontal="center"/>
    </xf>
    <xf numFmtId="165" fontId="7" fillId="0" borderId="37" xfId="0" applyNumberFormat="1" applyFont="1" applyBorder="1" applyAlignment="1" applyProtection="1">
      <alignment horizontal="center"/>
    </xf>
    <xf numFmtId="165" fontId="7" fillId="14" borderId="12" xfId="2" applyNumberFormat="1" applyFont="1" applyFill="1" applyBorder="1" applyAlignment="1" applyProtection="1">
      <alignment horizontal="center"/>
    </xf>
    <xf numFmtId="165" fontId="7" fillId="14" borderId="14" xfId="2" applyNumberFormat="1" applyFont="1" applyFill="1" applyBorder="1" applyAlignment="1" applyProtection="1">
      <alignment horizontal="center"/>
    </xf>
    <xf numFmtId="8" fontId="7" fillId="0" borderId="38" xfId="0" applyNumberFormat="1" applyFont="1" applyFill="1" applyBorder="1" applyAlignment="1" applyProtection="1">
      <alignment horizontal="center"/>
    </xf>
    <xf numFmtId="8" fontId="7" fillId="0" borderId="39" xfId="0" applyNumberFormat="1" applyFont="1" applyFill="1" applyBorder="1" applyAlignment="1" applyProtection="1">
      <alignment horizontal="center"/>
    </xf>
    <xf numFmtId="165" fontId="3" fillId="8" borderId="45" xfId="0" applyNumberFormat="1" applyFont="1" applyFill="1" applyBorder="1" applyAlignment="1" applyProtection="1">
      <alignment horizontal="center"/>
      <protection locked="0"/>
    </xf>
    <xf numFmtId="165" fontId="3" fillId="8" borderId="2" xfId="0" applyNumberFormat="1" applyFont="1" applyFill="1" applyBorder="1" applyAlignment="1" applyProtection="1">
      <alignment horizontal="center"/>
      <protection locked="0"/>
    </xf>
    <xf numFmtId="165" fontId="20" fillId="8" borderId="45" xfId="0" applyNumberFormat="1" applyFont="1" applyFill="1" applyBorder="1" applyAlignment="1" applyProtection="1">
      <alignment horizontal="center"/>
      <protection locked="0"/>
    </xf>
    <xf numFmtId="165" fontId="20" fillId="8" borderId="2" xfId="0" applyNumberFormat="1" applyFont="1" applyFill="1" applyBorder="1" applyAlignment="1" applyProtection="1">
      <alignment horizontal="center"/>
      <protection locked="0"/>
    </xf>
    <xf numFmtId="165" fontId="20" fillId="8" borderId="46" xfId="0" applyNumberFormat="1" applyFont="1" applyFill="1" applyBorder="1" applyAlignment="1" applyProtection="1">
      <alignment horizontal="center"/>
      <protection locked="0"/>
    </xf>
    <xf numFmtId="0" fontId="6" fillId="13" borderId="12" xfId="0" applyFont="1" applyFill="1" applyBorder="1" applyAlignment="1" applyProtection="1">
      <alignment horizontal="left"/>
    </xf>
    <xf numFmtId="0" fontId="3" fillId="13" borderId="13" xfId="0" applyFont="1" applyFill="1" applyBorder="1" applyAlignment="1"/>
    <xf numFmtId="165" fontId="20" fillId="13" borderId="13" xfId="0" applyNumberFormat="1" applyFont="1" applyFill="1" applyBorder="1" applyAlignment="1" applyProtection="1">
      <alignment horizontal="center"/>
      <protection locked="0"/>
    </xf>
    <xf numFmtId="0" fontId="3" fillId="13" borderId="13" xfId="0" applyFont="1" applyFill="1" applyBorder="1" applyAlignment="1">
      <alignment horizontal="center"/>
    </xf>
    <xf numFmtId="0" fontId="3" fillId="0" borderId="41" xfId="0" applyFont="1" applyBorder="1" applyAlignment="1" applyProtection="1">
      <alignment horizontal="left"/>
    </xf>
    <xf numFmtId="14" fontId="7" fillId="0" borderId="42" xfId="0" applyNumberFormat="1" applyFont="1" applyBorder="1" applyAlignment="1" applyProtection="1">
      <alignment horizontal="center"/>
    </xf>
    <xf numFmtId="14" fontId="7" fillId="0" borderId="43" xfId="0" applyNumberFormat="1" applyFont="1" applyBorder="1" applyAlignment="1" applyProtection="1">
      <alignment horizontal="center"/>
    </xf>
    <xf numFmtId="166" fontId="7" fillId="0" borderId="42" xfId="0" applyNumberFormat="1" applyFont="1" applyBorder="1" applyAlignment="1" applyProtection="1">
      <alignment horizontal="center"/>
    </xf>
    <xf numFmtId="166" fontId="7" fillId="0" borderId="35" xfId="0" applyNumberFormat="1" applyFont="1" applyBorder="1" applyAlignment="1" applyProtection="1">
      <alignment horizontal="center"/>
    </xf>
    <xf numFmtId="166" fontId="7" fillId="0" borderId="43" xfId="0" applyNumberFormat="1" applyFont="1" applyBorder="1" applyAlignment="1" applyProtection="1">
      <alignment horizontal="center"/>
    </xf>
    <xf numFmtId="44" fontId="15" fillId="0" borderId="22" xfId="2" applyFont="1" applyFill="1" applyBorder="1" applyAlignment="1" applyProtection="1">
      <alignment horizontal="center"/>
    </xf>
    <xf numFmtId="0" fontId="13" fillId="0" borderId="0" xfId="0" applyFont="1" applyFill="1" applyBorder="1" applyAlignment="1" applyProtection="1">
      <alignment horizontal="left" vertical="top" wrapText="1"/>
    </xf>
    <xf numFmtId="0" fontId="19" fillId="3" borderId="12"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44" fontId="15" fillId="3" borderId="22" xfId="2" applyFont="1" applyFill="1" applyBorder="1" applyAlignment="1" applyProtection="1">
      <alignment horizontal="center"/>
      <protection locked="0"/>
    </xf>
    <xf numFmtId="0" fontId="22" fillId="3" borderId="12" xfId="0" applyFont="1" applyFill="1" applyBorder="1" applyAlignment="1" applyProtection="1">
      <alignment horizontal="center"/>
      <protection locked="0"/>
    </xf>
    <xf numFmtId="0" fontId="22" fillId="3" borderId="14"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8" fontId="15" fillId="0" borderId="0" xfId="0" applyNumberFormat="1" applyFont="1" applyFill="1" applyBorder="1" applyAlignment="1" applyProtection="1">
      <alignment horizontal="center"/>
    </xf>
    <xf numFmtId="0" fontId="18" fillId="3" borderId="7" xfId="0" applyFont="1" applyFill="1" applyBorder="1" applyAlignment="1" applyProtection="1">
      <alignment horizontal="center" wrapText="1"/>
      <protection locked="0"/>
    </xf>
    <xf numFmtId="44" fontId="22" fillId="0" borderId="0" xfId="2" applyFont="1" applyFill="1" applyBorder="1" applyAlignment="1" applyProtection="1">
      <alignment horizontal="center"/>
      <protection locked="0"/>
    </xf>
    <xf numFmtId="44" fontId="22" fillId="0" borderId="0" xfId="2" applyFont="1" applyFill="1" applyBorder="1" applyAlignment="1" applyProtection="1">
      <alignment horizontal="center"/>
    </xf>
    <xf numFmtId="44" fontId="33" fillId="13" borderId="12" xfId="0" applyNumberFormat="1" applyFont="1" applyFill="1" applyBorder="1" applyAlignment="1" applyProtection="1">
      <alignment horizontal="center"/>
    </xf>
    <xf numFmtId="44" fontId="33" fillId="13" borderId="13" xfId="0" applyNumberFormat="1" applyFont="1" applyFill="1" applyBorder="1" applyAlignment="1" applyProtection="1">
      <alignment horizontal="center"/>
    </xf>
    <xf numFmtId="44" fontId="33" fillId="13" borderId="14" xfId="0" applyNumberFormat="1" applyFont="1" applyFill="1" applyBorder="1" applyAlignment="1" applyProtection="1">
      <alignment horizontal="center"/>
    </xf>
    <xf numFmtId="0" fontId="18" fillId="0" borderId="2"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2" fillId="0" borderId="7" xfId="0" applyFont="1" applyBorder="1" applyAlignment="1" applyProtection="1">
      <alignment horizontal="center"/>
    </xf>
    <xf numFmtId="0" fontId="60" fillId="0" borderId="7" xfId="0" applyFont="1" applyBorder="1" applyAlignment="1" applyProtection="1">
      <alignment horizontal="center" vertical="top" wrapText="1"/>
    </xf>
    <xf numFmtId="0" fontId="21" fillId="0" borderId="7" xfId="0" applyFont="1" applyFill="1" applyBorder="1" applyAlignment="1" applyProtection="1">
      <alignment horizontal="center"/>
    </xf>
    <xf numFmtId="0" fontId="59" fillId="3" borderId="7" xfId="0" applyFont="1" applyFill="1" applyBorder="1" applyAlignment="1" applyProtection="1">
      <alignment horizontal="center"/>
      <protection locked="0"/>
    </xf>
    <xf numFmtId="0" fontId="3" fillId="0" borderId="7" xfId="0" applyFont="1" applyBorder="1" applyAlignment="1" applyProtection="1">
      <alignment horizontal="center"/>
    </xf>
    <xf numFmtId="0" fontId="14" fillId="0" borderId="0" xfId="0" applyFont="1" applyAlignment="1" applyProtection="1">
      <alignment horizontal="center" vertical="top" wrapText="1"/>
    </xf>
    <xf numFmtId="0" fontId="60" fillId="0" borderId="0" xfId="0" applyFont="1" applyAlignment="1" applyProtection="1">
      <alignment horizontal="center" vertical="top"/>
    </xf>
    <xf numFmtId="0" fontId="30" fillId="3" borderId="7" xfId="0" applyNumberFormat="1" applyFont="1" applyFill="1" applyBorder="1" applyAlignment="1" applyProtection="1">
      <alignment horizontal="center"/>
      <protection locked="0"/>
    </xf>
    <xf numFmtId="0" fontId="30" fillId="3" borderId="9" xfId="0" applyNumberFormat="1" applyFont="1" applyFill="1" applyBorder="1" applyAlignment="1" applyProtection="1">
      <alignment horizontal="center"/>
      <protection locked="0"/>
    </xf>
    <xf numFmtId="0" fontId="3" fillId="0" borderId="49" xfId="0" applyFont="1" applyBorder="1" applyAlignment="1" applyProtection="1">
      <alignment horizontal="left" vertical="center" wrapText="1"/>
    </xf>
    <xf numFmtId="0" fontId="3" fillId="7" borderId="12"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24" fillId="0" borderId="7" xfId="0" applyFont="1" applyBorder="1" applyAlignment="1" applyProtection="1">
      <alignment horizontal="center"/>
    </xf>
    <xf numFmtId="44" fontId="3" fillId="6" borderId="12" xfId="2" applyFont="1" applyFill="1" applyBorder="1" applyAlignment="1" applyProtection="1">
      <alignment horizontal="center"/>
      <protection locked="0"/>
    </xf>
    <xf numFmtId="44" fontId="3" fillId="6" borderId="14" xfId="2" applyFont="1" applyFill="1" applyBorder="1" applyAlignment="1" applyProtection="1">
      <alignment horizontal="center"/>
      <protection locked="0"/>
    </xf>
    <xf numFmtId="44" fontId="3" fillId="7" borderId="12" xfId="2" applyFont="1" applyFill="1" applyBorder="1" applyAlignment="1" applyProtection="1">
      <alignment horizontal="center"/>
      <protection locked="0"/>
    </xf>
    <xf numFmtId="44" fontId="3" fillId="7" borderId="14" xfId="2" applyFont="1" applyFill="1" applyBorder="1" applyAlignment="1" applyProtection="1">
      <alignment horizontal="center"/>
      <protection locked="0"/>
    </xf>
    <xf numFmtId="0" fontId="3" fillId="0" borderId="11"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26" fillId="0" borderId="0" xfId="0" applyFont="1" applyBorder="1" applyAlignment="1" applyProtection="1">
      <alignment horizontal="center"/>
    </xf>
    <xf numFmtId="8" fontId="26" fillId="0" borderId="0" xfId="0" applyNumberFormat="1" applyFont="1" applyBorder="1" applyAlignment="1" applyProtection="1">
      <alignment horizontal="center"/>
    </xf>
    <xf numFmtId="0" fontId="15" fillId="3" borderId="5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53" xfId="0" applyFont="1" applyFill="1" applyBorder="1" applyAlignment="1" applyProtection="1">
      <alignment horizontal="left" vertical="top" wrapText="1"/>
      <protection locked="0"/>
    </xf>
    <xf numFmtId="0" fontId="15" fillId="3" borderId="54"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5" xfId="0" applyFont="1" applyFill="1" applyBorder="1" applyAlignment="1" applyProtection="1">
      <alignment horizontal="center"/>
    </xf>
    <xf numFmtId="0" fontId="6" fillId="2" borderId="23" xfId="0" applyFont="1" applyFill="1" applyBorder="1" applyAlignment="1" applyProtection="1">
      <alignment horizontal="left"/>
    </xf>
    <xf numFmtId="0" fontId="3" fillId="2" borderId="11" xfId="0" applyFont="1" applyFill="1" applyBorder="1" applyAlignment="1"/>
    <xf numFmtId="165" fontId="20" fillId="2" borderId="11" xfId="0" applyNumberFormat="1" applyFont="1" applyFill="1" applyBorder="1" applyAlignment="1" applyProtection="1">
      <alignment horizontal="center"/>
      <protection locked="0"/>
    </xf>
    <xf numFmtId="0" fontId="3" fillId="2" borderId="11" xfId="0" applyFont="1" applyFill="1" applyBorder="1" applyAlignment="1">
      <alignment horizontal="center"/>
    </xf>
    <xf numFmtId="8" fontId="21" fillId="6" borderId="1" xfId="0" applyNumberFormat="1" applyFont="1" applyFill="1" applyBorder="1" applyAlignment="1" applyProtection="1">
      <alignment horizontal="center"/>
    </xf>
    <xf numFmtId="8" fontId="21" fillId="6" borderId="13" xfId="0" applyNumberFormat="1" applyFont="1" applyFill="1" applyBorder="1" applyAlignment="1" applyProtection="1">
      <alignment horizontal="center"/>
    </xf>
    <xf numFmtId="8" fontId="21" fillId="6" borderId="14" xfId="0" applyNumberFormat="1" applyFont="1" applyFill="1" applyBorder="1" applyAlignment="1" applyProtection="1">
      <alignment horizontal="center"/>
    </xf>
    <xf numFmtId="164" fontId="7" fillId="7" borderId="12" xfId="0" applyNumberFormat="1" applyFont="1" applyFill="1" applyBorder="1" applyAlignment="1" applyProtection="1">
      <alignment horizontal="center"/>
    </xf>
    <xf numFmtId="164" fontId="7" fillId="7" borderId="13" xfId="0" applyNumberFormat="1" applyFont="1" applyFill="1" applyBorder="1" applyAlignment="1" applyProtection="1">
      <alignment horizontal="center"/>
    </xf>
    <xf numFmtId="164" fontId="7" fillId="7" borderId="14" xfId="0" applyNumberFormat="1" applyFont="1" applyFill="1" applyBorder="1" applyAlignment="1" applyProtection="1">
      <alignment horizontal="center"/>
    </xf>
    <xf numFmtId="44" fontId="15" fillId="6" borderId="4" xfId="2" applyFont="1" applyFill="1" applyBorder="1" applyAlignment="1" applyProtection="1">
      <alignment horizontal="center"/>
      <protection locked="0"/>
    </xf>
    <xf numFmtId="44" fontId="15" fillId="6" borderId="6" xfId="2" applyFont="1" applyFill="1" applyBorder="1" applyAlignment="1" applyProtection="1">
      <alignment horizontal="center"/>
      <protection locked="0"/>
    </xf>
    <xf numFmtId="44" fontId="15" fillId="7" borderId="4" xfId="2" applyFont="1" applyFill="1" applyBorder="1" applyAlignment="1" applyProtection="1">
      <alignment horizontal="center"/>
      <protection locked="0"/>
    </xf>
    <xf numFmtId="44" fontId="15" fillId="7" borderId="6" xfId="2" applyFont="1" applyFill="1" applyBorder="1" applyAlignment="1" applyProtection="1">
      <alignment horizontal="center"/>
      <protection locked="0"/>
    </xf>
    <xf numFmtId="0" fontId="10" fillId="10" borderId="12" xfId="0" applyFont="1" applyFill="1" applyBorder="1" applyAlignment="1" applyProtection="1">
      <alignment horizontal="center" wrapText="1"/>
    </xf>
    <xf numFmtId="0" fontId="10" fillId="10" borderId="13" xfId="0" applyFont="1" applyFill="1" applyBorder="1" applyAlignment="1" applyProtection="1">
      <alignment horizontal="center" wrapText="1"/>
    </xf>
    <xf numFmtId="0" fontId="10" fillId="10" borderId="14" xfId="0" applyFont="1" applyFill="1" applyBorder="1" applyAlignment="1" applyProtection="1">
      <alignment horizontal="center" wrapText="1"/>
    </xf>
    <xf numFmtId="165" fontId="7" fillId="2" borderId="12" xfId="2" applyNumberFormat="1" applyFont="1" applyFill="1" applyBorder="1" applyAlignment="1" applyProtection="1">
      <alignment horizontal="center"/>
    </xf>
    <xf numFmtId="165" fontId="7" fillId="2" borderId="14" xfId="2" applyNumberFormat="1" applyFont="1" applyFill="1" applyBorder="1" applyAlignment="1" applyProtection="1">
      <alignment horizontal="center"/>
    </xf>
    <xf numFmtId="0" fontId="7" fillId="0" borderId="1" xfId="0" applyFont="1" applyBorder="1" applyAlignment="1" applyProtection="1">
      <alignment horizontal="center"/>
    </xf>
    <xf numFmtId="0" fontId="7" fillId="0" borderId="3" xfId="0" applyFont="1" applyBorder="1" applyAlignment="1" applyProtection="1">
      <alignment horizontal="center"/>
    </xf>
    <xf numFmtId="0" fontId="3" fillId="0" borderId="36" xfId="0" applyNumberFormat="1" applyFont="1" applyFill="1" applyBorder="1" applyAlignment="1" applyProtection="1">
      <alignment horizontal="center"/>
    </xf>
    <xf numFmtId="0" fontId="3" fillId="0" borderId="37" xfId="0" applyNumberFormat="1" applyFont="1" applyFill="1" applyBorder="1" applyAlignment="1" applyProtection="1">
      <alignment horizontal="center"/>
    </xf>
    <xf numFmtId="0" fontId="17" fillId="2" borderId="12" xfId="0" applyFont="1" applyFill="1" applyBorder="1" applyAlignment="1" applyProtection="1">
      <alignment horizontal="center"/>
    </xf>
    <xf numFmtId="0" fontId="17" fillId="2" borderId="13" xfId="0" applyFont="1" applyFill="1" applyBorder="1" applyAlignment="1" applyProtection="1">
      <alignment horizontal="center"/>
    </xf>
    <xf numFmtId="0" fontId="17" fillId="2" borderId="14" xfId="0" applyFont="1" applyFill="1" applyBorder="1" applyAlignment="1" applyProtection="1">
      <alignment horizontal="center"/>
    </xf>
    <xf numFmtId="0" fontId="3" fillId="0" borderId="38" xfId="0" applyNumberFormat="1" applyFont="1" applyFill="1" applyBorder="1" applyAlignment="1" applyProtection="1">
      <alignment horizontal="center"/>
    </xf>
    <xf numFmtId="0" fontId="3" fillId="0" borderId="39" xfId="0" applyNumberFormat="1" applyFont="1" applyFill="1" applyBorder="1" applyAlignment="1" applyProtection="1">
      <alignment horizontal="center"/>
    </xf>
    <xf numFmtId="0" fontId="28" fillId="0" borderId="0" xfId="0" applyFont="1" applyAlignment="1" applyProtection="1">
      <alignment horizontal="left" vertical="top" wrapText="1"/>
    </xf>
    <xf numFmtId="0" fontId="34" fillId="0" borderId="49" xfId="0" applyFont="1" applyBorder="1" applyAlignment="1" applyProtection="1">
      <alignment horizontal="left" vertical="top" wrapText="1"/>
    </xf>
    <xf numFmtId="0" fontId="34" fillId="0" borderId="0" xfId="0" applyFont="1" applyAlignment="1" applyProtection="1">
      <alignment horizontal="left" vertical="top" wrapText="1"/>
    </xf>
    <xf numFmtId="0" fontId="9" fillId="0" borderId="52" xfId="0" applyFont="1" applyFill="1" applyBorder="1" applyAlignment="1" applyProtection="1">
      <alignment horizontal="left" wrapText="1"/>
    </xf>
    <xf numFmtId="0" fontId="9" fillId="0" borderId="0" xfId="0" applyFont="1" applyFill="1" applyBorder="1" applyAlignment="1" applyProtection="1">
      <alignment horizontal="left" wrapText="1"/>
    </xf>
    <xf numFmtId="0" fontId="9" fillId="0" borderId="53" xfId="0" applyFont="1" applyFill="1" applyBorder="1" applyAlignment="1" applyProtection="1">
      <alignment horizontal="left" wrapText="1"/>
    </xf>
    <xf numFmtId="0" fontId="22" fillId="7" borderId="7" xfId="0" applyFont="1" applyFill="1" applyBorder="1" applyAlignment="1" applyProtection="1">
      <protection locked="0"/>
    </xf>
    <xf numFmtId="0" fontId="7" fillId="0" borderId="2" xfId="0" applyFont="1" applyBorder="1" applyAlignment="1" applyProtection="1">
      <alignment horizontal="center"/>
    </xf>
    <xf numFmtId="0" fontId="22" fillId="7" borderId="2" xfId="0" applyNumberFormat="1" applyFont="1" applyFill="1" applyBorder="1" applyAlignment="1" applyProtection="1">
      <alignment horizontal="center"/>
      <protection locked="0"/>
    </xf>
    <xf numFmtId="0" fontId="22" fillId="7" borderId="7" xfId="0" applyNumberFormat="1" applyFont="1" applyFill="1" applyBorder="1" applyAlignment="1" applyProtection="1">
      <alignment horizontal="center"/>
      <protection locked="0"/>
    </xf>
    <xf numFmtId="0" fontId="22" fillId="7" borderId="3" xfId="0" applyNumberFormat="1" applyFont="1" applyFill="1" applyBorder="1" applyAlignment="1" applyProtection="1">
      <alignment horizontal="center"/>
      <protection locked="0"/>
    </xf>
    <xf numFmtId="0" fontId="22" fillId="7" borderId="9" xfId="0" applyNumberFormat="1" applyFont="1" applyFill="1" applyBorder="1" applyAlignment="1" applyProtection="1">
      <alignment horizontal="center"/>
      <protection locked="0"/>
    </xf>
    <xf numFmtId="0" fontId="22" fillId="7" borderId="11" xfId="0" applyFont="1" applyFill="1" applyBorder="1" applyAlignment="1" applyProtection="1">
      <protection locked="0"/>
    </xf>
    <xf numFmtId="0" fontId="38" fillId="0" borderId="0" xfId="0" applyFont="1" applyFill="1" applyBorder="1" applyAlignment="1" applyProtection="1">
      <alignment horizontal="center"/>
    </xf>
    <xf numFmtId="0" fontId="41" fillId="12" borderId="12" xfId="0" applyFont="1" applyFill="1" applyBorder="1" applyAlignment="1" applyProtection="1">
      <alignment horizontal="center"/>
    </xf>
    <xf numFmtId="0" fontId="41" fillId="12" borderId="13" xfId="0" applyFont="1" applyFill="1" applyBorder="1" applyAlignment="1" applyProtection="1">
      <alignment horizontal="center"/>
    </xf>
    <xf numFmtId="0" fontId="41" fillId="12" borderId="14" xfId="0" applyFont="1" applyFill="1" applyBorder="1" applyAlignment="1" applyProtection="1">
      <alignment horizontal="center"/>
    </xf>
    <xf numFmtId="0" fontId="6" fillId="0" borderId="7" xfId="0" applyFont="1" applyBorder="1" applyAlignment="1" applyProtection="1">
      <alignment horizontal="center"/>
    </xf>
    <xf numFmtId="0" fontId="44" fillId="0" borderId="7" xfId="0" applyNumberFormat="1" applyFont="1" applyBorder="1" applyAlignment="1" applyProtection="1">
      <alignment horizontal="center"/>
      <protection locked="0"/>
    </xf>
    <xf numFmtId="0" fontId="44" fillId="0" borderId="9" xfId="0" applyNumberFormat="1" applyFont="1" applyBorder="1" applyAlignment="1" applyProtection="1">
      <alignment horizontal="center"/>
      <protection locked="0"/>
    </xf>
    <xf numFmtId="14" fontId="8" fillId="0" borderId="0" xfId="0" applyNumberFormat="1" applyFont="1" applyBorder="1" applyAlignment="1" applyProtection="1">
      <alignment horizontal="center"/>
    </xf>
    <xf numFmtId="14" fontId="8" fillId="0" borderId="10" xfId="0" applyNumberFormat="1" applyFont="1" applyBorder="1" applyAlignment="1" applyProtection="1">
      <alignment horizontal="center"/>
    </xf>
    <xf numFmtId="0" fontId="42" fillId="3" borderId="7" xfId="0" applyFont="1" applyFill="1" applyBorder="1" applyAlignment="1" applyProtection="1">
      <protection locked="0"/>
    </xf>
    <xf numFmtId="0" fontId="42" fillId="3" borderId="11" xfId="0" applyFont="1" applyFill="1" applyBorder="1" applyAlignment="1" applyProtection="1">
      <protection locked="0"/>
    </xf>
    <xf numFmtId="0" fontId="3" fillId="3" borderId="12" xfId="0" applyFont="1" applyFill="1" applyBorder="1" applyAlignment="1" applyProtection="1">
      <alignment horizontal="left"/>
      <protection locked="0"/>
    </xf>
    <xf numFmtId="0" fontId="3" fillId="3" borderId="13"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7" fillId="0" borderId="7" xfId="0" applyFont="1" applyFill="1" applyBorder="1" applyAlignment="1" applyProtection="1">
      <alignment horizontal="left" vertical="top" wrapText="1"/>
    </xf>
    <xf numFmtId="0" fontId="6" fillId="12" borderId="12" xfId="0" applyFont="1" applyFill="1" applyBorder="1" applyAlignment="1" applyProtection="1">
      <alignment horizontal="left"/>
    </xf>
    <xf numFmtId="0" fontId="3" fillId="12" borderId="13" xfId="0" applyFont="1" applyFill="1" applyBorder="1" applyAlignment="1"/>
    <xf numFmtId="165" fontId="20" fillId="12" borderId="13" xfId="0" applyNumberFormat="1" applyFont="1" applyFill="1" applyBorder="1" applyAlignment="1" applyProtection="1">
      <alignment horizontal="center"/>
      <protection locked="0"/>
    </xf>
    <xf numFmtId="0" fontId="3" fillId="12" borderId="13" xfId="0" applyFont="1" applyFill="1" applyBorder="1" applyAlignment="1">
      <alignment horizontal="center"/>
    </xf>
    <xf numFmtId="0" fontId="10" fillId="10" borderId="0" xfId="0" applyFont="1" applyFill="1" applyBorder="1" applyAlignment="1" applyProtection="1">
      <alignment horizontal="left"/>
    </xf>
    <xf numFmtId="0" fontId="3" fillId="12" borderId="0" xfId="0" applyFont="1" applyFill="1" applyAlignment="1" applyProtection="1">
      <alignment horizontal="center"/>
    </xf>
    <xf numFmtId="0" fontId="3" fillId="0" borderId="0" xfId="0" applyFont="1" applyAlignment="1" applyProtection="1">
      <alignment horizontal="left" vertical="top" wrapText="1"/>
    </xf>
    <xf numFmtId="0" fontId="2" fillId="2" borderId="3" xfId="0" applyFont="1" applyFill="1" applyBorder="1" applyAlignment="1" applyProtection="1">
      <alignment horizontal="center"/>
    </xf>
    <xf numFmtId="0" fontId="3" fillId="2" borderId="6" xfId="0" applyFont="1" applyFill="1" applyBorder="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4079" custLinFactNeighborY="-381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3A0D770-646E-465D-8212-AC5720414E71}"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en-US"/>
        </a:p>
      </dgm:t>
    </dgm:pt>
    <dgm:pt modelId="{F29F4C20-2EE2-4135-AD0A-DFE76A6D9116}">
      <dgm:prSet phldrT="[Text]"/>
      <dgm:spPr/>
      <dgm:t>
        <a:bodyPr/>
        <a:lstStyle/>
        <a:p>
          <a:r>
            <a:rPr lang="en-US"/>
            <a:t>Auto-Fills</a:t>
          </a:r>
        </a:p>
      </dgm:t>
    </dgm:pt>
    <dgm:pt modelId="{E33C84D6-10D3-45BA-B0FB-527F02D106A6}" type="parTrans" cxnId="{8B5A2652-0B1F-45CE-8299-36351FA8487F}">
      <dgm:prSet/>
      <dgm:spPr/>
      <dgm:t>
        <a:bodyPr/>
        <a:lstStyle/>
        <a:p>
          <a:endParaRPr lang="en-US"/>
        </a:p>
      </dgm:t>
    </dgm:pt>
    <dgm:pt modelId="{A93FADCD-AD45-4645-A7FD-B724A31588CE}" type="sibTrans" cxnId="{8B5A2652-0B1F-45CE-8299-36351FA8487F}">
      <dgm:prSet/>
      <dgm:spPr/>
      <dgm:t>
        <a:bodyPr/>
        <a:lstStyle/>
        <a:p>
          <a:endParaRPr lang="en-US"/>
        </a:p>
      </dgm:t>
    </dgm:pt>
    <dgm:pt modelId="{53636A3B-4F99-4538-A0C5-C5045783F3F7}">
      <dgm:prSet phldrT="[Text]"/>
      <dgm:spPr/>
      <dgm:t>
        <a:bodyPr/>
        <a:lstStyle/>
        <a:p>
          <a:r>
            <a:rPr lang="en-US"/>
            <a:t>24 Hour </a:t>
          </a:r>
          <a:br>
            <a:rPr lang="en-US"/>
          </a:br>
          <a:r>
            <a:rPr lang="en-US"/>
            <a:t>Time Periods</a:t>
          </a:r>
        </a:p>
      </dgm:t>
    </dgm:pt>
    <dgm:pt modelId="{02CFC9B4-1BF7-4798-B4D2-DEDCC088EB0E}" type="parTrans" cxnId="{6EC8152E-51E3-4D36-A441-EF21786C038E}">
      <dgm:prSet/>
      <dgm:spPr/>
      <dgm:t>
        <a:bodyPr/>
        <a:lstStyle/>
        <a:p>
          <a:endParaRPr lang="en-US"/>
        </a:p>
      </dgm:t>
    </dgm:pt>
    <dgm:pt modelId="{8B93AC7D-CA38-4B3A-90DB-8B4FA456343D}" type="sibTrans" cxnId="{6EC8152E-51E3-4D36-A441-EF21786C038E}">
      <dgm:prSet/>
      <dgm:spPr/>
      <dgm:t>
        <a:bodyPr/>
        <a:lstStyle/>
        <a:p>
          <a:endParaRPr lang="en-US"/>
        </a:p>
      </dgm:t>
    </dgm:pt>
    <dgm:pt modelId="{EC5C77F3-12C3-4D0D-92FF-59C405A16536}" type="pres">
      <dgm:prSet presAssocID="{53A0D770-646E-465D-8212-AC5720414E71}" presName="Name0" presStyleCnt="0">
        <dgm:presLayoutVars>
          <dgm:chMax val="7"/>
          <dgm:chPref val="5"/>
        </dgm:presLayoutVars>
      </dgm:prSet>
      <dgm:spPr/>
    </dgm:pt>
    <dgm:pt modelId="{5BF793E1-8A2E-4897-807C-5CB0F6C3D472}" type="pres">
      <dgm:prSet presAssocID="{53A0D770-646E-465D-8212-AC5720414E71}" presName="arrowNode" presStyleLbl="node1" presStyleIdx="0" presStyleCnt="1" custAng="6841949" custScaleX="95902" custScaleY="100000" custLinFactNeighborX="10320" custLinFactNeighborY="7285"/>
      <dgm:spPr/>
    </dgm:pt>
    <dgm:pt modelId="{5B95C13F-9E9C-4B3F-8938-54CA016C0D26}" type="pres">
      <dgm:prSet presAssocID="{F29F4C20-2EE2-4135-AD0A-DFE76A6D9116}" presName="txNode1" presStyleLbl="revTx" presStyleIdx="0" presStyleCnt="2" custLinFactX="4367" custLinFactY="64203" custLinFactNeighborX="100000" custLinFactNeighborY="100000">
        <dgm:presLayoutVars>
          <dgm:bulletEnabled val="1"/>
        </dgm:presLayoutVars>
      </dgm:prSet>
      <dgm:spPr/>
    </dgm:pt>
    <dgm:pt modelId="{EB5F2D48-5A90-4AE2-8BE8-D94B7542BDE1}" type="pres">
      <dgm:prSet presAssocID="{53636A3B-4F99-4538-A0C5-C5045783F3F7}" presName="txNode2" presStyleLbl="revTx" presStyleIdx="1" presStyleCnt="2" custLinFactY="-100000" custLinFactNeighborX="-38612" custLinFactNeighborY="-132115">
        <dgm:presLayoutVars>
          <dgm:bulletEnabled val="1"/>
        </dgm:presLayoutVars>
      </dgm:prSet>
      <dgm:spPr/>
    </dgm:pt>
  </dgm:ptLst>
  <dgm:cxnLst>
    <dgm:cxn modelId="{1320BE22-215C-439A-8DF3-AF3475C7C854}" type="presOf" srcId="{F29F4C20-2EE2-4135-AD0A-DFE76A6D9116}" destId="{5B95C13F-9E9C-4B3F-8938-54CA016C0D26}" srcOrd="0" destOrd="0" presId="urn:microsoft.com/office/officeart/2009/3/layout/DescendingProcess"/>
    <dgm:cxn modelId="{6EC8152E-51E3-4D36-A441-EF21786C038E}" srcId="{53A0D770-646E-465D-8212-AC5720414E71}" destId="{53636A3B-4F99-4538-A0C5-C5045783F3F7}" srcOrd="1" destOrd="0" parTransId="{02CFC9B4-1BF7-4798-B4D2-DEDCC088EB0E}" sibTransId="{8B93AC7D-CA38-4B3A-90DB-8B4FA456343D}"/>
    <dgm:cxn modelId="{8B5A2652-0B1F-45CE-8299-36351FA8487F}" srcId="{53A0D770-646E-465D-8212-AC5720414E71}" destId="{F29F4C20-2EE2-4135-AD0A-DFE76A6D9116}" srcOrd="0" destOrd="0" parTransId="{E33C84D6-10D3-45BA-B0FB-527F02D106A6}" sibTransId="{A93FADCD-AD45-4645-A7FD-B724A31588CE}"/>
    <dgm:cxn modelId="{B92135B3-CE2A-4440-80DA-33FDF1AA0376}" type="presOf" srcId="{53A0D770-646E-465D-8212-AC5720414E71}" destId="{EC5C77F3-12C3-4D0D-92FF-59C405A16536}" srcOrd="0" destOrd="0" presId="urn:microsoft.com/office/officeart/2009/3/layout/DescendingProcess"/>
    <dgm:cxn modelId="{48FEDBEE-DCD7-4FAD-A0F6-635E5909AB42}" type="presOf" srcId="{53636A3B-4F99-4538-A0C5-C5045783F3F7}" destId="{EB5F2D48-5A90-4AE2-8BE8-D94B7542BDE1}" srcOrd="0" destOrd="0" presId="urn:microsoft.com/office/officeart/2009/3/layout/DescendingProcess"/>
    <dgm:cxn modelId="{3CEF12AD-B92B-43FC-B18A-69C46B03D1F7}" type="presParOf" srcId="{EC5C77F3-12C3-4D0D-92FF-59C405A16536}" destId="{5BF793E1-8A2E-4897-807C-5CB0F6C3D472}" srcOrd="0" destOrd="0" presId="urn:microsoft.com/office/officeart/2009/3/layout/DescendingProcess"/>
    <dgm:cxn modelId="{F933BC7A-3FF5-4251-843C-8203B1E3AEF8}" type="presParOf" srcId="{EC5C77F3-12C3-4D0D-92FF-59C405A16536}" destId="{5B95C13F-9E9C-4B3F-8938-54CA016C0D26}" srcOrd="1" destOrd="0" presId="urn:microsoft.com/office/officeart/2009/3/layout/DescendingProcess"/>
    <dgm:cxn modelId="{CAB40F8E-4A39-45FA-8E22-65BF39DB85E6}" type="presParOf" srcId="{EC5C77F3-12C3-4D0D-92FF-59C405A16536}" destId="{EB5F2D48-5A90-4AE2-8BE8-D94B7542BDE1}" srcOrd="2" destOrd="0" presId="urn:microsoft.com/office/officeart/2009/3/layout/Descending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4079" custLinFactNeighborY="-3816"/>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53A0D770-646E-465D-8212-AC5720414E71}"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en-US"/>
        </a:p>
      </dgm:t>
    </dgm:pt>
    <dgm:pt modelId="{F29F4C20-2EE2-4135-AD0A-DFE76A6D9116}">
      <dgm:prSet phldrT="[Text]"/>
      <dgm:spPr/>
      <dgm:t>
        <a:bodyPr/>
        <a:lstStyle/>
        <a:p>
          <a:r>
            <a:rPr lang="en-US"/>
            <a:t>Auto-Fills</a:t>
          </a:r>
        </a:p>
      </dgm:t>
    </dgm:pt>
    <dgm:pt modelId="{E33C84D6-10D3-45BA-B0FB-527F02D106A6}" type="parTrans" cxnId="{8B5A2652-0B1F-45CE-8299-36351FA8487F}">
      <dgm:prSet/>
      <dgm:spPr/>
      <dgm:t>
        <a:bodyPr/>
        <a:lstStyle/>
        <a:p>
          <a:endParaRPr lang="en-US"/>
        </a:p>
      </dgm:t>
    </dgm:pt>
    <dgm:pt modelId="{A93FADCD-AD45-4645-A7FD-B724A31588CE}" type="sibTrans" cxnId="{8B5A2652-0B1F-45CE-8299-36351FA8487F}">
      <dgm:prSet/>
      <dgm:spPr/>
      <dgm:t>
        <a:bodyPr/>
        <a:lstStyle/>
        <a:p>
          <a:endParaRPr lang="en-US"/>
        </a:p>
      </dgm:t>
    </dgm:pt>
    <dgm:pt modelId="{53636A3B-4F99-4538-A0C5-C5045783F3F7}">
      <dgm:prSet phldrT="[Text]"/>
      <dgm:spPr/>
      <dgm:t>
        <a:bodyPr/>
        <a:lstStyle/>
        <a:p>
          <a:r>
            <a:rPr lang="en-US"/>
            <a:t>24 Hour </a:t>
          </a:r>
          <a:br>
            <a:rPr lang="en-US"/>
          </a:br>
          <a:r>
            <a:rPr lang="en-US"/>
            <a:t>Time Periods</a:t>
          </a:r>
        </a:p>
      </dgm:t>
    </dgm:pt>
    <dgm:pt modelId="{02CFC9B4-1BF7-4798-B4D2-DEDCC088EB0E}" type="parTrans" cxnId="{6EC8152E-51E3-4D36-A441-EF21786C038E}">
      <dgm:prSet/>
      <dgm:spPr/>
      <dgm:t>
        <a:bodyPr/>
        <a:lstStyle/>
        <a:p>
          <a:endParaRPr lang="en-US"/>
        </a:p>
      </dgm:t>
    </dgm:pt>
    <dgm:pt modelId="{8B93AC7D-CA38-4B3A-90DB-8B4FA456343D}" type="sibTrans" cxnId="{6EC8152E-51E3-4D36-A441-EF21786C038E}">
      <dgm:prSet/>
      <dgm:spPr/>
      <dgm:t>
        <a:bodyPr/>
        <a:lstStyle/>
        <a:p>
          <a:endParaRPr lang="en-US"/>
        </a:p>
      </dgm:t>
    </dgm:pt>
    <dgm:pt modelId="{EC5C77F3-12C3-4D0D-92FF-59C405A16536}" type="pres">
      <dgm:prSet presAssocID="{53A0D770-646E-465D-8212-AC5720414E71}" presName="Name0" presStyleCnt="0">
        <dgm:presLayoutVars>
          <dgm:chMax val="7"/>
          <dgm:chPref val="5"/>
        </dgm:presLayoutVars>
      </dgm:prSet>
      <dgm:spPr/>
    </dgm:pt>
    <dgm:pt modelId="{5BF793E1-8A2E-4897-807C-5CB0F6C3D472}" type="pres">
      <dgm:prSet presAssocID="{53A0D770-646E-465D-8212-AC5720414E71}" presName="arrowNode" presStyleLbl="node1" presStyleIdx="0" presStyleCnt="1" custAng="6841949" custScaleX="95902" custScaleY="100000" custLinFactNeighborX="10320" custLinFactNeighborY="7285"/>
      <dgm:spPr/>
    </dgm:pt>
    <dgm:pt modelId="{5B95C13F-9E9C-4B3F-8938-54CA016C0D26}" type="pres">
      <dgm:prSet presAssocID="{F29F4C20-2EE2-4135-AD0A-DFE76A6D9116}" presName="txNode1" presStyleLbl="revTx" presStyleIdx="0" presStyleCnt="2" custLinFactX="4367" custLinFactY="64203" custLinFactNeighborX="100000" custLinFactNeighborY="100000">
        <dgm:presLayoutVars>
          <dgm:bulletEnabled val="1"/>
        </dgm:presLayoutVars>
      </dgm:prSet>
      <dgm:spPr/>
    </dgm:pt>
    <dgm:pt modelId="{EB5F2D48-5A90-4AE2-8BE8-D94B7542BDE1}" type="pres">
      <dgm:prSet presAssocID="{53636A3B-4F99-4538-A0C5-C5045783F3F7}" presName="txNode2" presStyleLbl="revTx" presStyleIdx="1" presStyleCnt="2" custLinFactY="-100000" custLinFactNeighborX="-38612" custLinFactNeighborY="-132115">
        <dgm:presLayoutVars>
          <dgm:bulletEnabled val="1"/>
        </dgm:presLayoutVars>
      </dgm:prSet>
      <dgm:spPr/>
    </dgm:pt>
  </dgm:ptLst>
  <dgm:cxnLst>
    <dgm:cxn modelId="{1320BE22-215C-439A-8DF3-AF3475C7C854}" type="presOf" srcId="{F29F4C20-2EE2-4135-AD0A-DFE76A6D9116}" destId="{5B95C13F-9E9C-4B3F-8938-54CA016C0D26}" srcOrd="0" destOrd="0" presId="urn:microsoft.com/office/officeart/2009/3/layout/DescendingProcess"/>
    <dgm:cxn modelId="{6EC8152E-51E3-4D36-A441-EF21786C038E}" srcId="{53A0D770-646E-465D-8212-AC5720414E71}" destId="{53636A3B-4F99-4538-A0C5-C5045783F3F7}" srcOrd="1" destOrd="0" parTransId="{02CFC9B4-1BF7-4798-B4D2-DEDCC088EB0E}" sibTransId="{8B93AC7D-CA38-4B3A-90DB-8B4FA456343D}"/>
    <dgm:cxn modelId="{8B5A2652-0B1F-45CE-8299-36351FA8487F}" srcId="{53A0D770-646E-465D-8212-AC5720414E71}" destId="{F29F4C20-2EE2-4135-AD0A-DFE76A6D9116}" srcOrd="0" destOrd="0" parTransId="{E33C84D6-10D3-45BA-B0FB-527F02D106A6}" sibTransId="{A93FADCD-AD45-4645-A7FD-B724A31588CE}"/>
    <dgm:cxn modelId="{B92135B3-CE2A-4440-80DA-33FDF1AA0376}" type="presOf" srcId="{53A0D770-646E-465D-8212-AC5720414E71}" destId="{EC5C77F3-12C3-4D0D-92FF-59C405A16536}" srcOrd="0" destOrd="0" presId="urn:microsoft.com/office/officeart/2009/3/layout/DescendingProcess"/>
    <dgm:cxn modelId="{48FEDBEE-DCD7-4FAD-A0F6-635E5909AB42}" type="presOf" srcId="{53636A3B-4F99-4538-A0C5-C5045783F3F7}" destId="{EB5F2D48-5A90-4AE2-8BE8-D94B7542BDE1}" srcOrd="0" destOrd="0" presId="urn:microsoft.com/office/officeart/2009/3/layout/DescendingProcess"/>
    <dgm:cxn modelId="{3CEF12AD-B92B-43FC-B18A-69C46B03D1F7}" type="presParOf" srcId="{EC5C77F3-12C3-4D0D-92FF-59C405A16536}" destId="{5BF793E1-8A2E-4897-807C-5CB0F6C3D472}" srcOrd="0" destOrd="0" presId="urn:microsoft.com/office/officeart/2009/3/layout/DescendingProcess"/>
    <dgm:cxn modelId="{F933BC7A-3FF5-4251-843C-8203B1E3AEF8}" type="presParOf" srcId="{EC5C77F3-12C3-4D0D-92FF-59C405A16536}" destId="{5B95C13F-9E9C-4B3F-8938-54CA016C0D26}" srcOrd="1" destOrd="0" presId="urn:microsoft.com/office/officeart/2009/3/layout/DescendingProcess"/>
    <dgm:cxn modelId="{CAB40F8E-4A39-45FA-8E22-65BF39DB85E6}" type="presParOf" srcId="{EC5C77F3-12C3-4D0D-92FF-59C405A16536}" destId="{EB5F2D48-5A90-4AE2-8BE8-D94B7542BDE1}" srcOrd="2" destOrd="0" presId="urn:microsoft.com/office/officeart/2009/3/layout/Descending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endParaRPr lang="en-US"/>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1875" custLinFactNeighborY="-1479"/>
      <dgm:spPr>
        <a:solidFill>
          <a:srgbClr val="FF0000"/>
        </a:solidFill>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endParaRPr lang="en-US"/>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1875" custLinFactNeighborY="-1479"/>
      <dgm:spPr>
        <a:solidFill>
          <a:srgbClr val="FF0000"/>
        </a:solidFill>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endParaRPr lang="en-US"/>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1875" custLinFactNeighborY="-1479"/>
      <dgm:spPr>
        <a:solidFill>
          <a:srgbClr val="FF0000"/>
        </a:solidFill>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840005"/>
          <a:ext cx="4533900" cy="1748865"/>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5722" y="1343958"/>
          <a:ext cx="3714787" cy="8744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65722" y="1343958"/>
        <a:ext cx="3714787" cy="8744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F793E1-8A2E-4897-807C-5CB0F6C3D472}">
      <dsp:nvSpPr>
        <dsp:cNvPr id="0" name=""/>
        <dsp:cNvSpPr/>
      </dsp:nvSpPr>
      <dsp:spPr>
        <a:xfrm rot="11238323">
          <a:off x="977092" y="1020874"/>
          <a:ext cx="3066776" cy="1974158"/>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B95C13F-9E9C-4B3F-8938-54CA016C0D26}">
      <dsp:nvSpPr>
        <dsp:cNvPr id="0" name=""/>
        <dsp:cNvSpPr/>
      </dsp:nvSpPr>
      <dsp:spPr>
        <a:xfrm>
          <a:off x="1985169" y="920902"/>
          <a:ext cx="1426616"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b" anchorCtr="0">
          <a:noAutofit/>
        </a:bodyPr>
        <a:lstStyle/>
        <a:p>
          <a:pPr marL="0" lvl="0" indent="0" algn="ctr" defTabSz="800100">
            <a:lnSpc>
              <a:spcPct val="90000"/>
            </a:lnSpc>
            <a:spcBef>
              <a:spcPct val="0"/>
            </a:spcBef>
            <a:spcAft>
              <a:spcPct val="35000"/>
            </a:spcAft>
            <a:buNone/>
          </a:pPr>
          <a:r>
            <a:rPr lang="en-US" sz="1800" kern="1200"/>
            <a:t>Auto-Fills</a:t>
          </a:r>
        </a:p>
      </dsp:txBody>
      <dsp:txXfrm>
        <a:off x="1985169" y="920902"/>
        <a:ext cx="1426616" cy="560832"/>
      </dsp:txXfrm>
    </dsp:sp>
    <dsp:sp modelId="{EB5F2D48-5A90-4AE2-8BE8-D94B7542BDE1}">
      <dsp:nvSpPr>
        <dsp:cNvPr id="0" name=""/>
        <dsp:cNvSpPr/>
      </dsp:nvSpPr>
      <dsp:spPr>
        <a:xfrm>
          <a:off x="1679727" y="1642592"/>
          <a:ext cx="1927860" cy="56083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t" anchorCtr="0">
          <a:noAutofit/>
        </a:bodyPr>
        <a:lstStyle/>
        <a:p>
          <a:pPr marL="0" lvl="0" indent="0" algn="ctr" defTabSz="800100">
            <a:lnSpc>
              <a:spcPct val="90000"/>
            </a:lnSpc>
            <a:spcBef>
              <a:spcPct val="0"/>
            </a:spcBef>
            <a:spcAft>
              <a:spcPct val="35000"/>
            </a:spcAft>
            <a:buNone/>
          </a:pPr>
          <a:r>
            <a:rPr lang="en-US" sz="1800" kern="1200"/>
            <a:t>24 Hour </a:t>
          </a:r>
          <a:br>
            <a:rPr lang="en-US" sz="1800" kern="1200"/>
          </a:br>
          <a:r>
            <a:rPr lang="en-US" sz="1800" kern="1200"/>
            <a:t>Time Periods</a:t>
          </a:r>
        </a:p>
      </dsp:txBody>
      <dsp:txXfrm>
        <a:off x="1679727" y="1642592"/>
        <a:ext cx="1927860" cy="560832"/>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834548"/>
          <a:ext cx="4527177" cy="1746511"/>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5180" y="1337823"/>
          <a:ext cx="3709278" cy="87325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65180" y="1337823"/>
        <a:ext cx="3709278" cy="873255"/>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F793E1-8A2E-4897-807C-5CB0F6C3D472}">
      <dsp:nvSpPr>
        <dsp:cNvPr id="0" name=""/>
        <dsp:cNvSpPr/>
      </dsp:nvSpPr>
      <dsp:spPr>
        <a:xfrm rot="11238323">
          <a:off x="978418" y="1018753"/>
          <a:ext cx="3060403" cy="1970055"/>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B95C13F-9E9C-4B3F-8938-54CA016C0D26}">
      <dsp:nvSpPr>
        <dsp:cNvPr id="0" name=""/>
        <dsp:cNvSpPr/>
      </dsp:nvSpPr>
      <dsp:spPr>
        <a:xfrm>
          <a:off x="1984400" y="918989"/>
          <a:ext cx="1423651" cy="5596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b" anchorCtr="0">
          <a:noAutofit/>
        </a:bodyPr>
        <a:lstStyle/>
        <a:p>
          <a:pPr marL="0" lvl="0" indent="0" algn="ctr" defTabSz="800100">
            <a:lnSpc>
              <a:spcPct val="90000"/>
            </a:lnSpc>
            <a:spcBef>
              <a:spcPct val="0"/>
            </a:spcBef>
            <a:spcAft>
              <a:spcPct val="35000"/>
            </a:spcAft>
            <a:buNone/>
          </a:pPr>
          <a:r>
            <a:rPr lang="en-US" sz="1800" kern="1200"/>
            <a:t>Auto-Fills</a:t>
          </a:r>
        </a:p>
      </dsp:txBody>
      <dsp:txXfrm>
        <a:off x="1984400" y="918989"/>
        <a:ext cx="1423651" cy="559666"/>
      </dsp:txXfrm>
    </dsp:sp>
    <dsp:sp modelId="{EB5F2D48-5A90-4AE2-8BE8-D94B7542BDE1}">
      <dsp:nvSpPr>
        <dsp:cNvPr id="0" name=""/>
        <dsp:cNvSpPr/>
      </dsp:nvSpPr>
      <dsp:spPr>
        <a:xfrm>
          <a:off x="1679593" y="1639179"/>
          <a:ext cx="1923853" cy="5596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t" anchorCtr="0">
          <a:noAutofit/>
        </a:bodyPr>
        <a:lstStyle/>
        <a:p>
          <a:pPr marL="0" lvl="0" indent="0" algn="ctr" defTabSz="800100">
            <a:lnSpc>
              <a:spcPct val="90000"/>
            </a:lnSpc>
            <a:spcBef>
              <a:spcPct val="0"/>
            </a:spcBef>
            <a:spcAft>
              <a:spcPct val="35000"/>
            </a:spcAft>
            <a:buNone/>
          </a:pPr>
          <a:r>
            <a:rPr lang="en-US" sz="1800" kern="1200"/>
            <a:t>24 Hour </a:t>
          </a:r>
          <a:br>
            <a:rPr lang="en-US" sz="1800" kern="1200"/>
          </a:br>
          <a:r>
            <a:rPr lang="en-US" sz="1800" kern="1200"/>
            <a:t>Time Periods</a:t>
          </a:r>
        </a:p>
      </dsp:txBody>
      <dsp:txXfrm>
        <a:off x="1679593" y="1639179"/>
        <a:ext cx="1923853" cy="559666"/>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0"/>
          <a:ext cx="4572000" cy="1584000"/>
        </a:xfrm>
        <a:prstGeom prst="rightArrow">
          <a:avLst/>
        </a:prstGeom>
        <a:solidFill>
          <a:srgbClr val="FF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7605" y="413624"/>
          <a:ext cx="3799582" cy="79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223520" rIns="0" bIns="2235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367605" y="413624"/>
        <a:ext cx="3799582" cy="792000"/>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0"/>
          <a:ext cx="4572000" cy="1584000"/>
        </a:xfrm>
        <a:prstGeom prst="rightArrow">
          <a:avLst/>
        </a:prstGeom>
        <a:solidFill>
          <a:srgbClr val="FF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7605" y="413624"/>
          <a:ext cx="3799582" cy="79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223520" rIns="0" bIns="2235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367605" y="413624"/>
        <a:ext cx="3799582" cy="792000"/>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280083"/>
          <a:ext cx="4566805" cy="1743796"/>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49331" y="2441899"/>
          <a:ext cx="3741747" cy="87189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49331" y="2441899"/>
        <a:ext cx="3741747" cy="871898"/>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0"/>
          <a:ext cx="4572000" cy="1584000"/>
        </a:xfrm>
        <a:prstGeom prst="rightArrow">
          <a:avLst/>
        </a:prstGeom>
        <a:solidFill>
          <a:srgbClr val="FF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7605" y="413624"/>
          <a:ext cx="3799582" cy="79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223520" rIns="0" bIns="2235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367605" y="413624"/>
        <a:ext cx="3799582" cy="79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7.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8.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4.xml"/><Relationship Id="rId3" Type="http://schemas.openxmlformats.org/officeDocument/2006/relationships/diagramQuickStyle" Target="../diagrams/quickStyle3.xml"/><Relationship Id="rId7" Type="http://schemas.openxmlformats.org/officeDocument/2006/relationships/diagramLayout" Target="../diagrams/layout4.xml"/><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diagramData" Target="../diagrams/data4.xml"/><Relationship Id="rId11" Type="http://schemas.openxmlformats.org/officeDocument/2006/relationships/image" Target="../media/image1.png"/><Relationship Id="rId5" Type="http://schemas.microsoft.com/office/2007/relationships/diagramDrawing" Target="../diagrams/drawing3.xml"/><Relationship Id="rId10" Type="http://schemas.microsoft.com/office/2007/relationships/diagramDrawing" Target="../diagrams/drawing4.xml"/><Relationship Id="rId4" Type="http://schemas.openxmlformats.org/officeDocument/2006/relationships/diagramColors" Target="../diagrams/colors3.xml"/><Relationship Id="rId9" Type="http://schemas.openxmlformats.org/officeDocument/2006/relationships/diagramColors" Target="../diagrams/colors4.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2.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2.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7.xml"/><Relationship Id="rId2" Type="http://schemas.openxmlformats.org/officeDocument/2006/relationships/diagramData" Target="../diagrams/data7.xml"/><Relationship Id="rId1" Type="http://schemas.openxmlformats.org/officeDocument/2006/relationships/image" Target="../media/image2.png"/><Relationship Id="rId6" Type="http://schemas.microsoft.com/office/2007/relationships/diagramDrawing" Target="../diagrams/drawing7.xml"/><Relationship Id="rId5" Type="http://schemas.openxmlformats.org/officeDocument/2006/relationships/diagramColors" Target="../diagrams/colors7.xml"/><Relationship Id="rId4" Type="http://schemas.openxmlformats.org/officeDocument/2006/relationships/diagramQuickStyle" Target="../diagrams/quickStyle7.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8.xml"/><Relationship Id="rId2" Type="http://schemas.openxmlformats.org/officeDocument/2006/relationships/diagramLayout" Target="../diagrams/layout8.xml"/><Relationship Id="rId1" Type="http://schemas.openxmlformats.org/officeDocument/2006/relationships/diagramData" Target="../diagrams/data8.xml"/><Relationship Id="rId5" Type="http://schemas.microsoft.com/office/2007/relationships/diagramDrawing" Target="../diagrams/drawing8.xml"/><Relationship Id="rId4" Type="http://schemas.openxmlformats.org/officeDocument/2006/relationships/diagramColors" Target="../diagrams/colors8.xml"/></Relationships>
</file>

<file path=xl/drawings/drawing1.xml><?xml version="1.0" encoding="utf-8"?>
<xdr:wsDr xmlns:xdr="http://schemas.openxmlformats.org/drawingml/2006/spreadsheetDrawing" xmlns:a="http://schemas.openxmlformats.org/drawingml/2006/main">
  <xdr:twoCellAnchor>
    <xdr:from>
      <xdr:col>22</xdr:col>
      <xdr:colOff>381000</xdr:colOff>
      <xdr:row>8</xdr:row>
      <xdr:rowOff>95250</xdr:rowOff>
    </xdr:from>
    <xdr:to>
      <xdr:col>28</xdr:col>
      <xdr:colOff>38100</xdr:colOff>
      <xdr:row>29</xdr:row>
      <xdr:rowOff>114300</xdr:rowOff>
    </xdr:to>
    <xdr:graphicFrame macro="">
      <xdr:nvGraphicFramePr>
        <xdr:cNvPr id="2" name="Diagram 1">
          <a:extLst>
            <a:ext uri="{FF2B5EF4-FFF2-40B4-BE49-F238E27FC236}">
              <a16:creationId xmlns:a16="http://schemas.microsoft.com/office/drawing/2014/main" id="{840035CD-B879-4D17-840C-DD0B911DEFF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20</xdr:col>
      <xdr:colOff>876300</xdr:colOff>
      <xdr:row>17</xdr:row>
      <xdr:rowOff>28575</xdr:rowOff>
    </xdr:from>
    <xdr:to>
      <xdr:col>26</xdr:col>
      <xdr:colOff>790575</xdr:colOff>
      <xdr:row>38</xdr:row>
      <xdr:rowOff>19050</xdr:rowOff>
    </xdr:to>
    <xdr:graphicFrame macro="">
      <xdr:nvGraphicFramePr>
        <xdr:cNvPr id="3" name="Diagram 2">
          <a:extLst>
            <a:ext uri="{FF2B5EF4-FFF2-40B4-BE49-F238E27FC236}">
              <a16:creationId xmlns:a16="http://schemas.microsoft.com/office/drawing/2014/main" id="{A9100319-1D73-4A4E-BBDF-82C655DA3D2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23</xdr:col>
      <xdr:colOff>131318</xdr:colOff>
      <xdr:row>23</xdr:row>
      <xdr:rowOff>135834</xdr:rowOff>
    </xdr:from>
    <xdr:to>
      <xdr:col>25</xdr:col>
      <xdr:colOff>742535</xdr:colOff>
      <xdr:row>59</xdr:row>
      <xdr:rowOff>28222</xdr:rowOff>
    </xdr:to>
    <xdr:sp macro="" textlink="">
      <xdr:nvSpPr>
        <xdr:cNvPr id="4" name="Shape 3">
          <a:extLst>
            <a:ext uri="{FF2B5EF4-FFF2-40B4-BE49-F238E27FC236}">
              <a16:creationId xmlns:a16="http://schemas.microsoft.com/office/drawing/2014/main" id="{358A024A-AA58-4775-93B3-FD6C489BA9BE}"/>
            </a:ext>
          </a:extLst>
        </xdr:cNvPr>
        <xdr:cNvSpPr/>
      </xdr:nvSpPr>
      <xdr:spPr>
        <a:xfrm rot="11238323">
          <a:off x="11437493" y="4907859"/>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171450</xdr:colOff>
      <xdr:row>34</xdr:row>
      <xdr:rowOff>171450</xdr:rowOff>
    </xdr:from>
    <xdr:to>
      <xdr:col>27</xdr:col>
      <xdr:colOff>109331</xdr:colOff>
      <xdr:row>55</xdr:row>
      <xdr:rowOff>136166</xdr:rowOff>
    </xdr:to>
    <xdr:grpSp>
      <xdr:nvGrpSpPr>
        <xdr:cNvPr id="5" name="Group 4">
          <a:extLst>
            <a:ext uri="{FF2B5EF4-FFF2-40B4-BE49-F238E27FC236}">
              <a16:creationId xmlns:a16="http://schemas.microsoft.com/office/drawing/2014/main" id="{E30EE2F3-AE6E-468B-9149-79E5539C7C10}"/>
            </a:ext>
          </a:extLst>
        </xdr:cNvPr>
        <xdr:cNvGrpSpPr/>
      </xdr:nvGrpSpPr>
      <xdr:grpSpPr>
        <a:xfrm>
          <a:off x="11455774" y="6794126"/>
          <a:ext cx="3209998" cy="1656805"/>
          <a:chOff x="1306366" y="-17259"/>
          <a:chExt cx="3217527" cy="1673776"/>
        </a:xfrm>
      </xdr:grpSpPr>
      <xdr:sp macro="" textlink="">
        <xdr:nvSpPr>
          <xdr:cNvPr id="6" name="Rectangle 5">
            <a:extLst>
              <a:ext uri="{FF2B5EF4-FFF2-40B4-BE49-F238E27FC236}">
                <a16:creationId xmlns:a16="http://schemas.microsoft.com/office/drawing/2014/main" id="{51BA4BC3-B4FC-4509-BBF1-753739533AB6}"/>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13CE3A49-8A90-4308-9978-520FBAF35F20}"/>
              </a:ext>
            </a:extLst>
          </xdr:cNvPr>
          <xdr:cNvSpPr txBox="1"/>
        </xdr:nvSpPr>
        <xdr:spPr>
          <a:xfrm>
            <a:off x="1306366" y="-17259"/>
            <a:ext cx="1749287" cy="508883"/>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Partial day</a:t>
            </a:r>
            <a:br>
              <a:rPr lang="en-US" sz="1600" kern="1200"/>
            </a:br>
            <a:r>
              <a:rPr lang="en-US" sz="1600" kern="1200"/>
              <a:t>Time Periods</a:t>
            </a:r>
          </a:p>
        </xdr:txBody>
      </xdr:sp>
    </xdr:grpSp>
    <xdr:clientData/>
  </xdr:twoCellAnchor>
  <xdr:twoCellAnchor>
    <xdr:from>
      <xdr:col>22</xdr:col>
      <xdr:colOff>571499</xdr:colOff>
      <xdr:row>73</xdr:row>
      <xdr:rowOff>0</xdr:rowOff>
    </xdr:from>
    <xdr:to>
      <xdr:col>28</xdr:col>
      <xdr:colOff>628649</xdr:colOff>
      <xdr:row>83</xdr:row>
      <xdr:rowOff>57149</xdr:rowOff>
    </xdr:to>
    <xdr:sp macro="" textlink="">
      <xdr:nvSpPr>
        <xdr:cNvPr id="8" name="Arrow: Right 7">
          <a:extLst>
            <a:ext uri="{FF2B5EF4-FFF2-40B4-BE49-F238E27FC236}">
              <a16:creationId xmlns:a16="http://schemas.microsoft.com/office/drawing/2014/main" id="{77290823-D386-4365-A810-3652A83EB4C3}"/>
            </a:ext>
          </a:extLst>
        </xdr:cNvPr>
        <xdr:cNvSpPr/>
      </xdr:nvSpPr>
      <xdr:spPr>
        <a:xfrm rot="10800000">
          <a:off x="11058524" y="10820400"/>
          <a:ext cx="4343401" cy="0"/>
        </a:xfrm>
        <a:prstGeom prst="rightArrow">
          <a:avLst/>
        </a:prstGeom>
        <a:solidFill>
          <a:srgbClr val="FF000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editAs="oneCell">
    <xdr:from>
      <xdr:col>0</xdr:col>
      <xdr:colOff>171450</xdr:colOff>
      <xdr:row>3</xdr:row>
      <xdr:rowOff>38100</xdr:rowOff>
    </xdr:from>
    <xdr:to>
      <xdr:col>3</xdr:col>
      <xdr:colOff>567690</xdr:colOff>
      <xdr:row>7</xdr:row>
      <xdr:rowOff>1</xdr:rowOff>
    </xdr:to>
    <xdr:pic>
      <xdr:nvPicPr>
        <xdr:cNvPr id="9" name="Picture 8" descr="BEAR.png">
          <a:extLst>
            <a:ext uri="{FF2B5EF4-FFF2-40B4-BE49-F238E27FC236}">
              <a16:creationId xmlns:a16="http://schemas.microsoft.com/office/drawing/2014/main" id="{12EDFD4E-225E-4529-9082-2BE1E33B690A}"/>
            </a:ext>
          </a:extLst>
        </xdr:cNvPr>
        <xdr:cNvPicPr/>
      </xdr:nvPicPr>
      <xdr:blipFill>
        <a:blip xmlns:r="http://schemas.openxmlformats.org/officeDocument/2006/relationships" r:embed="rId1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86790" cy="1200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381000</xdr:colOff>
      <xdr:row>8</xdr:row>
      <xdr:rowOff>95250</xdr:rowOff>
    </xdr:from>
    <xdr:to>
      <xdr:col>28</xdr:col>
      <xdr:colOff>38100</xdr:colOff>
      <xdr:row>29</xdr:row>
      <xdr:rowOff>114300</xdr:rowOff>
    </xdr:to>
    <xdr:graphicFrame macro="">
      <xdr:nvGraphicFramePr>
        <xdr:cNvPr id="2" name="Diagram 1">
          <a:extLst>
            <a:ext uri="{FF2B5EF4-FFF2-40B4-BE49-F238E27FC236}">
              <a16:creationId xmlns:a16="http://schemas.microsoft.com/office/drawing/2014/main" id="{11CC9D51-ECB8-4AFB-A7E9-7876A516022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20</xdr:col>
      <xdr:colOff>876300</xdr:colOff>
      <xdr:row>17</xdr:row>
      <xdr:rowOff>28575</xdr:rowOff>
    </xdr:from>
    <xdr:to>
      <xdr:col>26</xdr:col>
      <xdr:colOff>790575</xdr:colOff>
      <xdr:row>38</xdr:row>
      <xdr:rowOff>19050</xdr:rowOff>
    </xdr:to>
    <xdr:graphicFrame macro="">
      <xdr:nvGraphicFramePr>
        <xdr:cNvPr id="3" name="Diagram 2">
          <a:extLst>
            <a:ext uri="{FF2B5EF4-FFF2-40B4-BE49-F238E27FC236}">
              <a16:creationId xmlns:a16="http://schemas.microsoft.com/office/drawing/2014/main" id="{CB780C22-0D66-43F6-A378-D757B597698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23</xdr:col>
      <xdr:colOff>131318</xdr:colOff>
      <xdr:row>23</xdr:row>
      <xdr:rowOff>135834</xdr:rowOff>
    </xdr:from>
    <xdr:to>
      <xdr:col>25</xdr:col>
      <xdr:colOff>742535</xdr:colOff>
      <xdr:row>59</xdr:row>
      <xdr:rowOff>28222</xdr:rowOff>
    </xdr:to>
    <xdr:sp macro="" textlink="">
      <xdr:nvSpPr>
        <xdr:cNvPr id="4" name="Shape 3">
          <a:extLst>
            <a:ext uri="{FF2B5EF4-FFF2-40B4-BE49-F238E27FC236}">
              <a16:creationId xmlns:a16="http://schemas.microsoft.com/office/drawing/2014/main" id="{4B40CD33-A10A-4EDA-AC4D-2AFA97DA0F42}"/>
            </a:ext>
          </a:extLst>
        </xdr:cNvPr>
        <xdr:cNvSpPr/>
      </xdr:nvSpPr>
      <xdr:spPr>
        <a:xfrm rot="11238323">
          <a:off x="11437493" y="4907859"/>
          <a:ext cx="2249517" cy="40452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171450</xdr:colOff>
      <xdr:row>34</xdr:row>
      <xdr:rowOff>171450</xdr:rowOff>
    </xdr:from>
    <xdr:to>
      <xdr:col>27</xdr:col>
      <xdr:colOff>109331</xdr:colOff>
      <xdr:row>55</xdr:row>
      <xdr:rowOff>136166</xdr:rowOff>
    </xdr:to>
    <xdr:grpSp>
      <xdr:nvGrpSpPr>
        <xdr:cNvPr id="5" name="Group 4">
          <a:extLst>
            <a:ext uri="{FF2B5EF4-FFF2-40B4-BE49-F238E27FC236}">
              <a16:creationId xmlns:a16="http://schemas.microsoft.com/office/drawing/2014/main" id="{141C7CC4-23F5-492C-A485-4BB4E12AD821}"/>
            </a:ext>
          </a:extLst>
        </xdr:cNvPr>
        <xdr:cNvGrpSpPr/>
      </xdr:nvGrpSpPr>
      <xdr:grpSpPr>
        <a:xfrm>
          <a:off x="11455774" y="6794126"/>
          <a:ext cx="3209998" cy="1656805"/>
          <a:chOff x="1306366" y="-17259"/>
          <a:chExt cx="3217527" cy="1673776"/>
        </a:xfrm>
      </xdr:grpSpPr>
      <xdr:sp macro="" textlink="">
        <xdr:nvSpPr>
          <xdr:cNvPr id="6" name="Rectangle 5">
            <a:extLst>
              <a:ext uri="{FF2B5EF4-FFF2-40B4-BE49-F238E27FC236}">
                <a16:creationId xmlns:a16="http://schemas.microsoft.com/office/drawing/2014/main" id="{C7AE7274-AD8C-4C62-AE33-99E85E31B78D}"/>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7" name="TextBox 6">
            <a:extLst>
              <a:ext uri="{FF2B5EF4-FFF2-40B4-BE49-F238E27FC236}">
                <a16:creationId xmlns:a16="http://schemas.microsoft.com/office/drawing/2014/main" id="{5F050CE3-995D-4DC7-A80A-E3F55CE88A11}"/>
              </a:ext>
            </a:extLst>
          </xdr:cNvPr>
          <xdr:cNvSpPr txBox="1"/>
        </xdr:nvSpPr>
        <xdr:spPr>
          <a:xfrm>
            <a:off x="1306366" y="-17259"/>
            <a:ext cx="1749287" cy="508883"/>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Partial day</a:t>
            </a:r>
            <a:br>
              <a:rPr lang="en-US" sz="1600" kern="1200"/>
            </a:br>
            <a:r>
              <a:rPr lang="en-US" sz="1600" kern="1200"/>
              <a:t>Time Periods</a:t>
            </a:r>
          </a:p>
        </xdr:txBody>
      </xdr:sp>
    </xdr:grpSp>
    <xdr:clientData/>
  </xdr:twoCellAnchor>
  <xdr:twoCellAnchor>
    <xdr:from>
      <xdr:col>22</xdr:col>
      <xdr:colOff>571499</xdr:colOff>
      <xdr:row>73</xdr:row>
      <xdr:rowOff>0</xdr:rowOff>
    </xdr:from>
    <xdr:to>
      <xdr:col>28</xdr:col>
      <xdr:colOff>628649</xdr:colOff>
      <xdr:row>83</xdr:row>
      <xdr:rowOff>57149</xdr:rowOff>
    </xdr:to>
    <xdr:sp macro="" textlink="">
      <xdr:nvSpPr>
        <xdr:cNvPr id="8" name="Arrow: Right 7">
          <a:extLst>
            <a:ext uri="{FF2B5EF4-FFF2-40B4-BE49-F238E27FC236}">
              <a16:creationId xmlns:a16="http://schemas.microsoft.com/office/drawing/2014/main" id="{9FE910D3-0A71-4164-87B2-8A895F7748AF}"/>
            </a:ext>
          </a:extLst>
        </xdr:cNvPr>
        <xdr:cNvSpPr/>
      </xdr:nvSpPr>
      <xdr:spPr>
        <a:xfrm rot="10800000">
          <a:off x="11058524" y="10820400"/>
          <a:ext cx="4343401" cy="0"/>
        </a:xfrm>
        <a:prstGeom prst="rightArrow">
          <a:avLst/>
        </a:prstGeom>
        <a:solidFill>
          <a:srgbClr val="FF000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editAs="oneCell">
    <xdr:from>
      <xdr:col>0</xdr:col>
      <xdr:colOff>171450</xdr:colOff>
      <xdr:row>3</xdr:row>
      <xdr:rowOff>38100</xdr:rowOff>
    </xdr:from>
    <xdr:to>
      <xdr:col>3</xdr:col>
      <xdr:colOff>567690</xdr:colOff>
      <xdr:row>7</xdr:row>
      <xdr:rowOff>1</xdr:rowOff>
    </xdr:to>
    <xdr:pic>
      <xdr:nvPicPr>
        <xdr:cNvPr id="9" name="Picture 8" descr="BEAR.png">
          <a:extLst>
            <a:ext uri="{FF2B5EF4-FFF2-40B4-BE49-F238E27FC236}">
              <a16:creationId xmlns:a16="http://schemas.microsoft.com/office/drawing/2014/main" id="{186D5BE5-779F-4CD9-9435-DA71A4509285}"/>
            </a:ext>
          </a:extLst>
        </xdr:cNvPr>
        <xdr:cNvPicPr/>
      </xdr:nvPicPr>
      <xdr:blipFill>
        <a:blip xmlns:r="http://schemas.openxmlformats.org/officeDocument/2006/relationships" r:embed="rId1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857250"/>
          <a:ext cx="986790" cy="12001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297687</xdr:colOff>
      <xdr:row>17</xdr:row>
      <xdr:rowOff>70454</xdr:rowOff>
    </xdr:from>
    <xdr:to>
      <xdr:col>25</xdr:col>
      <xdr:colOff>311910</xdr:colOff>
      <xdr:row>41</xdr:row>
      <xdr:rowOff>53369</xdr:rowOff>
    </xdr:to>
    <xdr:sp macro="" textlink="">
      <xdr:nvSpPr>
        <xdr:cNvPr id="2" name="Shape 1">
          <a:extLst>
            <a:ext uri="{FF2B5EF4-FFF2-40B4-BE49-F238E27FC236}">
              <a16:creationId xmlns:a16="http://schemas.microsoft.com/office/drawing/2014/main" id="{DA3774E8-C3BF-4411-A517-6CD50DA0487D}"/>
            </a:ext>
          </a:extLst>
        </xdr:cNvPr>
        <xdr:cNvSpPr/>
      </xdr:nvSpPr>
      <xdr:spPr>
        <a:xfrm rot="11238323">
          <a:off x="9855072" y="1870679"/>
          <a:ext cx="2479293" cy="2606100"/>
        </a:xfrm>
        <a:prstGeom prst="swooshArrow">
          <a:avLst>
            <a:gd name="adj1" fmla="val 16310"/>
            <a:gd name="adj2" fmla="val 31370"/>
          </a:avLst>
        </a:prstGeom>
        <a:solidFill>
          <a:srgbClr val="92D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xdr:from>
      <xdr:col>22</xdr:col>
      <xdr:colOff>371475</xdr:colOff>
      <xdr:row>7</xdr:row>
      <xdr:rowOff>28575</xdr:rowOff>
    </xdr:from>
    <xdr:to>
      <xdr:col>28</xdr:col>
      <xdr:colOff>28575</xdr:colOff>
      <xdr:row>17</xdr:row>
      <xdr:rowOff>66675</xdr:rowOff>
    </xdr:to>
    <xdr:graphicFrame macro="">
      <xdr:nvGraphicFramePr>
        <xdr:cNvPr id="3" name="Diagram 2">
          <a:extLst>
            <a:ext uri="{FF2B5EF4-FFF2-40B4-BE49-F238E27FC236}">
              <a16:creationId xmlns:a16="http://schemas.microsoft.com/office/drawing/2014/main" id="{F027BAFA-205B-4337-B49B-099165E425D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23</xdr:col>
      <xdr:colOff>153483</xdr:colOff>
      <xdr:row>12</xdr:row>
      <xdr:rowOff>144840</xdr:rowOff>
    </xdr:from>
    <xdr:to>
      <xdr:col>27</xdr:col>
      <xdr:colOff>163835</xdr:colOff>
      <xdr:row>24</xdr:row>
      <xdr:rowOff>108632</xdr:rowOff>
    </xdr:to>
    <xdr:grpSp>
      <xdr:nvGrpSpPr>
        <xdr:cNvPr id="4" name="Group 3">
          <a:extLst>
            <a:ext uri="{FF2B5EF4-FFF2-40B4-BE49-F238E27FC236}">
              <a16:creationId xmlns:a16="http://schemas.microsoft.com/office/drawing/2014/main" id="{54A4F741-43AE-48BB-BB93-0A804A149BB1}"/>
            </a:ext>
          </a:extLst>
        </xdr:cNvPr>
        <xdr:cNvGrpSpPr/>
      </xdr:nvGrpSpPr>
      <xdr:grpSpPr>
        <a:xfrm>
          <a:off x="11069961" y="2811840"/>
          <a:ext cx="3290265" cy="1943335"/>
          <a:chOff x="10731948" y="1068765"/>
          <a:chExt cx="3288857" cy="1893557"/>
        </a:xfrm>
      </xdr:grpSpPr>
      <xdr:sp macro="" textlink="">
        <xdr:nvSpPr>
          <xdr:cNvPr id="5" name="Shape 4">
            <a:extLst>
              <a:ext uri="{FF2B5EF4-FFF2-40B4-BE49-F238E27FC236}">
                <a16:creationId xmlns:a16="http://schemas.microsoft.com/office/drawing/2014/main" id="{CED2755A-69DC-4117-ADBF-A25EABBA53CA}"/>
              </a:ext>
            </a:extLst>
          </xdr:cNvPr>
          <xdr:cNvSpPr/>
        </xdr:nvSpPr>
        <xdr:spPr>
          <a:xfrm rot="11238323">
            <a:off x="10731948" y="1068765"/>
            <a:ext cx="2223506" cy="151990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reeform: Shape 5">
            <a:extLst>
              <a:ext uri="{FF2B5EF4-FFF2-40B4-BE49-F238E27FC236}">
                <a16:creationId xmlns:a16="http://schemas.microsoft.com/office/drawing/2014/main" id="{682393FF-EB9E-49F6-A448-405B98BD8C04}"/>
              </a:ext>
            </a:extLst>
          </xdr:cNvPr>
          <xdr:cNvSpPr/>
        </xdr:nvSpPr>
        <xdr:spPr>
          <a:xfrm>
            <a:off x="11253366" y="1500827"/>
            <a:ext cx="1071900" cy="421385"/>
          </a:xfrm>
          <a:custGeom>
            <a:avLst/>
            <a:gdLst>
              <a:gd name="connsiteX0" fmla="*/ 0 w 1071900"/>
              <a:gd name="connsiteY0" fmla="*/ 0 h 421385"/>
              <a:gd name="connsiteX1" fmla="*/ 1071900 w 1071900"/>
              <a:gd name="connsiteY1" fmla="*/ 0 h 421385"/>
              <a:gd name="connsiteX2" fmla="*/ 1071900 w 1071900"/>
              <a:gd name="connsiteY2" fmla="*/ 421385 h 421385"/>
              <a:gd name="connsiteX3" fmla="*/ 0 w 1071900"/>
              <a:gd name="connsiteY3" fmla="*/ 421385 h 421385"/>
              <a:gd name="connsiteX4" fmla="*/ 0 w 1071900"/>
              <a:gd name="connsiteY4" fmla="*/ 0 h 4213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1900" h="421385">
                <a:moveTo>
                  <a:pt x="0" y="0"/>
                </a:moveTo>
                <a:lnTo>
                  <a:pt x="1071900" y="0"/>
                </a:lnTo>
                <a:lnTo>
                  <a:pt x="1071900" y="421385"/>
                </a:lnTo>
                <a:lnTo>
                  <a:pt x="0" y="42138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b" anchorCtr="0">
            <a:noAutofit/>
          </a:bodyPr>
          <a:lstStyle/>
          <a:p>
            <a:pPr marL="0" lvl="0" indent="0" algn="ctr" defTabSz="889000">
              <a:lnSpc>
                <a:spcPct val="90000"/>
              </a:lnSpc>
              <a:spcBef>
                <a:spcPct val="0"/>
              </a:spcBef>
              <a:spcAft>
                <a:spcPct val="35000"/>
              </a:spcAft>
              <a:buNone/>
            </a:pPr>
            <a:r>
              <a:rPr lang="en-US" sz="2000" kern="1200"/>
              <a:t>Auto-Fills</a:t>
            </a:r>
          </a:p>
        </xdr:txBody>
      </xdr:sp>
      <xdr:sp macro="" textlink="">
        <xdr:nvSpPr>
          <xdr:cNvPr id="7" name="Freeform: Shape 6">
            <a:extLst>
              <a:ext uri="{FF2B5EF4-FFF2-40B4-BE49-F238E27FC236}">
                <a16:creationId xmlns:a16="http://schemas.microsoft.com/office/drawing/2014/main" id="{24D684A4-44D5-43FC-993A-35965073A03A}"/>
              </a:ext>
            </a:extLst>
          </xdr:cNvPr>
          <xdr:cNvSpPr/>
        </xdr:nvSpPr>
        <xdr:spPr>
          <a:xfrm>
            <a:off x="12220575" y="1647825"/>
            <a:ext cx="1800230" cy="1314497"/>
          </a:xfrm>
          <a:custGeom>
            <a:avLst/>
            <a:gdLst>
              <a:gd name="connsiteX0" fmla="*/ 0 w 1448514"/>
              <a:gd name="connsiteY0" fmla="*/ 0 h 1297506"/>
              <a:gd name="connsiteX1" fmla="*/ 1448514 w 1448514"/>
              <a:gd name="connsiteY1" fmla="*/ 0 h 1297506"/>
              <a:gd name="connsiteX2" fmla="*/ 1448514 w 1448514"/>
              <a:gd name="connsiteY2" fmla="*/ 1297506 h 1297506"/>
              <a:gd name="connsiteX3" fmla="*/ 0 w 1448514"/>
              <a:gd name="connsiteY3" fmla="*/ 1297506 h 1297506"/>
              <a:gd name="connsiteX4" fmla="*/ 0 w 1448514"/>
              <a:gd name="connsiteY4" fmla="*/ 0 h 12975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8514" h="1297506">
                <a:moveTo>
                  <a:pt x="0" y="0"/>
                </a:moveTo>
                <a:lnTo>
                  <a:pt x="1448514" y="0"/>
                </a:lnTo>
                <a:lnTo>
                  <a:pt x="1448514" y="1297506"/>
                </a:lnTo>
                <a:lnTo>
                  <a:pt x="0" y="1297506"/>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t" anchorCtr="0">
            <a:noAutofit/>
          </a:bodyPr>
          <a:lstStyle/>
          <a:p>
            <a:pPr marL="0" lvl="0" indent="0" algn="ctr" defTabSz="889000">
              <a:lnSpc>
                <a:spcPct val="90000"/>
              </a:lnSpc>
              <a:spcBef>
                <a:spcPct val="0"/>
              </a:spcBef>
              <a:spcAft>
                <a:spcPct val="35000"/>
              </a:spcAft>
              <a:buNone/>
            </a:pPr>
            <a:r>
              <a:rPr lang="en-US" sz="2000" kern="1200"/>
              <a:t>24 Hour </a:t>
            </a:r>
            <a:br>
              <a:rPr lang="en-US" sz="2000" kern="1200"/>
            </a:br>
            <a:r>
              <a:rPr lang="en-US" sz="2000" kern="1200"/>
              <a:t>Time Periods</a:t>
            </a:r>
          </a:p>
          <a:p>
            <a:pPr marL="0" lvl="0" indent="0" algn="ctr" defTabSz="889000">
              <a:lnSpc>
                <a:spcPct val="90000"/>
              </a:lnSpc>
              <a:spcBef>
                <a:spcPct val="0"/>
              </a:spcBef>
              <a:spcAft>
                <a:spcPct val="35000"/>
              </a:spcAft>
              <a:buNone/>
            </a:pPr>
            <a:endParaRPr lang="en-US" sz="2000" kern="1200"/>
          </a:p>
          <a:p>
            <a:pPr marL="0" lvl="0" indent="0" algn="ctr" defTabSz="889000">
              <a:lnSpc>
                <a:spcPct val="90000"/>
              </a:lnSpc>
              <a:spcBef>
                <a:spcPct val="0"/>
              </a:spcBef>
              <a:spcAft>
                <a:spcPct val="35000"/>
              </a:spcAft>
              <a:buNone/>
            </a:pPr>
            <a:r>
              <a:rPr lang="en-US" sz="2000" kern="1200"/>
              <a:t>&amp;</a:t>
            </a:r>
            <a:r>
              <a:rPr lang="en-US" sz="2000" kern="1200" baseline="0"/>
              <a:t> Partial Day Periods</a:t>
            </a:r>
            <a:endParaRPr lang="en-US" sz="2000" kern="1200"/>
          </a:p>
        </xdr:txBody>
      </xdr:sp>
    </xdr:grpSp>
    <xdr:clientData/>
  </xdr:twoCellAnchor>
  <xdr:twoCellAnchor>
    <xdr:from>
      <xdr:col>22</xdr:col>
      <xdr:colOff>466725</xdr:colOff>
      <xdr:row>47</xdr:row>
      <xdr:rowOff>0</xdr:rowOff>
    </xdr:from>
    <xdr:to>
      <xdr:col>27</xdr:col>
      <xdr:colOff>257175</xdr:colOff>
      <xdr:row>61</xdr:row>
      <xdr:rowOff>71437</xdr:rowOff>
    </xdr:to>
    <xdr:sp macro="" textlink="">
      <xdr:nvSpPr>
        <xdr:cNvPr id="9" name="Right Arrow 4">
          <a:extLst>
            <a:ext uri="{FF2B5EF4-FFF2-40B4-BE49-F238E27FC236}">
              <a16:creationId xmlns:a16="http://schemas.microsoft.com/office/drawing/2014/main" id="{AF9D9689-D34F-4116-ADCC-1A19161A40AF}"/>
            </a:ext>
          </a:extLst>
        </xdr:cNvPr>
        <xdr:cNvSpPr/>
      </xdr:nvSpPr>
      <xdr:spPr>
        <a:xfrm rot="10800000">
          <a:off x="10020300" y="5631180"/>
          <a:ext cx="3909060" cy="2222182"/>
        </a:xfrm>
        <a:prstGeom prst="rightArrow">
          <a:avLst/>
        </a:prstGeom>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26</xdr:col>
      <xdr:colOff>411480</xdr:colOff>
      <xdr:row>50</xdr:row>
      <xdr:rowOff>106680</xdr:rowOff>
    </xdr:from>
    <xdr:to>
      <xdr:col>28</xdr:col>
      <xdr:colOff>144780</xdr:colOff>
      <xdr:row>55</xdr:row>
      <xdr:rowOff>118109</xdr:rowOff>
    </xdr:to>
    <xdr:grpSp>
      <xdr:nvGrpSpPr>
        <xdr:cNvPr id="10" name="Group 9">
          <a:extLst>
            <a:ext uri="{FF2B5EF4-FFF2-40B4-BE49-F238E27FC236}">
              <a16:creationId xmlns:a16="http://schemas.microsoft.com/office/drawing/2014/main" id="{1E0B1EB4-FB82-40E1-9922-69CC59F94AF2}"/>
            </a:ext>
          </a:extLst>
        </xdr:cNvPr>
        <xdr:cNvGrpSpPr/>
      </xdr:nvGrpSpPr>
      <xdr:grpSpPr>
        <a:xfrm>
          <a:off x="13787893" y="6070158"/>
          <a:ext cx="1373257" cy="663603"/>
          <a:chOff x="3070584" y="738663"/>
          <a:chExt cx="1371600" cy="984884"/>
        </a:xfrm>
      </xdr:grpSpPr>
      <xdr:sp macro="" textlink="">
        <xdr:nvSpPr>
          <xdr:cNvPr id="11" name="Rounded Rectangle 12">
            <a:extLst>
              <a:ext uri="{FF2B5EF4-FFF2-40B4-BE49-F238E27FC236}">
                <a16:creationId xmlns:a16="http://schemas.microsoft.com/office/drawing/2014/main" id="{EF2E1DE4-5822-4195-BCCA-7F156BDAAD41}"/>
              </a:ext>
            </a:extLst>
          </xdr:cNvPr>
          <xdr:cNvSpPr/>
        </xdr:nvSpPr>
        <xdr:spPr>
          <a:xfrm>
            <a:off x="3070584" y="738663"/>
            <a:ext cx="1371600" cy="984884"/>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2" name="Rounded Rectangle 4">
            <a:extLst>
              <a:ext uri="{FF2B5EF4-FFF2-40B4-BE49-F238E27FC236}">
                <a16:creationId xmlns:a16="http://schemas.microsoft.com/office/drawing/2014/main" id="{20492E54-414C-4504-A4D8-0F16FCE89ECA}"/>
              </a:ext>
            </a:extLst>
          </xdr:cNvPr>
          <xdr:cNvSpPr/>
        </xdr:nvSpPr>
        <xdr:spPr>
          <a:xfrm>
            <a:off x="3118662" y="786741"/>
            <a:ext cx="1275444" cy="8887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400" kern="1200"/>
              <a:t>Out-of-pocket</a:t>
            </a:r>
            <a:r>
              <a:rPr lang="en-US" sz="1400" kern="1200" baseline="0"/>
              <a:t> receipts not needed</a:t>
            </a:r>
            <a:r>
              <a:rPr lang="en-US" sz="1400" kern="1200"/>
              <a:t> </a:t>
            </a:r>
          </a:p>
        </xdr:txBody>
      </xdr:sp>
    </xdr:grpSp>
    <xdr:clientData/>
  </xdr:twoCellAnchor>
  <xdr:twoCellAnchor>
    <xdr:from>
      <xdr:col>24</xdr:col>
      <xdr:colOff>571500</xdr:colOff>
      <xdr:row>50</xdr:row>
      <xdr:rowOff>114300</xdr:rowOff>
    </xdr:from>
    <xdr:to>
      <xdr:col>26</xdr:col>
      <xdr:colOff>323850</xdr:colOff>
      <xdr:row>55</xdr:row>
      <xdr:rowOff>118108</xdr:rowOff>
    </xdr:to>
    <xdr:sp macro="" textlink="">
      <xdr:nvSpPr>
        <xdr:cNvPr id="13" name="Rounded Rectangle 16">
          <a:extLst>
            <a:ext uri="{FF2B5EF4-FFF2-40B4-BE49-F238E27FC236}">
              <a16:creationId xmlns:a16="http://schemas.microsoft.com/office/drawing/2014/main" id="{8F84CF43-E274-427F-92CC-BD4251675AC9}"/>
            </a:ext>
          </a:extLst>
        </xdr:cNvPr>
        <xdr:cNvSpPr/>
      </xdr:nvSpPr>
      <xdr:spPr>
        <a:xfrm>
          <a:off x="11772900" y="6316980"/>
          <a:ext cx="1402080" cy="773428"/>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1200"/>
            <a:t>Automatically Calculated</a:t>
          </a:r>
        </a:p>
      </xdr:txBody>
    </xdr:sp>
    <xdr:clientData/>
  </xdr:twoCellAnchor>
  <xdr:twoCellAnchor>
    <xdr:from>
      <xdr:col>24</xdr:col>
      <xdr:colOff>657225</xdr:colOff>
      <xdr:row>50</xdr:row>
      <xdr:rowOff>152400</xdr:rowOff>
    </xdr:from>
    <xdr:to>
      <xdr:col>26</xdr:col>
      <xdr:colOff>260617</xdr:colOff>
      <xdr:row>55</xdr:row>
      <xdr:rowOff>60982</xdr:rowOff>
    </xdr:to>
    <xdr:sp macro="" textlink="">
      <xdr:nvSpPr>
        <xdr:cNvPr id="14" name="Rounded Rectangle 4">
          <a:extLst>
            <a:ext uri="{FF2B5EF4-FFF2-40B4-BE49-F238E27FC236}">
              <a16:creationId xmlns:a16="http://schemas.microsoft.com/office/drawing/2014/main" id="{EF196428-2783-4862-9772-80C30E6148F9}"/>
            </a:ext>
          </a:extLst>
        </xdr:cNvPr>
        <xdr:cNvSpPr/>
      </xdr:nvSpPr>
      <xdr:spPr>
        <a:xfrm>
          <a:off x="11856720" y="6355080"/>
          <a:ext cx="1253122" cy="68201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endParaRPr lang="en-US" sz="1600" kern="1200"/>
        </a:p>
      </xdr:txBody>
    </xdr:sp>
    <xdr:clientData/>
  </xdr:twoCellAnchor>
  <xdr:twoCellAnchor>
    <xdr:from>
      <xdr:col>22</xdr:col>
      <xdr:colOff>733423</xdr:colOff>
      <xdr:row>50</xdr:row>
      <xdr:rowOff>152400</xdr:rowOff>
    </xdr:from>
    <xdr:to>
      <xdr:col>24</xdr:col>
      <xdr:colOff>474331</xdr:colOff>
      <xdr:row>55</xdr:row>
      <xdr:rowOff>156208</xdr:rowOff>
    </xdr:to>
    <xdr:sp macro="" textlink="">
      <xdr:nvSpPr>
        <xdr:cNvPr id="15" name="Rounded Rectangle 6">
          <a:extLst>
            <a:ext uri="{FF2B5EF4-FFF2-40B4-BE49-F238E27FC236}">
              <a16:creationId xmlns:a16="http://schemas.microsoft.com/office/drawing/2014/main" id="{54F56A7D-2A5E-4827-ADE4-89CD4ABC1DD9}"/>
            </a:ext>
          </a:extLst>
        </xdr:cNvPr>
        <xdr:cNvSpPr/>
      </xdr:nvSpPr>
      <xdr:spPr>
        <a:xfrm>
          <a:off x="10286998" y="6355080"/>
          <a:ext cx="1392543" cy="773428"/>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28575</xdr:colOff>
      <xdr:row>50</xdr:row>
      <xdr:rowOff>161925</xdr:rowOff>
    </xdr:from>
    <xdr:to>
      <xdr:col>24</xdr:col>
      <xdr:colOff>419100</xdr:colOff>
      <xdr:row>57</xdr:row>
      <xdr:rowOff>28575</xdr:rowOff>
    </xdr:to>
    <xdr:sp macro="" textlink="">
      <xdr:nvSpPr>
        <xdr:cNvPr id="16" name="TextBox 15">
          <a:extLst>
            <a:ext uri="{FF2B5EF4-FFF2-40B4-BE49-F238E27FC236}">
              <a16:creationId xmlns:a16="http://schemas.microsoft.com/office/drawing/2014/main" id="{BF644529-C1C8-4018-A559-D046402C9DDF}"/>
            </a:ext>
          </a:extLst>
        </xdr:cNvPr>
        <xdr:cNvSpPr txBox="1"/>
      </xdr:nvSpPr>
      <xdr:spPr>
        <a:xfrm>
          <a:off x="10408920" y="6362700"/>
          <a:ext cx="1211580" cy="83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FF00"/>
              </a:solidFill>
            </a:rPr>
            <a:t>For Return Only</a:t>
          </a:r>
          <a:br>
            <a:rPr lang="en-US" sz="1400">
              <a:solidFill>
                <a:srgbClr val="FFFF00"/>
              </a:solidFill>
            </a:rPr>
          </a:br>
          <a:r>
            <a:rPr lang="en-US" sz="1400">
              <a:solidFill>
                <a:srgbClr val="FFFF00"/>
              </a:solidFill>
            </a:rPr>
            <a:t>"Partial</a:t>
          </a:r>
          <a:r>
            <a:rPr lang="en-US" sz="1400" baseline="0">
              <a:solidFill>
                <a:srgbClr val="FFFF00"/>
              </a:solidFill>
            </a:rPr>
            <a:t> Day"</a:t>
          </a:r>
          <a:endParaRPr lang="en-US" sz="1400">
            <a:solidFill>
              <a:srgbClr val="FFFF00"/>
            </a:solidFill>
          </a:endParaRPr>
        </a:p>
      </xdr:txBody>
    </xdr:sp>
    <xdr:clientData/>
  </xdr:twoCellAnchor>
  <xdr:twoCellAnchor>
    <xdr:from>
      <xdr:col>23</xdr:col>
      <xdr:colOff>206509</xdr:colOff>
      <xdr:row>10</xdr:row>
      <xdr:rowOff>36419</xdr:rowOff>
    </xdr:from>
    <xdr:to>
      <xdr:col>32</xdr:col>
      <xdr:colOff>1905340</xdr:colOff>
      <xdr:row>60</xdr:row>
      <xdr:rowOff>124465</xdr:rowOff>
    </xdr:to>
    <xdr:grpSp>
      <xdr:nvGrpSpPr>
        <xdr:cNvPr id="17" name="Group 16">
          <a:extLst>
            <a:ext uri="{FF2B5EF4-FFF2-40B4-BE49-F238E27FC236}">
              <a16:creationId xmlns:a16="http://schemas.microsoft.com/office/drawing/2014/main" id="{C02A81C2-190E-460B-97A9-9EC079766340}"/>
            </a:ext>
          </a:extLst>
        </xdr:cNvPr>
        <xdr:cNvGrpSpPr/>
      </xdr:nvGrpSpPr>
      <xdr:grpSpPr>
        <a:xfrm>
          <a:off x="11122987" y="2305854"/>
          <a:ext cx="9078636" cy="5173568"/>
          <a:chOff x="3740231" y="-3730301"/>
          <a:chExt cx="8977179" cy="6774218"/>
        </a:xfrm>
      </xdr:grpSpPr>
      <xdr:sp macro="" textlink="">
        <xdr:nvSpPr>
          <xdr:cNvPr id="18" name="Rectangle 17">
            <a:extLst>
              <a:ext uri="{FF2B5EF4-FFF2-40B4-BE49-F238E27FC236}">
                <a16:creationId xmlns:a16="http://schemas.microsoft.com/office/drawing/2014/main" id="{49DD8572-4EE3-43A4-B62E-CF6FA81ACC12}"/>
              </a:ext>
            </a:extLst>
          </xdr:cNvPr>
          <xdr:cNvSpPr/>
        </xdr:nvSpPr>
        <xdr:spPr>
          <a:xfrm>
            <a:off x="8975663" y="2172018"/>
            <a:ext cx="3741747" cy="87189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n-US"/>
          </a:p>
        </xdr:txBody>
      </xdr:sp>
      <xdr:sp macro="" textlink="">
        <xdr:nvSpPr>
          <xdr:cNvPr id="19" name="TextBox 18">
            <a:extLst>
              <a:ext uri="{FF2B5EF4-FFF2-40B4-BE49-F238E27FC236}">
                <a16:creationId xmlns:a16="http://schemas.microsoft.com/office/drawing/2014/main" id="{C9CB1054-0F26-4E3E-81DB-41BA85F099C8}"/>
              </a:ext>
            </a:extLst>
          </xdr:cNvPr>
          <xdr:cNvSpPr txBox="1"/>
        </xdr:nvSpPr>
        <xdr:spPr>
          <a:xfrm>
            <a:off x="3740231" y="-3730301"/>
            <a:ext cx="3741747" cy="871898"/>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xdr:txBody>
      </xdr:sp>
    </xdr:grpSp>
    <xdr:clientData/>
  </xdr:twoCellAnchor>
  <xdr:twoCellAnchor editAs="oneCell">
    <xdr:from>
      <xdr:col>1</xdr:col>
      <xdr:colOff>1</xdr:colOff>
      <xdr:row>1</xdr:row>
      <xdr:rowOff>16565</xdr:rowOff>
    </xdr:from>
    <xdr:to>
      <xdr:col>3</xdr:col>
      <xdr:colOff>695739</xdr:colOff>
      <xdr:row>5</xdr:row>
      <xdr:rowOff>173935</xdr:rowOff>
    </xdr:to>
    <xdr:pic>
      <xdr:nvPicPr>
        <xdr:cNvPr id="20" name="Picture 19" descr="BEAR.png">
          <a:extLst>
            <a:ext uri="{FF2B5EF4-FFF2-40B4-BE49-F238E27FC236}">
              <a16:creationId xmlns:a16="http://schemas.microsoft.com/office/drawing/2014/main" id="{9C4DB0A9-DBB0-412A-9B1B-A2ACA888BE2F}"/>
            </a:ext>
          </a:extLst>
        </xdr:cNvPr>
        <xdr:cNvPicPr/>
      </xdr:nvPicPr>
      <xdr:blipFill>
        <a:blip xmlns:r="http://schemas.openxmlformats.org/officeDocument/2006/relationships" r:embed="rId6"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248479" y="513522"/>
          <a:ext cx="1043608" cy="1176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22</xdr:col>
      <xdr:colOff>297687</xdr:colOff>
      <xdr:row>17</xdr:row>
      <xdr:rowOff>70454</xdr:rowOff>
    </xdr:from>
    <xdr:to>
      <xdr:col>25</xdr:col>
      <xdr:colOff>311910</xdr:colOff>
      <xdr:row>41</xdr:row>
      <xdr:rowOff>53369</xdr:rowOff>
    </xdr:to>
    <xdr:sp macro="" textlink="">
      <xdr:nvSpPr>
        <xdr:cNvPr id="2" name="Shape 1">
          <a:extLst>
            <a:ext uri="{FF2B5EF4-FFF2-40B4-BE49-F238E27FC236}">
              <a16:creationId xmlns:a16="http://schemas.microsoft.com/office/drawing/2014/main" id="{D87ADB03-BEB0-4974-BCA2-F64E7B18D0D5}"/>
            </a:ext>
          </a:extLst>
        </xdr:cNvPr>
        <xdr:cNvSpPr/>
      </xdr:nvSpPr>
      <xdr:spPr>
        <a:xfrm rot="11238323">
          <a:off x="10375137" y="3442304"/>
          <a:ext cx="2471673" cy="1967896"/>
        </a:xfrm>
        <a:prstGeom prst="swooshArrow">
          <a:avLst>
            <a:gd name="adj1" fmla="val 16310"/>
            <a:gd name="adj2" fmla="val 31370"/>
          </a:avLst>
        </a:prstGeom>
        <a:solidFill>
          <a:srgbClr val="92D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xdr:from>
      <xdr:col>22</xdr:col>
      <xdr:colOff>371475</xdr:colOff>
      <xdr:row>7</xdr:row>
      <xdr:rowOff>28575</xdr:rowOff>
    </xdr:from>
    <xdr:to>
      <xdr:col>28</xdr:col>
      <xdr:colOff>28575</xdr:colOff>
      <xdr:row>17</xdr:row>
      <xdr:rowOff>66675</xdr:rowOff>
    </xdr:to>
    <xdr:graphicFrame macro="">
      <xdr:nvGraphicFramePr>
        <xdr:cNvPr id="3" name="Diagram 2">
          <a:extLst>
            <a:ext uri="{FF2B5EF4-FFF2-40B4-BE49-F238E27FC236}">
              <a16:creationId xmlns:a16="http://schemas.microsoft.com/office/drawing/2014/main" id="{8AE4E079-86B3-4582-B116-68F3F3411A3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23</xdr:col>
      <xdr:colOff>153483</xdr:colOff>
      <xdr:row>12</xdr:row>
      <xdr:rowOff>144840</xdr:rowOff>
    </xdr:from>
    <xdr:to>
      <xdr:col>27</xdr:col>
      <xdr:colOff>163835</xdr:colOff>
      <xdr:row>24</xdr:row>
      <xdr:rowOff>108632</xdr:rowOff>
    </xdr:to>
    <xdr:grpSp>
      <xdr:nvGrpSpPr>
        <xdr:cNvPr id="4" name="Group 3">
          <a:extLst>
            <a:ext uri="{FF2B5EF4-FFF2-40B4-BE49-F238E27FC236}">
              <a16:creationId xmlns:a16="http://schemas.microsoft.com/office/drawing/2014/main" id="{DF9D5C7A-E883-4C47-862D-AA843C35C9CA}"/>
            </a:ext>
          </a:extLst>
        </xdr:cNvPr>
        <xdr:cNvGrpSpPr/>
      </xdr:nvGrpSpPr>
      <xdr:grpSpPr>
        <a:xfrm>
          <a:off x="11069961" y="2811840"/>
          <a:ext cx="3290265" cy="1943335"/>
          <a:chOff x="10731948" y="1068765"/>
          <a:chExt cx="3288857" cy="1893557"/>
        </a:xfrm>
      </xdr:grpSpPr>
      <xdr:sp macro="" textlink="">
        <xdr:nvSpPr>
          <xdr:cNvPr id="5" name="Shape 4">
            <a:extLst>
              <a:ext uri="{FF2B5EF4-FFF2-40B4-BE49-F238E27FC236}">
                <a16:creationId xmlns:a16="http://schemas.microsoft.com/office/drawing/2014/main" id="{722D9917-1C76-4C30-86D6-CED43F9E3695}"/>
              </a:ext>
            </a:extLst>
          </xdr:cNvPr>
          <xdr:cNvSpPr/>
        </xdr:nvSpPr>
        <xdr:spPr>
          <a:xfrm rot="11238323">
            <a:off x="10731948" y="1068765"/>
            <a:ext cx="2223506" cy="151990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reeform: Shape 5">
            <a:extLst>
              <a:ext uri="{FF2B5EF4-FFF2-40B4-BE49-F238E27FC236}">
                <a16:creationId xmlns:a16="http://schemas.microsoft.com/office/drawing/2014/main" id="{84E7C4DF-563B-4719-9577-82834881F7F2}"/>
              </a:ext>
            </a:extLst>
          </xdr:cNvPr>
          <xdr:cNvSpPr/>
        </xdr:nvSpPr>
        <xdr:spPr>
          <a:xfrm>
            <a:off x="11253366" y="1500827"/>
            <a:ext cx="1071900" cy="421385"/>
          </a:xfrm>
          <a:custGeom>
            <a:avLst/>
            <a:gdLst>
              <a:gd name="connsiteX0" fmla="*/ 0 w 1071900"/>
              <a:gd name="connsiteY0" fmla="*/ 0 h 421385"/>
              <a:gd name="connsiteX1" fmla="*/ 1071900 w 1071900"/>
              <a:gd name="connsiteY1" fmla="*/ 0 h 421385"/>
              <a:gd name="connsiteX2" fmla="*/ 1071900 w 1071900"/>
              <a:gd name="connsiteY2" fmla="*/ 421385 h 421385"/>
              <a:gd name="connsiteX3" fmla="*/ 0 w 1071900"/>
              <a:gd name="connsiteY3" fmla="*/ 421385 h 421385"/>
              <a:gd name="connsiteX4" fmla="*/ 0 w 1071900"/>
              <a:gd name="connsiteY4" fmla="*/ 0 h 4213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1900" h="421385">
                <a:moveTo>
                  <a:pt x="0" y="0"/>
                </a:moveTo>
                <a:lnTo>
                  <a:pt x="1071900" y="0"/>
                </a:lnTo>
                <a:lnTo>
                  <a:pt x="1071900" y="421385"/>
                </a:lnTo>
                <a:lnTo>
                  <a:pt x="0" y="42138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b" anchorCtr="0">
            <a:noAutofit/>
          </a:bodyPr>
          <a:lstStyle/>
          <a:p>
            <a:pPr marL="0" lvl="0" indent="0" algn="ctr" defTabSz="889000">
              <a:lnSpc>
                <a:spcPct val="90000"/>
              </a:lnSpc>
              <a:spcBef>
                <a:spcPct val="0"/>
              </a:spcBef>
              <a:spcAft>
                <a:spcPct val="35000"/>
              </a:spcAft>
              <a:buNone/>
            </a:pPr>
            <a:r>
              <a:rPr lang="en-US" sz="2000" kern="1200"/>
              <a:t>Auto-Fills</a:t>
            </a:r>
          </a:p>
        </xdr:txBody>
      </xdr:sp>
      <xdr:sp macro="" textlink="">
        <xdr:nvSpPr>
          <xdr:cNvPr id="7" name="Freeform: Shape 6">
            <a:extLst>
              <a:ext uri="{FF2B5EF4-FFF2-40B4-BE49-F238E27FC236}">
                <a16:creationId xmlns:a16="http://schemas.microsoft.com/office/drawing/2014/main" id="{00EE05A1-6DF3-49B6-80E4-E41AE730CE4D}"/>
              </a:ext>
            </a:extLst>
          </xdr:cNvPr>
          <xdr:cNvSpPr/>
        </xdr:nvSpPr>
        <xdr:spPr>
          <a:xfrm>
            <a:off x="12220575" y="1647825"/>
            <a:ext cx="1800230" cy="1314497"/>
          </a:xfrm>
          <a:custGeom>
            <a:avLst/>
            <a:gdLst>
              <a:gd name="connsiteX0" fmla="*/ 0 w 1448514"/>
              <a:gd name="connsiteY0" fmla="*/ 0 h 1297506"/>
              <a:gd name="connsiteX1" fmla="*/ 1448514 w 1448514"/>
              <a:gd name="connsiteY1" fmla="*/ 0 h 1297506"/>
              <a:gd name="connsiteX2" fmla="*/ 1448514 w 1448514"/>
              <a:gd name="connsiteY2" fmla="*/ 1297506 h 1297506"/>
              <a:gd name="connsiteX3" fmla="*/ 0 w 1448514"/>
              <a:gd name="connsiteY3" fmla="*/ 1297506 h 1297506"/>
              <a:gd name="connsiteX4" fmla="*/ 0 w 1448514"/>
              <a:gd name="connsiteY4" fmla="*/ 0 h 12975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8514" h="1297506">
                <a:moveTo>
                  <a:pt x="0" y="0"/>
                </a:moveTo>
                <a:lnTo>
                  <a:pt x="1448514" y="0"/>
                </a:lnTo>
                <a:lnTo>
                  <a:pt x="1448514" y="1297506"/>
                </a:lnTo>
                <a:lnTo>
                  <a:pt x="0" y="1297506"/>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t" anchorCtr="0">
            <a:noAutofit/>
          </a:bodyPr>
          <a:lstStyle/>
          <a:p>
            <a:pPr marL="0" lvl="0" indent="0" algn="ctr" defTabSz="889000">
              <a:lnSpc>
                <a:spcPct val="90000"/>
              </a:lnSpc>
              <a:spcBef>
                <a:spcPct val="0"/>
              </a:spcBef>
              <a:spcAft>
                <a:spcPct val="35000"/>
              </a:spcAft>
              <a:buNone/>
            </a:pPr>
            <a:r>
              <a:rPr lang="en-US" sz="2000" kern="1200"/>
              <a:t>24 Hour </a:t>
            </a:r>
            <a:br>
              <a:rPr lang="en-US" sz="2000" kern="1200"/>
            </a:br>
            <a:r>
              <a:rPr lang="en-US" sz="2000" kern="1200"/>
              <a:t>Time Periods</a:t>
            </a:r>
          </a:p>
          <a:p>
            <a:pPr marL="0" lvl="0" indent="0" algn="ctr" defTabSz="889000">
              <a:lnSpc>
                <a:spcPct val="90000"/>
              </a:lnSpc>
              <a:spcBef>
                <a:spcPct val="0"/>
              </a:spcBef>
              <a:spcAft>
                <a:spcPct val="35000"/>
              </a:spcAft>
              <a:buNone/>
            </a:pPr>
            <a:endParaRPr lang="en-US" sz="2000" kern="1200"/>
          </a:p>
          <a:p>
            <a:pPr marL="0" lvl="0" indent="0" algn="ctr" defTabSz="889000">
              <a:lnSpc>
                <a:spcPct val="90000"/>
              </a:lnSpc>
              <a:spcBef>
                <a:spcPct val="0"/>
              </a:spcBef>
              <a:spcAft>
                <a:spcPct val="35000"/>
              </a:spcAft>
              <a:buNone/>
            </a:pPr>
            <a:r>
              <a:rPr lang="en-US" sz="2000" kern="1200"/>
              <a:t>&amp;</a:t>
            </a:r>
            <a:r>
              <a:rPr lang="en-US" sz="2000" kern="1200" baseline="0"/>
              <a:t> Partial Day Periods</a:t>
            </a:r>
            <a:endParaRPr lang="en-US" sz="2000" kern="1200"/>
          </a:p>
        </xdr:txBody>
      </xdr:sp>
    </xdr:grpSp>
    <xdr:clientData/>
  </xdr:twoCellAnchor>
  <xdr:twoCellAnchor>
    <xdr:from>
      <xdr:col>22</xdr:col>
      <xdr:colOff>466725</xdr:colOff>
      <xdr:row>47</xdr:row>
      <xdr:rowOff>0</xdr:rowOff>
    </xdr:from>
    <xdr:to>
      <xdr:col>27</xdr:col>
      <xdr:colOff>257175</xdr:colOff>
      <xdr:row>61</xdr:row>
      <xdr:rowOff>71437</xdr:rowOff>
    </xdr:to>
    <xdr:sp macro="" textlink="">
      <xdr:nvSpPr>
        <xdr:cNvPr id="8" name="Right Arrow 4">
          <a:extLst>
            <a:ext uri="{FF2B5EF4-FFF2-40B4-BE49-F238E27FC236}">
              <a16:creationId xmlns:a16="http://schemas.microsoft.com/office/drawing/2014/main" id="{5F7A5A1C-62A7-464F-99E0-5FB7A9B0B96D}"/>
            </a:ext>
          </a:extLst>
        </xdr:cNvPr>
        <xdr:cNvSpPr/>
      </xdr:nvSpPr>
      <xdr:spPr>
        <a:xfrm rot="10800000">
          <a:off x="10544175" y="5410200"/>
          <a:ext cx="3886200" cy="2243137"/>
        </a:xfrm>
        <a:prstGeom prst="rightArrow">
          <a:avLst/>
        </a:prstGeom>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26</xdr:col>
      <xdr:colOff>411480</xdr:colOff>
      <xdr:row>50</xdr:row>
      <xdr:rowOff>106680</xdr:rowOff>
    </xdr:from>
    <xdr:to>
      <xdr:col>28</xdr:col>
      <xdr:colOff>144780</xdr:colOff>
      <xdr:row>55</xdr:row>
      <xdr:rowOff>0</xdr:rowOff>
    </xdr:to>
    <xdr:grpSp>
      <xdr:nvGrpSpPr>
        <xdr:cNvPr id="9" name="Group 8">
          <a:extLst>
            <a:ext uri="{FF2B5EF4-FFF2-40B4-BE49-F238E27FC236}">
              <a16:creationId xmlns:a16="http://schemas.microsoft.com/office/drawing/2014/main" id="{F6F1BE2C-0618-4543-896F-2C088ED4AE47}"/>
            </a:ext>
          </a:extLst>
        </xdr:cNvPr>
        <xdr:cNvGrpSpPr/>
      </xdr:nvGrpSpPr>
      <xdr:grpSpPr>
        <a:xfrm>
          <a:off x="13787893" y="6070158"/>
          <a:ext cx="1373257" cy="663603"/>
          <a:chOff x="3070584" y="738663"/>
          <a:chExt cx="1371600" cy="984884"/>
        </a:xfrm>
      </xdr:grpSpPr>
      <xdr:sp macro="" textlink="">
        <xdr:nvSpPr>
          <xdr:cNvPr id="10" name="Rounded Rectangle 12">
            <a:extLst>
              <a:ext uri="{FF2B5EF4-FFF2-40B4-BE49-F238E27FC236}">
                <a16:creationId xmlns:a16="http://schemas.microsoft.com/office/drawing/2014/main" id="{C3E09539-8962-469D-BDE8-8355C42808D1}"/>
              </a:ext>
            </a:extLst>
          </xdr:cNvPr>
          <xdr:cNvSpPr/>
        </xdr:nvSpPr>
        <xdr:spPr>
          <a:xfrm>
            <a:off x="3070584" y="738663"/>
            <a:ext cx="1371600" cy="984884"/>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1" name="Rounded Rectangle 4">
            <a:extLst>
              <a:ext uri="{FF2B5EF4-FFF2-40B4-BE49-F238E27FC236}">
                <a16:creationId xmlns:a16="http://schemas.microsoft.com/office/drawing/2014/main" id="{AD71C293-9EC1-45ED-9FAB-17B21D1001C9}"/>
              </a:ext>
            </a:extLst>
          </xdr:cNvPr>
          <xdr:cNvSpPr/>
        </xdr:nvSpPr>
        <xdr:spPr>
          <a:xfrm>
            <a:off x="3118662" y="786741"/>
            <a:ext cx="1275444" cy="8887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400" kern="1200"/>
              <a:t>Out-of-pocket</a:t>
            </a:r>
            <a:r>
              <a:rPr lang="en-US" sz="1400" kern="1200" baseline="0"/>
              <a:t> receipts not needed</a:t>
            </a:r>
            <a:r>
              <a:rPr lang="en-US" sz="1400" kern="1200"/>
              <a:t> </a:t>
            </a:r>
          </a:p>
        </xdr:txBody>
      </xdr:sp>
    </xdr:grpSp>
    <xdr:clientData/>
  </xdr:twoCellAnchor>
  <xdr:twoCellAnchor>
    <xdr:from>
      <xdr:col>24</xdr:col>
      <xdr:colOff>571500</xdr:colOff>
      <xdr:row>50</xdr:row>
      <xdr:rowOff>114300</xdr:rowOff>
    </xdr:from>
    <xdr:to>
      <xdr:col>26</xdr:col>
      <xdr:colOff>323850</xdr:colOff>
      <xdr:row>55</xdr:row>
      <xdr:rowOff>118108</xdr:rowOff>
    </xdr:to>
    <xdr:sp macro="" textlink="">
      <xdr:nvSpPr>
        <xdr:cNvPr id="12" name="Rounded Rectangle 16">
          <a:extLst>
            <a:ext uri="{FF2B5EF4-FFF2-40B4-BE49-F238E27FC236}">
              <a16:creationId xmlns:a16="http://schemas.microsoft.com/office/drawing/2014/main" id="{D8EB3053-DC7C-431A-8965-13F590ABFFD3}"/>
            </a:ext>
          </a:extLst>
        </xdr:cNvPr>
        <xdr:cNvSpPr/>
      </xdr:nvSpPr>
      <xdr:spPr>
        <a:xfrm>
          <a:off x="12287250" y="6086475"/>
          <a:ext cx="1390650" cy="6572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1200"/>
            <a:t>Automatically Calculated</a:t>
          </a:r>
        </a:p>
      </xdr:txBody>
    </xdr:sp>
    <xdr:clientData/>
  </xdr:twoCellAnchor>
  <xdr:twoCellAnchor>
    <xdr:from>
      <xdr:col>24</xdr:col>
      <xdr:colOff>657225</xdr:colOff>
      <xdr:row>50</xdr:row>
      <xdr:rowOff>152400</xdr:rowOff>
    </xdr:from>
    <xdr:to>
      <xdr:col>26</xdr:col>
      <xdr:colOff>260617</xdr:colOff>
      <xdr:row>55</xdr:row>
      <xdr:rowOff>60982</xdr:rowOff>
    </xdr:to>
    <xdr:sp macro="" textlink="">
      <xdr:nvSpPr>
        <xdr:cNvPr id="13" name="Rounded Rectangle 4">
          <a:extLst>
            <a:ext uri="{FF2B5EF4-FFF2-40B4-BE49-F238E27FC236}">
              <a16:creationId xmlns:a16="http://schemas.microsoft.com/office/drawing/2014/main" id="{2629A30C-21B7-4F4B-9D69-D33C145AD5FC}"/>
            </a:ext>
          </a:extLst>
        </xdr:cNvPr>
        <xdr:cNvSpPr/>
      </xdr:nvSpPr>
      <xdr:spPr>
        <a:xfrm>
          <a:off x="12372975" y="6124575"/>
          <a:ext cx="1241692" cy="61912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endParaRPr lang="en-US" sz="1600" kern="1200"/>
        </a:p>
      </xdr:txBody>
    </xdr:sp>
    <xdr:clientData/>
  </xdr:twoCellAnchor>
  <xdr:twoCellAnchor>
    <xdr:from>
      <xdr:col>22</xdr:col>
      <xdr:colOff>733423</xdr:colOff>
      <xdr:row>50</xdr:row>
      <xdr:rowOff>152400</xdr:rowOff>
    </xdr:from>
    <xdr:to>
      <xdr:col>24</xdr:col>
      <xdr:colOff>474331</xdr:colOff>
      <xdr:row>55</xdr:row>
      <xdr:rowOff>156208</xdr:rowOff>
    </xdr:to>
    <xdr:sp macro="" textlink="">
      <xdr:nvSpPr>
        <xdr:cNvPr id="14" name="Rounded Rectangle 6">
          <a:extLst>
            <a:ext uri="{FF2B5EF4-FFF2-40B4-BE49-F238E27FC236}">
              <a16:creationId xmlns:a16="http://schemas.microsoft.com/office/drawing/2014/main" id="{F5DB98FF-C615-47D0-BE86-4460B9BEFB3C}"/>
            </a:ext>
          </a:extLst>
        </xdr:cNvPr>
        <xdr:cNvSpPr/>
      </xdr:nvSpPr>
      <xdr:spPr>
        <a:xfrm>
          <a:off x="10810873" y="6124575"/>
          <a:ext cx="1379208" cy="6191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28575</xdr:colOff>
      <xdr:row>50</xdr:row>
      <xdr:rowOff>161925</xdr:rowOff>
    </xdr:from>
    <xdr:to>
      <xdr:col>24</xdr:col>
      <xdr:colOff>419100</xdr:colOff>
      <xdr:row>57</xdr:row>
      <xdr:rowOff>28575</xdr:rowOff>
    </xdr:to>
    <xdr:sp macro="" textlink="">
      <xdr:nvSpPr>
        <xdr:cNvPr id="15" name="TextBox 14">
          <a:extLst>
            <a:ext uri="{FF2B5EF4-FFF2-40B4-BE49-F238E27FC236}">
              <a16:creationId xmlns:a16="http://schemas.microsoft.com/office/drawing/2014/main" id="{6C6FC970-4169-40DA-A197-1038EDC29BDD}"/>
            </a:ext>
          </a:extLst>
        </xdr:cNvPr>
        <xdr:cNvSpPr txBox="1"/>
      </xdr:nvSpPr>
      <xdr:spPr>
        <a:xfrm>
          <a:off x="10925175" y="6134100"/>
          <a:ext cx="120967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FF00"/>
              </a:solidFill>
            </a:rPr>
            <a:t>For Return Only</a:t>
          </a:r>
          <a:br>
            <a:rPr lang="en-US" sz="1400">
              <a:solidFill>
                <a:srgbClr val="FFFF00"/>
              </a:solidFill>
            </a:rPr>
          </a:br>
          <a:r>
            <a:rPr lang="en-US" sz="1400">
              <a:solidFill>
                <a:srgbClr val="FFFF00"/>
              </a:solidFill>
            </a:rPr>
            <a:t>"Partial</a:t>
          </a:r>
          <a:r>
            <a:rPr lang="en-US" sz="1400" baseline="0">
              <a:solidFill>
                <a:srgbClr val="FFFF00"/>
              </a:solidFill>
            </a:rPr>
            <a:t> Day"</a:t>
          </a:r>
          <a:endParaRPr lang="en-US" sz="1400">
            <a:solidFill>
              <a:srgbClr val="FFFF00"/>
            </a:solidFill>
          </a:endParaRPr>
        </a:p>
      </xdr:txBody>
    </xdr:sp>
    <xdr:clientData/>
  </xdr:twoCellAnchor>
  <xdr:twoCellAnchor>
    <xdr:from>
      <xdr:col>23</xdr:col>
      <xdr:colOff>206509</xdr:colOff>
      <xdr:row>10</xdr:row>
      <xdr:rowOff>36419</xdr:rowOff>
    </xdr:from>
    <xdr:to>
      <xdr:col>32</xdr:col>
      <xdr:colOff>1905340</xdr:colOff>
      <xdr:row>60</xdr:row>
      <xdr:rowOff>124465</xdr:rowOff>
    </xdr:to>
    <xdr:grpSp>
      <xdr:nvGrpSpPr>
        <xdr:cNvPr id="16" name="Group 15">
          <a:extLst>
            <a:ext uri="{FF2B5EF4-FFF2-40B4-BE49-F238E27FC236}">
              <a16:creationId xmlns:a16="http://schemas.microsoft.com/office/drawing/2014/main" id="{DB599A44-5389-4C52-BE24-B7269CA2FD24}"/>
            </a:ext>
          </a:extLst>
        </xdr:cNvPr>
        <xdr:cNvGrpSpPr/>
      </xdr:nvGrpSpPr>
      <xdr:grpSpPr>
        <a:xfrm>
          <a:off x="11122987" y="2305854"/>
          <a:ext cx="9078636" cy="5173568"/>
          <a:chOff x="3740231" y="-3730301"/>
          <a:chExt cx="8977179" cy="6774218"/>
        </a:xfrm>
      </xdr:grpSpPr>
      <xdr:sp macro="" textlink="">
        <xdr:nvSpPr>
          <xdr:cNvPr id="17" name="Rectangle 16">
            <a:extLst>
              <a:ext uri="{FF2B5EF4-FFF2-40B4-BE49-F238E27FC236}">
                <a16:creationId xmlns:a16="http://schemas.microsoft.com/office/drawing/2014/main" id="{B6759CB7-C31C-4FF6-B90A-C4511DBAC4F4}"/>
              </a:ext>
            </a:extLst>
          </xdr:cNvPr>
          <xdr:cNvSpPr/>
        </xdr:nvSpPr>
        <xdr:spPr>
          <a:xfrm>
            <a:off x="8975663" y="2172018"/>
            <a:ext cx="3741747" cy="87189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n-US"/>
          </a:p>
        </xdr:txBody>
      </xdr:sp>
      <xdr:sp macro="" textlink="">
        <xdr:nvSpPr>
          <xdr:cNvPr id="18" name="TextBox 17">
            <a:extLst>
              <a:ext uri="{FF2B5EF4-FFF2-40B4-BE49-F238E27FC236}">
                <a16:creationId xmlns:a16="http://schemas.microsoft.com/office/drawing/2014/main" id="{84A3152F-D17E-4E33-8E90-1E974BC815C6}"/>
              </a:ext>
            </a:extLst>
          </xdr:cNvPr>
          <xdr:cNvSpPr txBox="1"/>
        </xdr:nvSpPr>
        <xdr:spPr>
          <a:xfrm>
            <a:off x="3740231" y="-3730301"/>
            <a:ext cx="3741747" cy="871898"/>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xdr:txBody>
      </xdr:sp>
    </xdr:grpSp>
    <xdr:clientData/>
  </xdr:twoCellAnchor>
  <xdr:twoCellAnchor editAs="oneCell">
    <xdr:from>
      <xdr:col>1</xdr:col>
      <xdr:colOff>1</xdr:colOff>
      <xdr:row>1</xdr:row>
      <xdr:rowOff>16565</xdr:rowOff>
    </xdr:from>
    <xdr:to>
      <xdr:col>3</xdr:col>
      <xdr:colOff>695739</xdr:colOff>
      <xdr:row>5</xdr:row>
      <xdr:rowOff>173935</xdr:rowOff>
    </xdr:to>
    <xdr:pic>
      <xdr:nvPicPr>
        <xdr:cNvPr id="19" name="Picture 18" descr="BEAR.png">
          <a:extLst>
            <a:ext uri="{FF2B5EF4-FFF2-40B4-BE49-F238E27FC236}">
              <a16:creationId xmlns:a16="http://schemas.microsoft.com/office/drawing/2014/main" id="{906C8A75-F0E1-4D51-B613-EFCF56721DF2}"/>
            </a:ext>
          </a:extLst>
        </xdr:cNvPr>
        <xdr:cNvPicPr/>
      </xdr:nvPicPr>
      <xdr:blipFill>
        <a:blip xmlns:r="http://schemas.openxmlformats.org/officeDocument/2006/relationships" r:embed="rId6"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247651" y="511865"/>
          <a:ext cx="1038638" cy="1176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131318</xdr:colOff>
      <xdr:row>23</xdr:row>
      <xdr:rowOff>135834</xdr:rowOff>
    </xdr:from>
    <xdr:to>
      <xdr:col>25</xdr:col>
      <xdr:colOff>742535</xdr:colOff>
      <xdr:row>59</xdr:row>
      <xdr:rowOff>28222</xdr:rowOff>
    </xdr:to>
    <xdr:sp macro="" textlink="">
      <xdr:nvSpPr>
        <xdr:cNvPr id="2" name="Shape 1">
          <a:extLst>
            <a:ext uri="{FF2B5EF4-FFF2-40B4-BE49-F238E27FC236}">
              <a16:creationId xmlns:a16="http://schemas.microsoft.com/office/drawing/2014/main" id="{71715F25-949D-4E3B-98AF-D1A9F0D85887}"/>
            </a:ext>
          </a:extLst>
        </xdr:cNvPr>
        <xdr:cNvSpPr/>
      </xdr:nvSpPr>
      <xdr:spPr>
        <a:xfrm rot="11238323">
          <a:off x="10932668" y="4879284"/>
          <a:ext cx="2249517" cy="24831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27</xdr:row>
      <xdr:rowOff>190499</xdr:rowOff>
    </xdr:from>
    <xdr:to>
      <xdr:col>27</xdr:col>
      <xdr:colOff>109331</xdr:colOff>
      <xdr:row>55</xdr:row>
      <xdr:rowOff>136166</xdr:rowOff>
    </xdr:to>
    <xdr:grpSp>
      <xdr:nvGrpSpPr>
        <xdr:cNvPr id="3" name="Group 2">
          <a:extLst>
            <a:ext uri="{FF2B5EF4-FFF2-40B4-BE49-F238E27FC236}">
              <a16:creationId xmlns:a16="http://schemas.microsoft.com/office/drawing/2014/main" id="{FDF11C5A-1385-43F7-9977-EB3400F9FC82}"/>
            </a:ext>
          </a:extLst>
        </xdr:cNvPr>
        <xdr:cNvGrpSpPr/>
      </xdr:nvGrpSpPr>
      <xdr:grpSpPr>
        <a:xfrm>
          <a:off x="10182225" y="5591174"/>
          <a:ext cx="4005056" cy="1298217"/>
          <a:chOff x="515042" y="-1498978"/>
          <a:chExt cx="4008851" cy="3155495"/>
        </a:xfrm>
      </xdr:grpSpPr>
      <xdr:sp macro="" textlink="">
        <xdr:nvSpPr>
          <xdr:cNvPr id="4" name="Rectangle 3">
            <a:extLst>
              <a:ext uri="{FF2B5EF4-FFF2-40B4-BE49-F238E27FC236}">
                <a16:creationId xmlns:a16="http://schemas.microsoft.com/office/drawing/2014/main" id="{6816C242-F321-4E18-AC9A-4A33AD046B9C}"/>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5" name="TextBox 4">
            <a:extLst>
              <a:ext uri="{FF2B5EF4-FFF2-40B4-BE49-F238E27FC236}">
                <a16:creationId xmlns:a16="http://schemas.microsoft.com/office/drawing/2014/main" id="{8B27714D-9398-4BEC-85D6-E317C297CBE9}"/>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0</xdr:row>
      <xdr:rowOff>38100</xdr:rowOff>
    </xdr:from>
    <xdr:to>
      <xdr:col>3</xdr:col>
      <xdr:colOff>537210</xdr:colOff>
      <xdr:row>4</xdr:row>
      <xdr:rowOff>57150</xdr:rowOff>
    </xdr:to>
    <xdr:pic>
      <xdr:nvPicPr>
        <xdr:cNvPr id="6" name="Picture 5" descr="BEAR.png">
          <a:extLst>
            <a:ext uri="{FF2B5EF4-FFF2-40B4-BE49-F238E27FC236}">
              <a16:creationId xmlns:a16="http://schemas.microsoft.com/office/drawing/2014/main" id="{5CEF8964-93DA-4346-BE2D-DDA58960A003}"/>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56310" cy="1257300"/>
        </a:xfrm>
        <a:prstGeom prst="rect">
          <a:avLst/>
        </a:prstGeom>
      </xdr:spPr>
    </xdr:pic>
    <xdr:clientData/>
  </xdr:twoCellAnchor>
  <xdr:twoCellAnchor>
    <xdr:from>
      <xdr:col>22</xdr:col>
      <xdr:colOff>177511</xdr:colOff>
      <xdr:row>0</xdr:row>
      <xdr:rowOff>279688</xdr:rowOff>
    </xdr:from>
    <xdr:to>
      <xdr:col>27</xdr:col>
      <xdr:colOff>648566</xdr:colOff>
      <xdr:row>21</xdr:row>
      <xdr:rowOff>17318</xdr:rowOff>
    </xdr:to>
    <xdr:graphicFrame macro="">
      <xdr:nvGraphicFramePr>
        <xdr:cNvPr id="7" name="Diagram 6">
          <a:extLst>
            <a:ext uri="{FF2B5EF4-FFF2-40B4-BE49-F238E27FC236}">
              <a16:creationId xmlns:a16="http://schemas.microsoft.com/office/drawing/2014/main" id="{439DFB09-9EFB-40A0-B8AF-6F16819A697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22</xdr:col>
      <xdr:colOff>297687</xdr:colOff>
      <xdr:row>15</xdr:row>
      <xdr:rowOff>70454</xdr:rowOff>
    </xdr:from>
    <xdr:to>
      <xdr:col>25</xdr:col>
      <xdr:colOff>311910</xdr:colOff>
      <xdr:row>39</xdr:row>
      <xdr:rowOff>53369</xdr:rowOff>
    </xdr:to>
    <xdr:sp macro="" textlink="">
      <xdr:nvSpPr>
        <xdr:cNvPr id="2" name="Shape 1">
          <a:extLst>
            <a:ext uri="{FF2B5EF4-FFF2-40B4-BE49-F238E27FC236}">
              <a16:creationId xmlns:a16="http://schemas.microsoft.com/office/drawing/2014/main" id="{71CD3284-D859-4F77-957D-30B186A5C3D0}"/>
            </a:ext>
          </a:extLst>
        </xdr:cNvPr>
        <xdr:cNvSpPr/>
      </xdr:nvSpPr>
      <xdr:spPr>
        <a:xfrm rot="11238323">
          <a:off x="10260837" y="2766029"/>
          <a:ext cx="2471673" cy="1967896"/>
        </a:xfrm>
        <a:prstGeom prst="swooshArrow">
          <a:avLst>
            <a:gd name="adj1" fmla="val 16310"/>
            <a:gd name="adj2" fmla="val 31370"/>
          </a:avLst>
        </a:prstGeom>
        <a:solidFill>
          <a:srgbClr val="92D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xdr:from>
      <xdr:col>22</xdr:col>
      <xdr:colOff>371475</xdr:colOff>
      <xdr:row>5</xdr:row>
      <xdr:rowOff>28575</xdr:rowOff>
    </xdr:from>
    <xdr:to>
      <xdr:col>28</xdr:col>
      <xdr:colOff>28575</xdr:colOff>
      <xdr:row>15</xdr:row>
      <xdr:rowOff>66675</xdr:rowOff>
    </xdr:to>
    <xdr:graphicFrame macro="">
      <xdr:nvGraphicFramePr>
        <xdr:cNvPr id="3" name="Diagram 2">
          <a:extLst>
            <a:ext uri="{FF2B5EF4-FFF2-40B4-BE49-F238E27FC236}">
              <a16:creationId xmlns:a16="http://schemas.microsoft.com/office/drawing/2014/main" id="{7F99A165-D078-4AD2-B96C-EF548EBA41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23</xdr:col>
      <xdr:colOff>153483</xdr:colOff>
      <xdr:row>10</xdr:row>
      <xdr:rowOff>144840</xdr:rowOff>
    </xdr:from>
    <xdr:to>
      <xdr:col>27</xdr:col>
      <xdr:colOff>163835</xdr:colOff>
      <xdr:row>22</xdr:row>
      <xdr:rowOff>108632</xdr:rowOff>
    </xdr:to>
    <xdr:grpSp>
      <xdr:nvGrpSpPr>
        <xdr:cNvPr id="4" name="Group 3">
          <a:extLst>
            <a:ext uri="{FF2B5EF4-FFF2-40B4-BE49-F238E27FC236}">
              <a16:creationId xmlns:a16="http://schemas.microsoft.com/office/drawing/2014/main" id="{179A21B6-AD01-430B-92DB-DEC2E4995318}"/>
            </a:ext>
          </a:extLst>
        </xdr:cNvPr>
        <xdr:cNvGrpSpPr/>
      </xdr:nvGrpSpPr>
      <xdr:grpSpPr>
        <a:xfrm>
          <a:off x="10933542" y="2150693"/>
          <a:ext cx="3282469" cy="1947233"/>
          <a:chOff x="10731948" y="1068765"/>
          <a:chExt cx="3288857" cy="1893557"/>
        </a:xfrm>
      </xdr:grpSpPr>
      <xdr:sp macro="" textlink="">
        <xdr:nvSpPr>
          <xdr:cNvPr id="5" name="Shape 4">
            <a:extLst>
              <a:ext uri="{FF2B5EF4-FFF2-40B4-BE49-F238E27FC236}">
                <a16:creationId xmlns:a16="http://schemas.microsoft.com/office/drawing/2014/main" id="{BC926609-7A9F-47AE-BE26-89FF7F707FE5}"/>
              </a:ext>
            </a:extLst>
          </xdr:cNvPr>
          <xdr:cNvSpPr/>
        </xdr:nvSpPr>
        <xdr:spPr>
          <a:xfrm rot="11238323">
            <a:off x="10731948" y="1068765"/>
            <a:ext cx="2223506" cy="151990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reeform: Shape 5">
            <a:extLst>
              <a:ext uri="{FF2B5EF4-FFF2-40B4-BE49-F238E27FC236}">
                <a16:creationId xmlns:a16="http://schemas.microsoft.com/office/drawing/2014/main" id="{0DA61FFD-B032-4811-B68D-4CA2DC272E14}"/>
              </a:ext>
            </a:extLst>
          </xdr:cNvPr>
          <xdr:cNvSpPr/>
        </xdr:nvSpPr>
        <xdr:spPr>
          <a:xfrm>
            <a:off x="11253366" y="1500827"/>
            <a:ext cx="1071900" cy="421385"/>
          </a:xfrm>
          <a:custGeom>
            <a:avLst/>
            <a:gdLst>
              <a:gd name="connsiteX0" fmla="*/ 0 w 1071900"/>
              <a:gd name="connsiteY0" fmla="*/ 0 h 421385"/>
              <a:gd name="connsiteX1" fmla="*/ 1071900 w 1071900"/>
              <a:gd name="connsiteY1" fmla="*/ 0 h 421385"/>
              <a:gd name="connsiteX2" fmla="*/ 1071900 w 1071900"/>
              <a:gd name="connsiteY2" fmla="*/ 421385 h 421385"/>
              <a:gd name="connsiteX3" fmla="*/ 0 w 1071900"/>
              <a:gd name="connsiteY3" fmla="*/ 421385 h 421385"/>
              <a:gd name="connsiteX4" fmla="*/ 0 w 1071900"/>
              <a:gd name="connsiteY4" fmla="*/ 0 h 4213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1900" h="421385">
                <a:moveTo>
                  <a:pt x="0" y="0"/>
                </a:moveTo>
                <a:lnTo>
                  <a:pt x="1071900" y="0"/>
                </a:lnTo>
                <a:lnTo>
                  <a:pt x="1071900" y="421385"/>
                </a:lnTo>
                <a:lnTo>
                  <a:pt x="0" y="42138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b" anchorCtr="0">
            <a:noAutofit/>
          </a:bodyPr>
          <a:lstStyle/>
          <a:p>
            <a:pPr marL="0" lvl="0" indent="0" algn="ctr" defTabSz="889000">
              <a:lnSpc>
                <a:spcPct val="90000"/>
              </a:lnSpc>
              <a:spcBef>
                <a:spcPct val="0"/>
              </a:spcBef>
              <a:spcAft>
                <a:spcPct val="35000"/>
              </a:spcAft>
              <a:buNone/>
            </a:pPr>
            <a:r>
              <a:rPr lang="en-US" sz="2000" kern="1200"/>
              <a:t>Auto-Fills</a:t>
            </a:r>
          </a:p>
        </xdr:txBody>
      </xdr:sp>
      <xdr:sp macro="" textlink="">
        <xdr:nvSpPr>
          <xdr:cNvPr id="7" name="Freeform: Shape 6">
            <a:extLst>
              <a:ext uri="{FF2B5EF4-FFF2-40B4-BE49-F238E27FC236}">
                <a16:creationId xmlns:a16="http://schemas.microsoft.com/office/drawing/2014/main" id="{44D16A4E-EF2E-4A8A-A954-8A245A3AB113}"/>
              </a:ext>
            </a:extLst>
          </xdr:cNvPr>
          <xdr:cNvSpPr/>
        </xdr:nvSpPr>
        <xdr:spPr>
          <a:xfrm>
            <a:off x="12220575" y="1647825"/>
            <a:ext cx="1800230" cy="1314497"/>
          </a:xfrm>
          <a:custGeom>
            <a:avLst/>
            <a:gdLst>
              <a:gd name="connsiteX0" fmla="*/ 0 w 1448514"/>
              <a:gd name="connsiteY0" fmla="*/ 0 h 1297506"/>
              <a:gd name="connsiteX1" fmla="*/ 1448514 w 1448514"/>
              <a:gd name="connsiteY1" fmla="*/ 0 h 1297506"/>
              <a:gd name="connsiteX2" fmla="*/ 1448514 w 1448514"/>
              <a:gd name="connsiteY2" fmla="*/ 1297506 h 1297506"/>
              <a:gd name="connsiteX3" fmla="*/ 0 w 1448514"/>
              <a:gd name="connsiteY3" fmla="*/ 1297506 h 1297506"/>
              <a:gd name="connsiteX4" fmla="*/ 0 w 1448514"/>
              <a:gd name="connsiteY4" fmla="*/ 0 h 12975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8514" h="1297506">
                <a:moveTo>
                  <a:pt x="0" y="0"/>
                </a:moveTo>
                <a:lnTo>
                  <a:pt x="1448514" y="0"/>
                </a:lnTo>
                <a:lnTo>
                  <a:pt x="1448514" y="1297506"/>
                </a:lnTo>
                <a:lnTo>
                  <a:pt x="0" y="1297506"/>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t" anchorCtr="0">
            <a:noAutofit/>
          </a:bodyPr>
          <a:lstStyle/>
          <a:p>
            <a:pPr marL="0" lvl="0" indent="0" algn="ctr" defTabSz="889000">
              <a:lnSpc>
                <a:spcPct val="90000"/>
              </a:lnSpc>
              <a:spcBef>
                <a:spcPct val="0"/>
              </a:spcBef>
              <a:spcAft>
                <a:spcPct val="35000"/>
              </a:spcAft>
              <a:buNone/>
            </a:pPr>
            <a:r>
              <a:rPr lang="en-US" sz="2000" kern="1200"/>
              <a:t>24 Hour </a:t>
            </a:r>
            <a:br>
              <a:rPr lang="en-US" sz="2000" kern="1200"/>
            </a:br>
            <a:r>
              <a:rPr lang="en-US" sz="2000" kern="1200"/>
              <a:t>Time Periods</a:t>
            </a:r>
          </a:p>
          <a:p>
            <a:pPr marL="0" lvl="0" indent="0" algn="ctr" defTabSz="889000">
              <a:lnSpc>
                <a:spcPct val="90000"/>
              </a:lnSpc>
              <a:spcBef>
                <a:spcPct val="0"/>
              </a:spcBef>
              <a:spcAft>
                <a:spcPct val="35000"/>
              </a:spcAft>
              <a:buNone/>
            </a:pPr>
            <a:endParaRPr lang="en-US" sz="2000" kern="1200"/>
          </a:p>
          <a:p>
            <a:pPr marL="0" lvl="0" indent="0" algn="ctr" defTabSz="889000">
              <a:lnSpc>
                <a:spcPct val="90000"/>
              </a:lnSpc>
              <a:spcBef>
                <a:spcPct val="0"/>
              </a:spcBef>
              <a:spcAft>
                <a:spcPct val="35000"/>
              </a:spcAft>
              <a:buNone/>
            </a:pPr>
            <a:r>
              <a:rPr lang="en-US" sz="2000" kern="1200"/>
              <a:t>&amp;</a:t>
            </a:r>
            <a:r>
              <a:rPr lang="en-US" sz="2000" kern="1200" baseline="0"/>
              <a:t> Partial Day Periods</a:t>
            </a:r>
            <a:endParaRPr lang="en-US" sz="2000" kern="1200"/>
          </a:p>
        </xdr:txBody>
      </xdr:sp>
    </xdr:grpSp>
    <xdr:clientData/>
  </xdr:twoCellAnchor>
  <xdr:twoCellAnchor>
    <xdr:from>
      <xdr:col>22</xdr:col>
      <xdr:colOff>466725</xdr:colOff>
      <xdr:row>45</xdr:row>
      <xdr:rowOff>0</xdr:rowOff>
    </xdr:from>
    <xdr:to>
      <xdr:col>27</xdr:col>
      <xdr:colOff>257175</xdr:colOff>
      <xdr:row>59</xdr:row>
      <xdr:rowOff>71437</xdr:rowOff>
    </xdr:to>
    <xdr:sp macro="" textlink="">
      <xdr:nvSpPr>
        <xdr:cNvPr id="8" name="Right Arrow 4">
          <a:extLst>
            <a:ext uri="{FF2B5EF4-FFF2-40B4-BE49-F238E27FC236}">
              <a16:creationId xmlns:a16="http://schemas.microsoft.com/office/drawing/2014/main" id="{F844FC41-430B-49B8-87E6-518E8C21CB29}"/>
            </a:ext>
          </a:extLst>
        </xdr:cNvPr>
        <xdr:cNvSpPr/>
      </xdr:nvSpPr>
      <xdr:spPr>
        <a:xfrm rot="10800000">
          <a:off x="10429875" y="4733925"/>
          <a:ext cx="3886200" cy="2243137"/>
        </a:xfrm>
        <a:prstGeom prst="rightArrow">
          <a:avLst/>
        </a:prstGeom>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26</xdr:col>
      <xdr:colOff>411480</xdr:colOff>
      <xdr:row>48</xdr:row>
      <xdr:rowOff>106680</xdr:rowOff>
    </xdr:from>
    <xdr:to>
      <xdr:col>28</xdr:col>
      <xdr:colOff>144780</xdr:colOff>
      <xdr:row>53</xdr:row>
      <xdr:rowOff>0</xdr:rowOff>
    </xdr:to>
    <xdr:grpSp>
      <xdr:nvGrpSpPr>
        <xdr:cNvPr id="9" name="Group 8">
          <a:extLst>
            <a:ext uri="{FF2B5EF4-FFF2-40B4-BE49-F238E27FC236}">
              <a16:creationId xmlns:a16="http://schemas.microsoft.com/office/drawing/2014/main" id="{1B6ABE04-3ADA-40FF-9896-2FB569BC9CB3}"/>
            </a:ext>
          </a:extLst>
        </xdr:cNvPr>
        <xdr:cNvGrpSpPr/>
      </xdr:nvGrpSpPr>
      <xdr:grpSpPr>
        <a:xfrm>
          <a:off x="13645627" y="5407062"/>
          <a:ext cx="1369359" cy="666526"/>
          <a:chOff x="3070584" y="738663"/>
          <a:chExt cx="1371600" cy="984884"/>
        </a:xfrm>
      </xdr:grpSpPr>
      <xdr:sp macro="" textlink="">
        <xdr:nvSpPr>
          <xdr:cNvPr id="10" name="Rounded Rectangle 12">
            <a:extLst>
              <a:ext uri="{FF2B5EF4-FFF2-40B4-BE49-F238E27FC236}">
                <a16:creationId xmlns:a16="http://schemas.microsoft.com/office/drawing/2014/main" id="{2D12EBC1-3645-43CF-8FE0-6E9F36D8979A}"/>
              </a:ext>
            </a:extLst>
          </xdr:cNvPr>
          <xdr:cNvSpPr/>
        </xdr:nvSpPr>
        <xdr:spPr>
          <a:xfrm>
            <a:off x="3070584" y="738663"/>
            <a:ext cx="1371600" cy="984884"/>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1" name="Rounded Rectangle 4">
            <a:extLst>
              <a:ext uri="{FF2B5EF4-FFF2-40B4-BE49-F238E27FC236}">
                <a16:creationId xmlns:a16="http://schemas.microsoft.com/office/drawing/2014/main" id="{75BB80AE-3581-472B-8CC7-46AA7AA194C7}"/>
              </a:ext>
            </a:extLst>
          </xdr:cNvPr>
          <xdr:cNvSpPr/>
        </xdr:nvSpPr>
        <xdr:spPr>
          <a:xfrm>
            <a:off x="3118662" y="786741"/>
            <a:ext cx="1275444" cy="8887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400" kern="1200"/>
              <a:t>Out-of-pocket</a:t>
            </a:r>
            <a:r>
              <a:rPr lang="en-US" sz="1400" kern="1200" baseline="0"/>
              <a:t> receipts not needed</a:t>
            </a:r>
            <a:r>
              <a:rPr lang="en-US" sz="1400" kern="1200"/>
              <a:t> </a:t>
            </a:r>
          </a:p>
        </xdr:txBody>
      </xdr:sp>
    </xdr:grpSp>
    <xdr:clientData/>
  </xdr:twoCellAnchor>
  <xdr:twoCellAnchor>
    <xdr:from>
      <xdr:col>24</xdr:col>
      <xdr:colOff>571500</xdr:colOff>
      <xdr:row>48</xdr:row>
      <xdr:rowOff>114300</xdr:rowOff>
    </xdr:from>
    <xdr:to>
      <xdr:col>26</xdr:col>
      <xdr:colOff>323850</xdr:colOff>
      <xdr:row>53</xdr:row>
      <xdr:rowOff>118108</xdr:rowOff>
    </xdr:to>
    <xdr:sp macro="" textlink="">
      <xdr:nvSpPr>
        <xdr:cNvPr id="12" name="Rounded Rectangle 16">
          <a:extLst>
            <a:ext uri="{FF2B5EF4-FFF2-40B4-BE49-F238E27FC236}">
              <a16:creationId xmlns:a16="http://schemas.microsoft.com/office/drawing/2014/main" id="{79829229-7765-45B0-A5CA-4E62419A9BCD}"/>
            </a:ext>
          </a:extLst>
        </xdr:cNvPr>
        <xdr:cNvSpPr/>
      </xdr:nvSpPr>
      <xdr:spPr>
        <a:xfrm>
          <a:off x="12172950" y="5410200"/>
          <a:ext cx="1390650" cy="6572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1200"/>
            <a:t>Automatically Calculated</a:t>
          </a:r>
        </a:p>
      </xdr:txBody>
    </xdr:sp>
    <xdr:clientData/>
  </xdr:twoCellAnchor>
  <xdr:twoCellAnchor>
    <xdr:from>
      <xdr:col>24</xdr:col>
      <xdr:colOff>657225</xdr:colOff>
      <xdr:row>48</xdr:row>
      <xdr:rowOff>152400</xdr:rowOff>
    </xdr:from>
    <xdr:to>
      <xdr:col>26</xdr:col>
      <xdr:colOff>260617</xdr:colOff>
      <xdr:row>53</xdr:row>
      <xdr:rowOff>60982</xdr:rowOff>
    </xdr:to>
    <xdr:sp macro="" textlink="">
      <xdr:nvSpPr>
        <xdr:cNvPr id="13" name="Rounded Rectangle 4">
          <a:extLst>
            <a:ext uri="{FF2B5EF4-FFF2-40B4-BE49-F238E27FC236}">
              <a16:creationId xmlns:a16="http://schemas.microsoft.com/office/drawing/2014/main" id="{BA2660F9-2F98-47F0-9601-85C3E01CDEF3}"/>
            </a:ext>
          </a:extLst>
        </xdr:cNvPr>
        <xdr:cNvSpPr/>
      </xdr:nvSpPr>
      <xdr:spPr>
        <a:xfrm>
          <a:off x="12258675" y="5448300"/>
          <a:ext cx="1241692" cy="61912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endParaRPr lang="en-US" sz="1600" kern="1200"/>
        </a:p>
      </xdr:txBody>
    </xdr:sp>
    <xdr:clientData/>
  </xdr:twoCellAnchor>
  <xdr:twoCellAnchor>
    <xdr:from>
      <xdr:col>22</xdr:col>
      <xdr:colOff>733423</xdr:colOff>
      <xdr:row>48</xdr:row>
      <xdr:rowOff>152400</xdr:rowOff>
    </xdr:from>
    <xdr:to>
      <xdr:col>24</xdr:col>
      <xdr:colOff>474331</xdr:colOff>
      <xdr:row>53</xdr:row>
      <xdr:rowOff>156208</xdr:rowOff>
    </xdr:to>
    <xdr:sp macro="" textlink="">
      <xdr:nvSpPr>
        <xdr:cNvPr id="14" name="Rounded Rectangle 6">
          <a:extLst>
            <a:ext uri="{FF2B5EF4-FFF2-40B4-BE49-F238E27FC236}">
              <a16:creationId xmlns:a16="http://schemas.microsoft.com/office/drawing/2014/main" id="{48B2002D-9750-4777-B36D-1CD74ABEF5E4}"/>
            </a:ext>
          </a:extLst>
        </xdr:cNvPr>
        <xdr:cNvSpPr/>
      </xdr:nvSpPr>
      <xdr:spPr>
        <a:xfrm>
          <a:off x="10696573" y="5448300"/>
          <a:ext cx="1379208" cy="6191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28575</xdr:colOff>
      <xdr:row>48</xdr:row>
      <xdr:rowOff>161925</xdr:rowOff>
    </xdr:from>
    <xdr:to>
      <xdr:col>24</xdr:col>
      <xdr:colOff>419100</xdr:colOff>
      <xdr:row>55</xdr:row>
      <xdr:rowOff>28575</xdr:rowOff>
    </xdr:to>
    <xdr:sp macro="" textlink="">
      <xdr:nvSpPr>
        <xdr:cNvPr id="15" name="TextBox 14">
          <a:extLst>
            <a:ext uri="{FF2B5EF4-FFF2-40B4-BE49-F238E27FC236}">
              <a16:creationId xmlns:a16="http://schemas.microsoft.com/office/drawing/2014/main" id="{090BFFDF-6DA9-4412-B49D-3B88F570C6DF}"/>
            </a:ext>
          </a:extLst>
        </xdr:cNvPr>
        <xdr:cNvSpPr txBox="1"/>
      </xdr:nvSpPr>
      <xdr:spPr>
        <a:xfrm>
          <a:off x="10810875" y="5457825"/>
          <a:ext cx="120967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FF00"/>
              </a:solidFill>
            </a:rPr>
            <a:t>For Return Only</a:t>
          </a:r>
          <a:br>
            <a:rPr lang="en-US" sz="1400">
              <a:solidFill>
                <a:srgbClr val="FFFF00"/>
              </a:solidFill>
            </a:rPr>
          </a:br>
          <a:r>
            <a:rPr lang="en-US" sz="1400">
              <a:solidFill>
                <a:srgbClr val="FFFF00"/>
              </a:solidFill>
            </a:rPr>
            <a:t>"Partial</a:t>
          </a:r>
          <a:r>
            <a:rPr lang="en-US" sz="1400" baseline="0">
              <a:solidFill>
                <a:srgbClr val="FFFF00"/>
              </a:solidFill>
            </a:rPr>
            <a:t> Day"</a:t>
          </a:r>
          <a:endParaRPr lang="en-US" sz="1400">
            <a:solidFill>
              <a:srgbClr val="FFFF00"/>
            </a:solidFill>
          </a:endParaRPr>
        </a:p>
      </xdr:txBody>
    </xdr:sp>
    <xdr:clientData/>
  </xdr:twoCellAnchor>
  <xdr:twoCellAnchor>
    <xdr:from>
      <xdr:col>23</xdr:col>
      <xdr:colOff>206509</xdr:colOff>
      <xdr:row>8</xdr:row>
      <xdr:rowOff>36419</xdr:rowOff>
    </xdr:from>
    <xdr:to>
      <xdr:col>32</xdr:col>
      <xdr:colOff>1905340</xdr:colOff>
      <xdr:row>58</xdr:row>
      <xdr:rowOff>124465</xdr:rowOff>
    </xdr:to>
    <xdr:grpSp>
      <xdr:nvGrpSpPr>
        <xdr:cNvPr id="16" name="Group 15">
          <a:extLst>
            <a:ext uri="{FF2B5EF4-FFF2-40B4-BE49-F238E27FC236}">
              <a16:creationId xmlns:a16="http://schemas.microsoft.com/office/drawing/2014/main" id="{DE7E3CEA-5ACA-4747-ACD8-53FEA08541E8}"/>
            </a:ext>
          </a:extLst>
        </xdr:cNvPr>
        <xdr:cNvGrpSpPr/>
      </xdr:nvGrpSpPr>
      <xdr:grpSpPr>
        <a:xfrm>
          <a:off x="10986568" y="1638860"/>
          <a:ext cx="9061096" cy="5197929"/>
          <a:chOff x="3740231" y="-3730301"/>
          <a:chExt cx="8977179" cy="6774218"/>
        </a:xfrm>
      </xdr:grpSpPr>
      <xdr:sp macro="" textlink="">
        <xdr:nvSpPr>
          <xdr:cNvPr id="17" name="Rectangle 16">
            <a:extLst>
              <a:ext uri="{FF2B5EF4-FFF2-40B4-BE49-F238E27FC236}">
                <a16:creationId xmlns:a16="http://schemas.microsoft.com/office/drawing/2014/main" id="{D1E849AA-B237-4AD7-9BD4-263809500506}"/>
              </a:ext>
            </a:extLst>
          </xdr:cNvPr>
          <xdr:cNvSpPr/>
        </xdr:nvSpPr>
        <xdr:spPr>
          <a:xfrm>
            <a:off x="8975663" y="2172018"/>
            <a:ext cx="3741747" cy="87189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n-US"/>
          </a:p>
        </xdr:txBody>
      </xdr:sp>
      <xdr:sp macro="" textlink="">
        <xdr:nvSpPr>
          <xdr:cNvPr id="18" name="TextBox 17">
            <a:extLst>
              <a:ext uri="{FF2B5EF4-FFF2-40B4-BE49-F238E27FC236}">
                <a16:creationId xmlns:a16="http://schemas.microsoft.com/office/drawing/2014/main" id="{B4D1DA2F-6857-4A94-A889-3C8211951C24}"/>
              </a:ext>
            </a:extLst>
          </xdr:cNvPr>
          <xdr:cNvSpPr txBox="1"/>
        </xdr:nvSpPr>
        <xdr:spPr>
          <a:xfrm>
            <a:off x="3740231" y="-3730301"/>
            <a:ext cx="3741747" cy="871898"/>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24F1-D3CF-43E9-BF4D-96AC81EAC1EC}">
  <sheetPr>
    <pageSetUpPr fitToPage="1"/>
  </sheetPr>
  <dimension ref="A1:AS129"/>
  <sheetViews>
    <sheetView tabSelected="1" topLeftCell="A28" zoomScale="85" zoomScaleNormal="85" workbookViewId="0">
      <selection activeCell="U119" sqref="U11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5" style="1" customWidth="1"/>
    <col min="7" max="7" width="3.5703125" style="1" customWidth="1"/>
    <col min="8" max="8" width="13" style="1" customWidth="1"/>
    <col min="9" max="9" width="4.28515625" style="1" customWidth="1"/>
    <col min="10" max="10" width="14" style="1" customWidth="1"/>
    <col min="11" max="11" width="0.85546875" style="1" customWidth="1"/>
    <col min="12" max="12" width="4.5703125" style="1" customWidth="1"/>
    <col min="13" max="13" width="13" style="1" customWidth="1"/>
    <col min="14" max="15" width="2.140625" style="1" customWidth="1"/>
    <col min="16" max="16" width="10.28515625" style="1" customWidth="1"/>
    <col min="17" max="17" width="2.7109375" style="1" customWidth="1"/>
    <col min="18" max="18" width="10.5703125" style="1" customWidth="1"/>
    <col min="19" max="19" width="12.140625" style="2" customWidth="1"/>
    <col min="20" max="20" width="1.140625" style="1" customWidth="1"/>
    <col min="21" max="21" width="15.7109375" style="1" customWidth="1"/>
    <col min="22" max="22" width="9.140625" style="1"/>
    <col min="23" max="28" width="12.28515625" style="1" customWidth="1"/>
    <col min="29" max="29" width="12.28515625" style="1" hidden="1" customWidth="1"/>
    <col min="30" max="30" width="30.85546875" style="1" customWidth="1"/>
    <col min="31" max="31" width="12.28515625" style="1" customWidth="1"/>
    <col min="32" max="32" width="12.28515625" style="1" hidden="1" customWidth="1"/>
    <col min="33" max="33" width="36.7109375" style="1" hidden="1" customWidth="1"/>
    <col min="34" max="35" width="9.28515625" style="1" hidden="1" customWidth="1"/>
    <col min="36" max="36" width="9.85546875" style="1" hidden="1" customWidth="1"/>
    <col min="37" max="38" width="10.5703125" style="1" hidden="1" customWidth="1"/>
    <col min="39" max="39" width="9.7109375" style="1" hidden="1" customWidth="1"/>
    <col min="40" max="40" width="0" style="1" hidden="1" customWidth="1"/>
    <col min="41" max="41" width="10.5703125" style="1" hidden="1" customWidth="1"/>
    <col min="42" max="42" width="11.5703125" style="1" hidden="1" customWidth="1"/>
    <col min="43" max="16384" width="9.140625" style="1"/>
  </cols>
  <sheetData>
    <row r="1" spans="1:45" ht="39" x14ac:dyDescent="0.2">
      <c r="A1" s="441" t="s">
        <v>91</v>
      </c>
      <c r="B1" s="441"/>
      <c r="C1" s="441"/>
      <c r="D1" s="441"/>
      <c r="E1" s="441"/>
      <c r="F1" s="441"/>
      <c r="G1" s="441"/>
      <c r="H1" s="441"/>
      <c r="I1" s="441"/>
      <c r="J1" s="441"/>
      <c r="K1" s="441"/>
      <c r="L1" s="441"/>
      <c r="M1" s="441"/>
      <c r="N1" s="441"/>
      <c r="O1" s="441"/>
      <c r="P1" s="441"/>
      <c r="Q1" s="441"/>
      <c r="R1" s="441"/>
      <c r="S1" s="441"/>
      <c r="T1" s="441"/>
      <c r="U1" s="441"/>
      <c r="AO1" s="159"/>
      <c r="AP1" s="159"/>
      <c r="AQ1" s="159"/>
      <c r="AR1" s="159"/>
      <c r="AS1" s="159"/>
    </row>
    <row r="4" spans="1:45" ht="25.5" x14ac:dyDescent="0.35">
      <c r="A4" s="442" t="s">
        <v>111</v>
      </c>
      <c r="B4" s="442"/>
      <c r="C4" s="442"/>
      <c r="D4" s="442"/>
      <c r="E4" s="442"/>
      <c r="F4" s="442"/>
      <c r="G4" s="442"/>
      <c r="H4" s="442"/>
      <c r="I4" s="442"/>
      <c r="J4" s="442"/>
      <c r="K4" s="442"/>
      <c r="L4" s="442"/>
      <c r="M4" s="442"/>
      <c r="N4" s="442"/>
      <c r="O4" s="442"/>
      <c r="P4" s="442"/>
      <c r="Q4" s="442"/>
      <c r="R4" s="442"/>
      <c r="S4" s="442"/>
      <c r="T4" s="442"/>
      <c r="U4" s="442"/>
      <c r="AF4" s="1" t="s">
        <v>162</v>
      </c>
    </row>
    <row r="5" spans="1:45" ht="25.5" x14ac:dyDescent="0.35">
      <c r="A5" s="443" t="s">
        <v>194</v>
      </c>
      <c r="B5" s="443"/>
      <c r="C5" s="443"/>
      <c r="D5" s="443"/>
      <c r="E5" s="443"/>
      <c r="F5" s="443"/>
      <c r="G5" s="443"/>
      <c r="H5" s="443"/>
      <c r="I5" s="443"/>
      <c r="J5" s="443"/>
      <c r="K5" s="443"/>
      <c r="L5" s="443"/>
      <c r="M5" s="443"/>
      <c r="N5" s="443"/>
      <c r="O5" s="443"/>
      <c r="P5" s="443"/>
      <c r="Q5" s="443"/>
      <c r="R5" s="443"/>
      <c r="S5" s="443"/>
      <c r="T5" s="443"/>
      <c r="U5" s="443"/>
      <c r="AF5" s="1" t="s">
        <v>163</v>
      </c>
    </row>
    <row r="6" spans="1:45" ht="23.25" x14ac:dyDescent="0.35">
      <c r="A6" s="444" t="s">
        <v>113</v>
      </c>
      <c r="B6" s="444"/>
      <c r="C6" s="444"/>
      <c r="D6" s="444"/>
      <c r="E6" s="444"/>
      <c r="F6" s="444"/>
      <c r="G6" s="444"/>
      <c r="H6" s="444"/>
      <c r="I6" s="444"/>
      <c r="J6" s="444"/>
      <c r="K6" s="444"/>
      <c r="L6" s="444"/>
      <c r="M6" s="444"/>
      <c r="N6" s="444"/>
      <c r="O6" s="444"/>
      <c r="P6" s="444"/>
      <c r="Q6" s="444"/>
      <c r="R6" s="444"/>
      <c r="S6" s="444"/>
      <c r="T6" s="444"/>
      <c r="U6" s="444"/>
      <c r="W6" s="233"/>
      <c r="AF6" s="1" t="s">
        <v>195</v>
      </c>
    </row>
    <row r="7" spans="1:45" ht="23.25" x14ac:dyDescent="0.35">
      <c r="A7" s="444" t="s">
        <v>196</v>
      </c>
      <c r="B7" s="444"/>
      <c r="C7" s="444"/>
      <c r="D7" s="444"/>
      <c r="E7" s="444"/>
      <c r="F7" s="444"/>
      <c r="G7" s="444"/>
      <c r="H7" s="444"/>
      <c r="I7" s="444"/>
      <c r="J7" s="444"/>
      <c r="K7" s="444"/>
      <c r="L7" s="444"/>
      <c r="M7" s="444"/>
      <c r="N7" s="444"/>
      <c r="O7" s="444"/>
      <c r="P7" s="444"/>
      <c r="Q7" s="444"/>
      <c r="R7" s="444"/>
      <c r="S7" s="444"/>
      <c r="T7" s="444"/>
      <c r="U7" s="444"/>
      <c r="W7" s="233"/>
      <c r="AF7" s="1" t="s">
        <v>164</v>
      </c>
    </row>
    <row r="8" spans="1:45" ht="6.75" customHeight="1" thickBot="1" x14ac:dyDescent="0.4">
      <c r="A8" s="377"/>
      <c r="B8" s="377"/>
      <c r="C8" s="377"/>
      <c r="D8" s="377"/>
      <c r="E8" s="377"/>
      <c r="F8" s="377"/>
      <c r="G8" s="377"/>
      <c r="H8" s="377"/>
      <c r="I8" s="377"/>
      <c r="J8" s="377"/>
      <c r="K8" s="377"/>
      <c r="L8" s="377"/>
      <c r="M8" s="377"/>
      <c r="N8" s="377"/>
      <c r="O8" s="377"/>
      <c r="P8" s="377"/>
      <c r="Q8" s="377"/>
      <c r="R8" s="377"/>
      <c r="S8" s="377"/>
      <c r="T8" s="377"/>
      <c r="U8" s="377"/>
      <c r="W8" s="233"/>
      <c r="AF8" s="1" t="s">
        <v>165</v>
      </c>
    </row>
    <row r="9" spans="1:45" s="235" customFormat="1" ht="15" thickBot="1" x14ac:dyDescent="0.25">
      <c r="A9" s="445" t="s">
        <v>114</v>
      </c>
      <c r="B9" s="446"/>
      <c r="C9" s="446"/>
      <c r="D9" s="446"/>
      <c r="E9" s="446"/>
      <c r="F9" s="446"/>
      <c r="G9" s="446"/>
      <c r="H9" s="446"/>
      <c r="I9" s="446"/>
      <c r="J9" s="446"/>
      <c r="K9" s="446"/>
      <c r="L9" s="446"/>
      <c r="M9" s="446"/>
      <c r="N9" s="446"/>
      <c r="O9" s="446"/>
      <c r="P9" s="446"/>
      <c r="Q9" s="446"/>
      <c r="R9" s="446"/>
      <c r="S9" s="446"/>
      <c r="T9" s="446"/>
      <c r="U9" s="447"/>
      <c r="W9" s="236"/>
      <c r="AF9" s="235" t="s">
        <v>166</v>
      </c>
    </row>
    <row r="10" spans="1:45" s="235" customFormat="1" ht="19.5" thickBot="1" x14ac:dyDescent="0.35">
      <c r="A10" s="462" t="s">
        <v>197</v>
      </c>
      <c r="B10" s="463"/>
      <c r="C10" s="463"/>
      <c r="D10" s="463"/>
      <c r="E10" s="463"/>
      <c r="F10" s="463"/>
      <c r="G10" s="463"/>
      <c r="H10" s="463"/>
      <c r="I10" s="463"/>
      <c r="J10" s="463"/>
      <c r="K10" s="463"/>
      <c r="L10" s="463"/>
      <c r="M10" s="463"/>
      <c r="N10" s="463"/>
      <c r="O10" s="463"/>
      <c r="P10" s="463"/>
      <c r="Q10" s="463"/>
      <c r="R10" s="463"/>
      <c r="S10" s="463"/>
      <c r="T10" s="463"/>
      <c r="U10" s="464"/>
      <c r="W10" s="236"/>
    </row>
    <row r="11" spans="1:45" s="235" customFormat="1" x14ac:dyDescent="0.2">
      <c r="A11" s="237"/>
      <c r="B11" s="237"/>
      <c r="C11" s="237"/>
      <c r="D11" s="237"/>
      <c r="E11" s="237"/>
      <c r="F11" s="237"/>
      <c r="G11" s="237"/>
      <c r="H11" s="237"/>
      <c r="I11" s="237"/>
      <c r="J11" s="237"/>
      <c r="K11" s="237"/>
      <c r="L11" s="237"/>
      <c r="M11" s="237"/>
      <c r="N11" s="237"/>
      <c r="O11" s="237"/>
      <c r="P11" s="237"/>
      <c r="Q11" s="237"/>
      <c r="R11" s="237"/>
      <c r="S11" s="237"/>
      <c r="T11" s="237"/>
      <c r="U11" s="237"/>
      <c r="W11" s="236"/>
    </row>
    <row r="12" spans="1:45" ht="6.6" customHeight="1" x14ac:dyDescent="0.2"/>
    <row r="13" spans="1:45" s="4" customFormat="1" ht="19.5" thickBot="1" x14ac:dyDescent="0.35">
      <c r="A13" s="3" t="s">
        <v>1</v>
      </c>
      <c r="B13" s="3" t="s">
        <v>2</v>
      </c>
      <c r="C13" s="3"/>
      <c r="F13" s="465"/>
      <c r="G13" s="465"/>
      <c r="H13" s="465"/>
      <c r="I13" s="465"/>
      <c r="J13" s="465"/>
      <c r="K13" s="465"/>
      <c r="L13" s="465"/>
      <c r="M13" s="465"/>
      <c r="N13" s="5"/>
      <c r="O13" s="5"/>
      <c r="P13" s="6"/>
      <c r="AG13" s="7" t="s">
        <v>3</v>
      </c>
      <c r="AH13" s="4" t="b">
        <f>ISBLANK(M19)</f>
        <v>1</v>
      </c>
      <c r="AI13" s="4" t="b">
        <f>ISNUMBER(M19)</f>
        <v>0</v>
      </c>
      <c r="AJ13" s="4" t="b">
        <f>AND(M19&gt;=0,M19&lt;1)</f>
        <v>1</v>
      </c>
      <c r="AK13" s="8" t="str">
        <f>IF(AH13,"",IF(AI13,IF(AJ13,"","Check Time"),"Incorect format"))</f>
        <v/>
      </c>
    </row>
    <row r="14" spans="1:45" s="4" customFormat="1" ht="18.75" x14ac:dyDescent="0.3">
      <c r="A14" s="3"/>
      <c r="B14" s="3" t="s">
        <v>117</v>
      </c>
      <c r="C14" s="3"/>
      <c r="F14" s="466"/>
      <c r="G14" s="466"/>
      <c r="H14" s="466"/>
      <c r="I14" s="466"/>
      <c r="J14" s="466"/>
      <c r="K14" s="466"/>
      <c r="L14" s="466"/>
      <c r="M14" s="466"/>
      <c r="N14" s="5"/>
      <c r="O14" s="5"/>
      <c r="P14" s="6"/>
      <c r="Q14" s="467" t="s">
        <v>198</v>
      </c>
      <c r="R14" s="468"/>
      <c r="S14" s="468"/>
      <c r="T14" s="468"/>
      <c r="U14" s="469"/>
      <c r="AG14" s="7"/>
      <c r="AK14" s="8"/>
    </row>
    <row r="15" spans="1:45" s="4" customFormat="1" ht="6.6" customHeight="1" x14ac:dyDescent="0.3">
      <c r="A15" s="3"/>
      <c r="B15" s="3"/>
      <c r="C15" s="3"/>
      <c r="F15" s="239"/>
      <c r="G15" s="239"/>
      <c r="H15" s="239"/>
      <c r="I15" s="239"/>
      <c r="J15" s="239"/>
      <c r="K15" s="239"/>
      <c r="L15" s="239"/>
      <c r="M15" s="239"/>
      <c r="Q15" s="240"/>
      <c r="R15" s="61"/>
      <c r="S15" s="15"/>
      <c r="T15" s="241"/>
      <c r="U15" s="16"/>
      <c r="AG15" s="9"/>
      <c r="AK15" s="10"/>
    </row>
    <row r="16" spans="1:45" s="4" customFormat="1" ht="18.75" x14ac:dyDescent="0.3">
      <c r="A16" s="3" t="s">
        <v>4</v>
      </c>
      <c r="B16" s="3" t="s">
        <v>80</v>
      </c>
      <c r="C16" s="3"/>
      <c r="F16" s="465"/>
      <c r="G16" s="465"/>
      <c r="H16" s="465"/>
      <c r="I16" s="465"/>
      <c r="J16" s="465"/>
      <c r="K16" s="465"/>
      <c r="L16" s="465"/>
      <c r="M16" s="465"/>
      <c r="N16" s="371"/>
      <c r="O16" s="371"/>
      <c r="P16" s="371"/>
      <c r="Q16" s="452" t="s">
        <v>118</v>
      </c>
      <c r="R16" s="453"/>
      <c r="S16" s="453"/>
      <c r="T16" s="15"/>
      <c r="U16" s="382"/>
      <c r="AG16" s="9" t="s">
        <v>6</v>
      </c>
      <c r="AH16" s="4" t="b">
        <f>ISBLANK(H19)</f>
        <v>1</v>
      </c>
      <c r="AI16" s="4" t="b">
        <f>ISNUMBER(H19)</f>
        <v>0</v>
      </c>
      <c r="AJ16" s="4" t="b">
        <f>AND(H19&gt;=0,H19&lt;1)</f>
        <v>1</v>
      </c>
      <c r="AK16" s="8" t="str">
        <f>IF(AH16,"",IF(AI16,IF(AJ16,"","Check Time"),"Incorect format"))</f>
        <v/>
      </c>
    </row>
    <row r="17" spans="1:36" s="4" customFormat="1" ht="18.75" x14ac:dyDescent="0.3">
      <c r="A17" s="3"/>
      <c r="B17" s="3" t="s">
        <v>81</v>
      </c>
      <c r="C17" s="3"/>
      <c r="F17" s="448"/>
      <c r="G17" s="448"/>
      <c r="H17" s="448"/>
      <c r="I17" s="448"/>
      <c r="J17" s="448"/>
      <c r="K17" s="448"/>
      <c r="L17" s="448"/>
      <c r="M17" s="448"/>
      <c r="N17" s="371"/>
      <c r="O17" s="371"/>
      <c r="P17" s="371"/>
      <c r="Q17" s="449"/>
      <c r="R17" s="450"/>
      <c r="S17" s="11"/>
      <c r="T17" s="12"/>
      <c r="U17" s="13"/>
    </row>
    <row r="18" spans="1:36" s="4" customFormat="1" ht="12.75" customHeight="1" x14ac:dyDescent="0.25">
      <c r="A18" s="3"/>
      <c r="B18" s="3"/>
      <c r="C18" s="3"/>
      <c r="F18" s="383" t="s">
        <v>7</v>
      </c>
      <c r="G18" s="196"/>
      <c r="H18" s="383" t="s">
        <v>8</v>
      </c>
      <c r="I18" s="196"/>
      <c r="J18" s="451" t="s">
        <v>9</v>
      </c>
      <c r="K18" s="451"/>
      <c r="L18" s="196"/>
      <c r="M18" s="383" t="s">
        <v>10</v>
      </c>
      <c r="N18" s="371"/>
      <c r="O18" s="371"/>
      <c r="P18" s="371"/>
      <c r="Q18" s="452" t="s">
        <v>84</v>
      </c>
      <c r="R18" s="453"/>
      <c r="S18" s="454"/>
      <c r="T18" s="454"/>
      <c r="U18" s="455"/>
      <c r="AG18" s="17"/>
      <c r="AH18" s="17"/>
      <c r="AI18" s="17" t="s">
        <v>11</v>
      </c>
      <c r="AJ18" s="17" t="s">
        <v>12</v>
      </c>
    </row>
    <row r="19" spans="1:36" s="4" customFormat="1" ht="19.5" thickBot="1" x14ac:dyDescent="0.35">
      <c r="A19" s="3"/>
      <c r="B19" s="3" t="s">
        <v>82</v>
      </c>
      <c r="C19" s="3"/>
      <c r="F19" s="248"/>
      <c r="G19" s="249"/>
      <c r="H19" s="250"/>
      <c r="I19" s="251" t="s">
        <v>3</v>
      </c>
      <c r="J19" s="456"/>
      <c r="K19" s="456"/>
      <c r="L19" s="252"/>
      <c r="M19" s="250"/>
      <c r="N19" s="457" t="str">
        <f>+AK16&amp;AK13</f>
        <v/>
      </c>
      <c r="O19" s="457"/>
      <c r="P19" s="458"/>
      <c r="Q19" s="459"/>
      <c r="R19" s="460"/>
      <c r="S19" s="460"/>
      <c r="T19" s="460"/>
      <c r="U19" s="461"/>
      <c r="AG19" s="20">
        <f>24*(-SUM(D19:I19)+SUM(J19:N19))</f>
        <v>0</v>
      </c>
      <c r="AH19" s="17">
        <f>+AG19/24</f>
        <v>0</v>
      </c>
      <c r="AI19" s="17">
        <f>+TRUNC(AH19)</f>
        <v>0</v>
      </c>
      <c r="AJ19" s="17">
        <f>24*(AH19-AI19)</f>
        <v>0</v>
      </c>
    </row>
    <row r="20" spans="1:36" ht="3.75" customHeight="1" thickBot="1" x14ac:dyDescent="0.25">
      <c r="A20" s="21"/>
      <c r="B20" s="21"/>
      <c r="C20" s="21"/>
      <c r="G20" s="134"/>
    </row>
    <row r="21" spans="1:36" ht="14.45" hidden="1" customHeight="1" x14ac:dyDescent="0.25">
      <c r="A21" s="470" t="s">
        <v>13</v>
      </c>
      <c r="B21" s="471"/>
      <c r="C21" s="471"/>
      <c r="D21" s="471"/>
      <c r="E21" s="471"/>
      <c r="F21" s="471"/>
      <c r="G21" s="472"/>
      <c r="H21" s="471"/>
      <c r="I21" s="471"/>
      <c r="J21" s="471"/>
      <c r="K21" s="471"/>
      <c r="L21" s="471"/>
      <c r="M21" s="471"/>
      <c r="N21" s="471"/>
      <c r="O21" s="471"/>
      <c r="P21" s="471"/>
      <c r="Q21" s="471"/>
      <c r="R21" s="471"/>
      <c r="S21" s="471"/>
      <c r="T21" s="471"/>
      <c r="U21" s="473"/>
    </row>
    <row r="22" spans="1:36" ht="19.5" thickBot="1" x14ac:dyDescent="0.35">
      <c r="A22" s="462" t="s">
        <v>124</v>
      </c>
      <c r="B22" s="463"/>
      <c r="C22" s="463"/>
      <c r="D22" s="463"/>
      <c r="E22" s="463"/>
      <c r="F22" s="463"/>
      <c r="G22" s="463"/>
      <c r="H22" s="463"/>
      <c r="I22" s="463"/>
      <c r="J22" s="463"/>
      <c r="K22" s="463"/>
      <c r="L22" s="463"/>
      <c r="M22" s="463"/>
      <c r="N22" s="463"/>
      <c r="O22" s="463"/>
      <c r="P22" s="463"/>
      <c r="Q22" s="463"/>
      <c r="R22" s="463"/>
      <c r="S22" s="463"/>
      <c r="T22" s="463"/>
      <c r="U22" s="464"/>
    </row>
    <row r="23" spans="1:36" s="22" customFormat="1" ht="16.5" thickBot="1" x14ac:dyDescent="0.3">
      <c r="A23" s="22" t="s">
        <v>14</v>
      </c>
      <c r="B23" s="22" t="s">
        <v>199</v>
      </c>
      <c r="AH23" s="22" t="s">
        <v>126</v>
      </c>
    </row>
    <row r="24" spans="1:36" s="23" customFormat="1" ht="16.5" thickBot="1" x14ac:dyDescent="0.3">
      <c r="B24" s="257">
        <v>1</v>
      </c>
      <c r="C24" s="258" t="s">
        <v>200</v>
      </c>
      <c r="D24" s="259"/>
      <c r="E24" s="260"/>
      <c r="F24" s="260"/>
      <c r="G24" s="260"/>
      <c r="H24" s="474"/>
      <c r="I24" s="475"/>
      <c r="J24" s="260"/>
      <c r="K24" s="260"/>
      <c r="L24" s="384" t="s">
        <v>201</v>
      </c>
      <c r="M24" s="260"/>
      <c r="N24" s="260"/>
      <c r="O24" s="260"/>
      <c r="P24" s="260"/>
      <c r="Q24" s="260"/>
      <c r="R24" s="260"/>
      <c r="S24" s="260"/>
      <c r="T24" s="259"/>
      <c r="U24" s="261"/>
      <c r="W24" s="22"/>
      <c r="X24" s="22"/>
      <c r="Y24" s="22"/>
      <c r="Z24" s="22"/>
      <c r="AA24" s="22"/>
      <c r="AB24" s="22"/>
      <c r="AC24" s="109"/>
      <c r="AH24" s="23" t="s">
        <v>129</v>
      </c>
    </row>
    <row r="25" spans="1:36" s="22" customFormat="1" ht="3.75" customHeight="1" thickBot="1" x14ac:dyDescent="0.3">
      <c r="B25" s="257"/>
      <c r="C25" s="259"/>
      <c r="D25" s="259"/>
      <c r="E25" s="259"/>
      <c r="F25" s="259"/>
      <c r="G25" s="259"/>
      <c r="H25" s="259"/>
      <c r="I25" s="259"/>
      <c r="J25" s="259"/>
      <c r="K25" s="259"/>
      <c r="L25" s="259"/>
      <c r="M25" s="259"/>
      <c r="N25" s="259"/>
      <c r="O25" s="259"/>
      <c r="P25" s="259"/>
      <c r="Q25" s="259"/>
      <c r="R25" s="259"/>
      <c r="S25" s="259"/>
      <c r="T25" s="259"/>
      <c r="U25" s="259"/>
    </row>
    <row r="26" spans="1:36" s="21" customFormat="1" ht="16.5" thickBot="1" x14ac:dyDescent="0.3">
      <c r="B26" s="257">
        <v>2</v>
      </c>
      <c r="C26" s="258" t="s">
        <v>202</v>
      </c>
      <c r="D26" s="259"/>
      <c r="E26" s="260"/>
      <c r="F26" s="260"/>
      <c r="G26" s="260"/>
      <c r="H26" s="474"/>
      <c r="I26" s="475"/>
      <c r="J26" s="260"/>
      <c r="K26" s="260"/>
      <c r="L26" s="260"/>
      <c r="M26" s="260"/>
      <c r="N26" s="260"/>
      <c r="O26" s="260"/>
      <c r="P26" s="260"/>
      <c r="Q26" s="260"/>
      <c r="R26" s="260"/>
      <c r="S26" s="260"/>
      <c r="T26" s="259"/>
      <c r="U26" s="261"/>
      <c r="W26" s="32"/>
      <c r="X26" s="32"/>
      <c r="Y26" s="32"/>
      <c r="Z26" s="32"/>
      <c r="AA26" s="32"/>
      <c r="AB26" s="32"/>
      <c r="AC26" s="70"/>
    </row>
    <row r="27" spans="1:36" s="22" customFormat="1" ht="3.75" customHeight="1" x14ac:dyDescent="0.25">
      <c r="B27" s="257"/>
      <c r="C27" s="259"/>
      <c r="D27" s="259"/>
      <c r="E27" s="259"/>
      <c r="F27" s="259"/>
      <c r="G27" s="259"/>
      <c r="H27" s="259"/>
      <c r="I27" s="259"/>
      <c r="J27" s="259"/>
      <c r="K27" s="259"/>
      <c r="L27" s="259"/>
      <c r="M27" s="259"/>
      <c r="N27" s="259"/>
      <c r="O27" s="259"/>
      <c r="P27" s="259"/>
      <c r="Q27" s="259"/>
      <c r="R27" s="259"/>
      <c r="S27" s="259"/>
      <c r="T27" s="259"/>
      <c r="U27" s="259"/>
    </row>
    <row r="28" spans="1:36" s="22" customFormat="1" ht="15.75" customHeight="1" x14ac:dyDescent="0.25">
      <c r="B28" s="257">
        <v>3</v>
      </c>
      <c r="C28" s="476" t="s">
        <v>203</v>
      </c>
      <c r="D28" s="476"/>
      <c r="E28" s="476"/>
      <c r="F28" s="476"/>
      <c r="G28" s="476"/>
      <c r="H28" s="476"/>
      <c r="I28" s="476"/>
      <c r="J28" s="476"/>
      <c r="K28" s="476"/>
      <c r="L28" s="476"/>
      <c r="M28" s="476"/>
      <c r="N28" s="476"/>
      <c r="O28" s="476"/>
      <c r="P28" s="476"/>
      <c r="Q28" s="476"/>
      <c r="R28" s="476"/>
      <c r="S28" s="476"/>
      <c r="T28" s="476"/>
      <c r="U28" s="476"/>
    </row>
    <row r="29" spans="1:36" s="22" customFormat="1" ht="15.75" x14ac:dyDescent="0.25">
      <c r="C29" s="476"/>
      <c r="D29" s="476"/>
      <c r="E29" s="476"/>
      <c r="F29" s="476"/>
      <c r="G29" s="476"/>
      <c r="H29" s="476"/>
      <c r="I29" s="476"/>
      <c r="J29" s="476"/>
      <c r="K29" s="476"/>
      <c r="L29" s="476"/>
      <c r="M29" s="476"/>
      <c r="N29" s="476"/>
      <c r="O29" s="476"/>
      <c r="P29" s="476"/>
      <c r="Q29" s="476"/>
      <c r="R29" s="476"/>
      <c r="S29" s="476"/>
      <c r="T29" s="476"/>
      <c r="U29" s="476"/>
    </row>
    <row r="30" spans="1:36" s="22" customFormat="1" ht="15.75" x14ac:dyDescent="0.25">
      <c r="C30" s="476"/>
      <c r="D30" s="476"/>
      <c r="E30" s="476"/>
      <c r="F30" s="476"/>
      <c r="G30" s="476"/>
      <c r="H30" s="476"/>
      <c r="I30" s="476"/>
      <c r="J30" s="476"/>
      <c r="K30" s="476"/>
      <c r="L30" s="476"/>
      <c r="M30" s="476"/>
      <c r="N30" s="476"/>
      <c r="O30" s="476"/>
      <c r="P30" s="476"/>
      <c r="Q30" s="476"/>
      <c r="R30" s="476"/>
      <c r="S30" s="476"/>
      <c r="T30" s="476"/>
      <c r="U30" s="476"/>
    </row>
    <row r="31" spans="1:36" s="23" customFormat="1" ht="15.75" x14ac:dyDescent="0.25">
      <c r="B31" s="85"/>
      <c r="C31" s="99" t="s">
        <v>131</v>
      </c>
      <c r="D31" s="99"/>
      <c r="E31" s="99"/>
      <c r="F31" s="99"/>
      <c r="G31" s="99"/>
      <c r="H31" s="99"/>
      <c r="I31" s="99"/>
      <c r="J31" s="99"/>
      <c r="K31" s="99"/>
      <c r="L31" s="99"/>
      <c r="M31" s="99"/>
      <c r="N31" s="99"/>
      <c r="O31" s="99"/>
      <c r="P31" s="99"/>
      <c r="Q31" s="99"/>
      <c r="R31" s="99"/>
      <c r="S31" s="99"/>
      <c r="T31" s="99"/>
      <c r="U31" s="262"/>
    </row>
    <row r="32" spans="1:36" s="21" customFormat="1" ht="15.75" thickBot="1" x14ac:dyDescent="0.3">
      <c r="C32" s="24" t="s">
        <v>17</v>
      </c>
      <c r="E32" s="24"/>
    </row>
    <row r="33" spans="3:37" s="21" customFormat="1" ht="14.25" x14ac:dyDescent="0.2">
      <c r="D33" s="477" t="s">
        <v>18</v>
      </c>
      <c r="E33" s="478"/>
      <c r="F33" s="478"/>
      <c r="G33" s="479"/>
      <c r="H33" s="478" t="s">
        <v>19</v>
      </c>
      <c r="I33" s="478"/>
      <c r="J33" s="478" t="s">
        <v>20</v>
      </c>
      <c r="K33" s="478"/>
      <c r="L33" s="478"/>
      <c r="M33" s="478" t="s">
        <v>21</v>
      </c>
      <c r="N33" s="480"/>
      <c r="O33" s="25"/>
      <c r="P33" s="25"/>
      <c r="Q33" s="477" t="s">
        <v>11</v>
      </c>
      <c r="R33" s="480"/>
      <c r="S33" s="264" t="s">
        <v>22</v>
      </c>
      <c r="U33" s="26" t="s">
        <v>132</v>
      </c>
    </row>
    <row r="34" spans="3:37" s="21" customFormat="1" ht="14.25" x14ac:dyDescent="0.2">
      <c r="C34" s="27">
        <v>1</v>
      </c>
      <c r="D34" s="481" t="str">
        <f>IF(AI19&gt;=1,F19,"")</f>
        <v/>
      </c>
      <c r="E34" s="482"/>
      <c r="F34" s="482"/>
      <c r="G34" s="483"/>
      <c r="H34" s="484" t="str">
        <f>IF($AI$19&gt;=1,H19,"")</f>
        <v/>
      </c>
      <c r="I34" s="485"/>
      <c r="J34" s="482" t="str">
        <f>IF($AI$19&gt;=1,D34+1,"")</f>
        <v/>
      </c>
      <c r="K34" s="485"/>
      <c r="L34" s="485"/>
      <c r="M34" s="484" t="str">
        <f>IF(AI19&gt;=1,H34,"")</f>
        <v/>
      </c>
      <c r="N34" s="486"/>
      <c r="O34" s="28"/>
      <c r="P34" s="28"/>
      <c r="Q34" s="487">
        <f>+IF($AI$19&gt;=1,1,0)</f>
        <v>0</v>
      </c>
      <c r="R34" s="488"/>
      <c r="S34" s="265">
        <v>70</v>
      </c>
      <c r="U34" s="29">
        <f t="shared" ref="U34:U40" si="0">IF(Q34=1,(S34),(0))</f>
        <v>0</v>
      </c>
    </row>
    <row r="35" spans="3:37" s="21" customFormat="1" ht="14.25" x14ac:dyDescent="0.2">
      <c r="C35" s="27">
        <v>2</v>
      </c>
      <c r="D35" s="481" t="str">
        <f>IF($AI$19&gt;=2,D34+1,"")</f>
        <v/>
      </c>
      <c r="E35" s="482"/>
      <c r="F35" s="482"/>
      <c r="G35" s="483"/>
      <c r="H35" s="484" t="str">
        <f>IF($AI$19&gt;=2,H34,"")</f>
        <v/>
      </c>
      <c r="I35" s="485"/>
      <c r="J35" s="482" t="str">
        <f>IF($AI$19&gt;=2,+J34+1,"")</f>
        <v/>
      </c>
      <c r="K35" s="485"/>
      <c r="L35" s="485"/>
      <c r="M35" s="484" t="str">
        <f>IF(AI19&gt;=2,M34,"")</f>
        <v/>
      </c>
      <c r="N35" s="486"/>
      <c r="O35" s="28"/>
      <c r="P35" s="28"/>
      <c r="Q35" s="487">
        <f>+IF($AI$19&gt;=2,1,0)</f>
        <v>0</v>
      </c>
      <c r="R35" s="488"/>
      <c r="S35" s="265">
        <v>70</v>
      </c>
      <c r="U35" s="29">
        <f t="shared" si="0"/>
        <v>0</v>
      </c>
    </row>
    <row r="36" spans="3:37" s="21" customFormat="1" ht="14.25" x14ac:dyDescent="0.2">
      <c r="C36" s="27">
        <v>3</v>
      </c>
      <c r="D36" s="481" t="str">
        <f>IF($AI$19&gt;=3,D35+1,"")</f>
        <v/>
      </c>
      <c r="E36" s="482"/>
      <c r="F36" s="482"/>
      <c r="G36" s="483"/>
      <c r="H36" s="484" t="str">
        <f>IF($AI$19&gt;=3,H35,"")</f>
        <v/>
      </c>
      <c r="I36" s="485"/>
      <c r="J36" s="482" t="str">
        <f>IF($AI$19&gt;=3,+J35+1,"")</f>
        <v/>
      </c>
      <c r="K36" s="485"/>
      <c r="L36" s="485"/>
      <c r="M36" s="484" t="str">
        <f>IF(AI19&gt;=3,H36,"")</f>
        <v/>
      </c>
      <c r="N36" s="486"/>
      <c r="O36" s="28"/>
      <c r="P36" s="28"/>
      <c r="Q36" s="487">
        <f>+IF($AI$19&gt;=3,1,0)</f>
        <v>0</v>
      </c>
      <c r="R36" s="488"/>
      <c r="S36" s="265">
        <v>70</v>
      </c>
      <c r="U36" s="29">
        <f t="shared" si="0"/>
        <v>0</v>
      </c>
    </row>
    <row r="37" spans="3:37" s="21" customFormat="1" ht="14.25" x14ac:dyDescent="0.2">
      <c r="C37" s="27">
        <v>4</v>
      </c>
      <c r="D37" s="481" t="str">
        <f>IF($AI$19&gt;=4,D36+1,"")</f>
        <v/>
      </c>
      <c r="E37" s="482"/>
      <c r="F37" s="482"/>
      <c r="G37" s="483"/>
      <c r="H37" s="484" t="str">
        <f>IF($AI$19&gt;=4,H36,"")</f>
        <v/>
      </c>
      <c r="I37" s="485"/>
      <c r="J37" s="482" t="str">
        <f>IF($AI$19&gt;=4,+J36+1,"")</f>
        <v/>
      </c>
      <c r="K37" s="485"/>
      <c r="L37" s="485"/>
      <c r="M37" s="484" t="str">
        <f>IF(AI19&gt;=4,H37,"")</f>
        <v/>
      </c>
      <c r="N37" s="486"/>
      <c r="O37" s="28"/>
      <c r="P37" s="28"/>
      <c r="Q37" s="487">
        <f>+IF($AI$19&gt;=4,1,0)</f>
        <v>0</v>
      </c>
      <c r="R37" s="488"/>
      <c r="S37" s="265">
        <v>70</v>
      </c>
      <c r="U37" s="29">
        <f t="shared" si="0"/>
        <v>0</v>
      </c>
      <c r="AB37" s="30"/>
    </row>
    <row r="38" spans="3:37" s="21" customFormat="1" ht="14.25" x14ac:dyDescent="0.2">
      <c r="C38" s="27">
        <v>5</v>
      </c>
      <c r="D38" s="481" t="str">
        <f>IF($AI$19&gt;=5,D37+1,"")</f>
        <v/>
      </c>
      <c r="E38" s="482"/>
      <c r="F38" s="482"/>
      <c r="G38" s="483"/>
      <c r="H38" s="484" t="str">
        <f>IF($AI$19&gt;=5,H37,"")</f>
        <v/>
      </c>
      <c r="I38" s="485"/>
      <c r="J38" s="482" t="str">
        <f>IF($AI$19&gt;=5,+J37+1,"")</f>
        <v/>
      </c>
      <c r="K38" s="485"/>
      <c r="L38" s="485"/>
      <c r="M38" s="484" t="str">
        <f>IF(AI19&gt;=5,H38,"")</f>
        <v/>
      </c>
      <c r="N38" s="486"/>
      <c r="O38" s="28"/>
      <c r="P38" s="28"/>
      <c r="Q38" s="487">
        <f>+IF($AI$19&gt;=5,1,0)</f>
        <v>0</v>
      </c>
      <c r="R38" s="488"/>
      <c r="S38" s="265">
        <v>70</v>
      </c>
      <c r="U38" s="29">
        <f t="shared" si="0"/>
        <v>0</v>
      </c>
      <c r="AB38" s="30"/>
      <c r="AC38" s="31"/>
    </row>
    <row r="39" spans="3:37" s="21" customFormat="1" ht="14.25" x14ac:dyDescent="0.2">
      <c r="C39" s="27">
        <v>6</v>
      </c>
      <c r="D39" s="481" t="str">
        <f>IF($AI$19&gt;=6,D38+1,"")</f>
        <v/>
      </c>
      <c r="E39" s="482"/>
      <c r="F39" s="482"/>
      <c r="G39" s="483"/>
      <c r="H39" s="484" t="str">
        <f>IF($AI$19&gt;=6,H38,"")</f>
        <v/>
      </c>
      <c r="I39" s="485"/>
      <c r="J39" s="482" t="str">
        <f>IF($AI$19&gt;=6,+J38+1,"")</f>
        <v/>
      </c>
      <c r="K39" s="485"/>
      <c r="L39" s="485"/>
      <c r="M39" s="484" t="str">
        <f>IF(AI19&gt;=6,H39,"")</f>
        <v/>
      </c>
      <c r="N39" s="486"/>
      <c r="O39" s="28"/>
      <c r="P39" s="28"/>
      <c r="Q39" s="487">
        <f>+IF($AI$19&gt;=6,1,0)</f>
        <v>0</v>
      </c>
      <c r="R39" s="488"/>
      <c r="S39" s="265">
        <v>70</v>
      </c>
      <c r="U39" s="29">
        <f t="shared" si="0"/>
        <v>0</v>
      </c>
      <c r="AB39" s="30"/>
      <c r="AC39" s="32"/>
    </row>
    <row r="40" spans="3:37" s="21" customFormat="1" ht="15" thickBot="1" x14ac:dyDescent="0.25">
      <c r="C40" s="27">
        <v>7</v>
      </c>
      <c r="D40" s="481" t="str">
        <f>IF($AI$19&gt;=7,D39+1,"")</f>
        <v/>
      </c>
      <c r="E40" s="482"/>
      <c r="F40" s="482"/>
      <c r="G40" s="483"/>
      <c r="H40" s="484" t="str">
        <f>IF($AI$19&gt;=7,H39,"")</f>
        <v/>
      </c>
      <c r="I40" s="485"/>
      <c r="J40" s="482" t="str">
        <f>IF($AI$19&gt;=7,+J39+1,"")</f>
        <v/>
      </c>
      <c r="K40" s="485"/>
      <c r="L40" s="485"/>
      <c r="M40" s="484" t="str">
        <f>IF(AI19&gt;=7,H40,"")</f>
        <v/>
      </c>
      <c r="N40" s="486"/>
      <c r="O40" s="28"/>
      <c r="P40" s="28"/>
      <c r="Q40" s="487">
        <f>+IF($AI$19&gt;=7,1,0)</f>
        <v>0</v>
      </c>
      <c r="R40" s="488"/>
      <c r="S40" s="265">
        <v>70</v>
      </c>
      <c r="U40" s="33">
        <f t="shared" si="0"/>
        <v>0</v>
      </c>
      <c r="AB40" s="30"/>
    </row>
    <row r="41" spans="3:37" s="21" customFormat="1" ht="15" hidden="1" customHeight="1" x14ac:dyDescent="0.25">
      <c r="C41" s="24" t="s">
        <v>23</v>
      </c>
      <c r="E41" s="24"/>
      <c r="F41" s="34"/>
      <c r="G41" s="35"/>
      <c r="H41" s="34"/>
      <c r="I41" s="32"/>
      <c r="J41" s="36"/>
      <c r="K41" s="36"/>
      <c r="M41" s="37"/>
      <c r="N41" s="37"/>
      <c r="O41" s="37"/>
      <c r="P41" s="37"/>
      <c r="Q41" s="37"/>
      <c r="S41" s="38"/>
      <c r="U41" s="39">
        <f>SUM(U34:U40)</f>
        <v>0</v>
      </c>
      <c r="AB41" s="32"/>
    </row>
    <row r="42" spans="3:37" s="21" customFormat="1" ht="15" hidden="1" customHeight="1" x14ac:dyDescent="0.25">
      <c r="C42" s="40"/>
      <c r="E42" s="489" t="s">
        <v>133</v>
      </c>
      <c r="F42" s="490"/>
      <c r="G42" s="490"/>
      <c r="H42" s="490"/>
      <c r="I42" s="490"/>
      <c r="J42" s="491"/>
      <c r="K42" s="41"/>
      <c r="M42" s="38"/>
      <c r="AF42" s="496"/>
      <c r="AG42" s="497"/>
      <c r="AH42" s="497"/>
      <c r="AI42" s="497"/>
      <c r="AJ42" s="497"/>
      <c r="AK42" s="498"/>
    </row>
    <row r="43" spans="3:37" s="32" customFormat="1" ht="15" hidden="1" customHeight="1" x14ac:dyDescent="0.2">
      <c r="C43" s="21"/>
      <c r="E43" s="499" t="s">
        <v>25</v>
      </c>
      <c r="F43" s="500"/>
      <c r="G43" s="499" t="s">
        <v>26</v>
      </c>
      <c r="H43" s="500"/>
      <c r="I43" s="499" t="s">
        <v>27</v>
      </c>
      <c r="J43" s="500"/>
      <c r="K43" s="42"/>
      <c r="L43" s="501" t="s">
        <v>28</v>
      </c>
      <c r="M43" s="502"/>
      <c r="P43" s="26" t="s">
        <v>29</v>
      </c>
      <c r="AF43" s="499"/>
      <c r="AG43" s="500"/>
      <c r="AH43" s="499"/>
      <c r="AI43" s="500"/>
      <c r="AJ43" s="499"/>
      <c r="AK43" s="500"/>
    </row>
    <row r="44" spans="3:37" s="32" customFormat="1" ht="15" hidden="1" customHeight="1" x14ac:dyDescent="0.25">
      <c r="C44" s="492" t="s">
        <v>30</v>
      </c>
      <c r="D44" s="493"/>
      <c r="E44" s="267"/>
      <c r="F44" s="268"/>
      <c r="G44" s="269"/>
      <c r="H44" s="270"/>
      <c r="I44" s="269"/>
      <c r="J44" s="270"/>
      <c r="K44" s="45"/>
      <c r="L44" s="494">
        <f>F44+H44+J44</f>
        <v>0</v>
      </c>
      <c r="M44" s="495"/>
      <c r="P44" s="29">
        <f>IF(L44 &lt;=U34,L44,U34)</f>
        <v>0</v>
      </c>
      <c r="AF44" s="269"/>
      <c r="AG44" s="270"/>
      <c r="AH44" s="271"/>
      <c r="AI44" s="270"/>
      <c r="AJ44" s="271"/>
      <c r="AK44" s="270"/>
    </row>
    <row r="45" spans="3:37" s="32" customFormat="1" ht="15" hidden="1" customHeight="1" x14ac:dyDescent="0.25">
      <c r="C45" s="492" t="s">
        <v>31</v>
      </c>
      <c r="D45" s="493"/>
      <c r="E45" s="267"/>
      <c r="F45" s="268"/>
      <c r="G45" s="269"/>
      <c r="H45" s="270"/>
      <c r="I45" s="269"/>
      <c r="J45" s="270"/>
      <c r="K45" s="45"/>
      <c r="L45" s="494">
        <f>F45+H45+J45</f>
        <v>0</v>
      </c>
      <c r="M45" s="495"/>
      <c r="P45" s="29">
        <f>IF(L45 &lt;=U35,L45,U35)</f>
        <v>0</v>
      </c>
      <c r="AF45" s="269"/>
      <c r="AG45" s="270"/>
      <c r="AH45" s="271"/>
      <c r="AI45" s="270"/>
      <c r="AJ45" s="271"/>
      <c r="AK45" s="270"/>
    </row>
    <row r="46" spans="3:37" s="32" customFormat="1" ht="15" hidden="1" customHeight="1" x14ac:dyDescent="0.25">
      <c r="C46" s="492" t="s">
        <v>32</v>
      </c>
      <c r="D46" s="493"/>
      <c r="E46" s="267"/>
      <c r="F46" s="268"/>
      <c r="G46" s="269"/>
      <c r="H46" s="270"/>
      <c r="I46" s="269"/>
      <c r="J46" s="270"/>
      <c r="K46" s="45"/>
      <c r="L46" s="494">
        <f t="shared" ref="L46:L50" si="1">F46+H46+J46</f>
        <v>0</v>
      </c>
      <c r="M46" s="495"/>
      <c r="P46" s="29">
        <f t="shared" ref="P46:P50" si="2">IF(L46 &lt;=U36,L46,U36)</f>
        <v>0</v>
      </c>
      <c r="AF46" s="269"/>
      <c r="AG46" s="270"/>
      <c r="AH46" s="271"/>
      <c r="AI46" s="270"/>
      <c r="AJ46" s="271"/>
      <c r="AK46" s="270"/>
    </row>
    <row r="47" spans="3:37" s="32" customFormat="1" ht="15" hidden="1" customHeight="1" x14ac:dyDescent="0.25">
      <c r="C47" s="492" t="s">
        <v>33</v>
      </c>
      <c r="D47" s="493"/>
      <c r="E47" s="267"/>
      <c r="F47" s="268"/>
      <c r="G47" s="269"/>
      <c r="H47" s="270"/>
      <c r="I47" s="269"/>
      <c r="J47" s="270"/>
      <c r="K47" s="45"/>
      <c r="L47" s="494">
        <f t="shared" si="1"/>
        <v>0</v>
      </c>
      <c r="M47" s="495"/>
      <c r="P47" s="29">
        <f t="shared" si="2"/>
        <v>0</v>
      </c>
      <c r="AF47" s="269"/>
      <c r="AG47" s="270"/>
      <c r="AH47" s="271"/>
      <c r="AI47" s="270"/>
      <c r="AJ47" s="271"/>
      <c r="AK47" s="270"/>
    </row>
    <row r="48" spans="3:37" s="32" customFormat="1" ht="15" hidden="1" customHeight="1" x14ac:dyDescent="0.25">
      <c r="C48" s="492" t="s">
        <v>34</v>
      </c>
      <c r="D48" s="493"/>
      <c r="E48" s="267"/>
      <c r="F48" s="268"/>
      <c r="G48" s="269"/>
      <c r="H48" s="270"/>
      <c r="I48" s="269"/>
      <c r="J48" s="270"/>
      <c r="K48" s="45"/>
      <c r="L48" s="494">
        <f t="shared" si="1"/>
        <v>0</v>
      </c>
      <c r="M48" s="495"/>
      <c r="P48" s="29">
        <f>IF(L48 &lt;=U38,L48,U38)</f>
        <v>0</v>
      </c>
      <c r="AF48" s="272"/>
      <c r="AG48" s="270"/>
      <c r="AH48" s="271"/>
      <c r="AI48" s="270"/>
      <c r="AJ48" s="271"/>
      <c r="AK48" s="270"/>
    </row>
    <row r="49" spans="2:45" s="32" customFormat="1" ht="15" hidden="1" customHeight="1" x14ac:dyDescent="0.25">
      <c r="C49" s="492" t="s">
        <v>35</v>
      </c>
      <c r="D49" s="493"/>
      <c r="E49" s="267"/>
      <c r="F49" s="268"/>
      <c r="G49" s="269"/>
      <c r="H49" s="270"/>
      <c r="I49" s="269"/>
      <c r="J49" s="270"/>
      <c r="K49" s="45"/>
      <c r="L49" s="494">
        <f t="shared" si="1"/>
        <v>0</v>
      </c>
      <c r="M49" s="495"/>
      <c r="P49" s="29">
        <f t="shared" si="2"/>
        <v>0</v>
      </c>
      <c r="AF49" s="269"/>
      <c r="AG49" s="270"/>
      <c r="AH49" s="271"/>
      <c r="AI49" s="270"/>
      <c r="AJ49" s="271"/>
      <c r="AK49" s="270"/>
    </row>
    <row r="50" spans="2:45" s="32" customFormat="1" ht="15" hidden="1" customHeight="1" x14ac:dyDescent="0.25">
      <c r="C50" s="514" t="s">
        <v>36</v>
      </c>
      <c r="D50" s="515"/>
      <c r="E50" s="273"/>
      <c r="F50" s="274"/>
      <c r="G50" s="275"/>
      <c r="H50" s="276"/>
      <c r="I50" s="275"/>
      <c r="J50" s="276"/>
      <c r="K50" s="55"/>
      <c r="L50" s="516">
        <f t="shared" si="1"/>
        <v>0</v>
      </c>
      <c r="M50" s="517"/>
      <c r="P50" s="29">
        <f t="shared" si="2"/>
        <v>0</v>
      </c>
      <c r="AF50" s="275"/>
      <c r="AG50" s="276"/>
      <c r="AH50" s="278"/>
      <c r="AI50" s="276"/>
      <c r="AJ50" s="278"/>
      <c r="AK50" s="276"/>
    </row>
    <row r="51" spans="2:45" s="32" customFormat="1" ht="15" hidden="1" customHeight="1" x14ac:dyDescent="0.2">
      <c r="C51" s="56" t="s">
        <v>37</v>
      </c>
      <c r="D51" s="57"/>
      <c r="E51" s="58"/>
      <c r="F51" s="59"/>
      <c r="G51" s="59"/>
      <c r="H51" s="60"/>
      <c r="I51" s="518">
        <f>SUM(F44:F50)+SUM(H44:H50)+SUM(J44:J50)</f>
        <v>0</v>
      </c>
      <c r="J51" s="519"/>
      <c r="L51" s="520">
        <f>SUM(M44:M50)</f>
        <v>0</v>
      </c>
      <c r="M51" s="521"/>
      <c r="P51" s="277">
        <f>SUM(P44:P50)</f>
        <v>0</v>
      </c>
      <c r="V51" s="38">
        <f>I51+AJ51</f>
        <v>0</v>
      </c>
      <c r="W51" s="38"/>
      <c r="X51" s="38"/>
      <c r="Y51" s="38"/>
      <c r="Z51" s="38"/>
      <c r="AA51" s="38"/>
      <c r="AB51" s="38"/>
      <c r="AC51" s="38"/>
      <c r="AD51" s="38"/>
      <c r="AE51" s="38"/>
      <c r="AF51" s="279"/>
      <c r="AG51" s="60"/>
      <c r="AH51" s="60"/>
      <c r="AI51" s="60"/>
      <c r="AJ51" s="503"/>
      <c r="AK51" s="504"/>
    </row>
    <row r="52" spans="2:45" s="21" customFormat="1" ht="3.75" customHeight="1" x14ac:dyDescent="0.2">
      <c r="S52" s="39"/>
      <c r="AC52" s="32"/>
    </row>
    <row r="53" spans="2:45" s="21" customFormat="1" ht="15" x14ac:dyDescent="0.25">
      <c r="C53" s="24" t="s">
        <v>134</v>
      </c>
      <c r="G53" s="61"/>
      <c r="H53" s="505" t="s">
        <v>38</v>
      </c>
      <c r="I53" s="506"/>
      <c r="J53" s="505" t="s">
        <v>19</v>
      </c>
      <c r="K53" s="507"/>
      <c r="L53" s="506"/>
      <c r="M53" s="505" t="s">
        <v>21</v>
      </c>
      <c r="N53" s="506"/>
      <c r="O53" s="62"/>
      <c r="P53" s="62"/>
      <c r="Q53" s="63"/>
      <c r="R53" s="372" t="s">
        <v>12</v>
      </c>
      <c r="S53" s="64" t="s">
        <v>22</v>
      </c>
      <c r="U53" s="65" t="s">
        <v>29</v>
      </c>
      <c r="W53" s="38"/>
      <c r="X53" s="38"/>
      <c r="Y53" s="38"/>
      <c r="Z53" s="38"/>
      <c r="AA53" s="38"/>
      <c r="AB53" s="38"/>
      <c r="AC53" s="66"/>
      <c r="AH53" s="39"/>
    </row>
    <row r="54" spans="2:45" s="21" customFormat="1" ht="14.25" x14ac:dyDescent="0.2">
      <c r="D54" s="508" t="s">
        <v>39</v>
      </c>
      <c r="E54" s="508"/>
      <c r="F54" s="508"/>
      <c r="G54" s="508"/>
      <c r="H54" s="509" t="str">
        <f>IF(AND(AJ19&gt;0,$AJ$19&lt;2),$J$19,"")</f>
        <v/>
      </c>
      <c r="I54" s="510"/>
      <c r="J54" s="511" t="str">
        <f>IF(AND(AJ19&gt;0,$AJ$19&lt;2),$H$19,"")</f>
        <v/>
      </c>
      <c r="K54" s="512"/>
      <c r="L54" s="513"/>
      <c r="M54" s="511" t="str">
        <f>IF(AND(AJ19&gt;0,$AJ$19&lt;2),$M$19,"")</f>
        <v/>
      </c>
      <c r="N54" s="513"/>
      <c r="O54" s="62"/>
      <c r="P54" s="62"/>
      <c r="Q54" s="63"/>
      <c r="R54" s="67">
        <f>IF($AJ$19&lt;2,$AJ$19,0)</f>
        <v>0</v>
      </c>
      <c r="S54" s="68">
        <v>0</v>
      </c>
      <c r="U54" s="69">
        <f>IF(R54&gt;0,S54,0)</f>
        <v>0</v>
      </c>
      <c r="AC54" s="70"/>
      <c r="AH54" s="39"/>
    </row>
    <row r="55" spans="2:45" s="21" customFormat="1" ht="15" customHeight="1" x14ac:dyDescent="0.2">
      <c r="D55" s="508" t="s">
        <v>40</v>
      </c>
      <c r="E55" s="508"/>
      <c r="F55" s="508"/>
      <c r="G55" s="508"/>
      <c r="H55" s="509" t="str">
        <f>IF(AND($AJ$19&gt;=2,$AJ$19&lt;6),$J$19,"")</f>
        <v/>
      </c>
      <c r="I55" s="510"/>
      <c r="J55" s="511" t="str">
        <f>IF(AND($AJ$19&gt;=2,$AJ$19&lt;6),$H$19,"")</f>
        <v/>
      </c>
      <c r="K55" s="512"/>
      <c r="L55" s="513"/>
      <c r="M55" s="511" t="str">
        <f>IF(AND($AJ$19&gt;=2,$AJ$19&lt;6),$M$19,"")</f>
        <v/>
      </c>
      <c r="N55" s="513"/>
      <c r="O55" s="62"/>
      <c r="P55" s="62"/>
      <c r="Q55" s="63"/>
      <c r="R55" s="67">
        <f>IF(AND($AJ$19&gt;=2,AJ19&lt;6),$AJ$19,0)</f>
        <v>0</v>
      </c>
      <c r="S55" s="68">
        <v>25</v>
      </c>
      <c r="U55" s="69">
        <f>IF(R55&gt;0,S55,0)</f>
        <v>0</v>
      </c>
      <c r="AC55" s="70"/>
      <c r="AH55" s="39"/>
    </row>
    <row r="56" spans="2:45" s="21" customFormat="1" ht="14.25" x14ac:dyDescent="0.2">
      <c r="D56" s="508" t="s">
        <v>41</v>
      </c>
      <c r="E56" s="508"/>
      <c r="F56" s="508"/>
      <c r="G56" s="508"/>
      <c r="H56" s="509" t="str">
        <f>IF(AND($AJ$19&gt;=6,$AJ$19&lt;12),$J$19,"")</f>
        <v/>
      </c>
      <c r="I56" s="510"/>
      <c r="J56" s="511" t="str">
        <f>IF(AND($AJ$19&gt;=6,$AJ$19&lt;12),$H$19,"")</f>
        <v/>
      </c>
      <c r="K56" s="512"/>
      <c r="L56" s="513"/>
      <c r="M56" s="511" t="str">
        <f>IF(AND($AJ$19&gt;=6,$AJ$19&lt;12),$M$19,"")</f>
        <v/>
      </c>
      <c r="N56" s="513"/>
      <c r="O56" s="62"/>
      <c r="P56" s="62"/>
      <c r="Q56" s="63"/>
      <c r="R56" s="67">
        <f>IF(AND($AJ$19&gt;=6,AJ19&lt;12),$AJ$19,0)</f>
        <v>0</v>
      </c>
      <c r="S56" s="68">
        <v>50</v>
      </c>
      <c r="U56" s="69">
        <f>IF(R56&gt;0,S56,0)</f>
        <v>0</v>
      </c>
      <c r="AC56" s="71"/>
    </row>
    <row r="57" spans="2:45" s="21" customFormat="1" ht="15" thickBot="1" x14ac:dyDescent="0.25">
      <c r="D57" s="531" t="s">
        <v>42</v>
      </c>
      <c r="E57" s="531"/>
      <c r="F57" s="531"/>
      <c r="G57" s="531"/>
      <c r="H57" s="532" t="str">
        <f>IF($AJ$19&gt;=12,$J$19,"")</f>
        <v/>
      </c>
      <c r="I57" s="533"/>
      <c r="J57" s="534" t="str">
        <f>IF($AJ$19&gt;=12,$H$19,"")</f>
        <v/>
      </c>
      <c r="K57" s="535"/>
      <c r="L57" s="536"/>
      <c r="M57" s="534" t="str">
        <f>IF($AJ$19&gt;=12,$M$19,"")</f>
        <v/>
      </c>
      <c r="N57" s="536"/>
      <c r="O57" s="72"/>
      <c r="P57" s="72"/>
      <c r="Q57" s="73"/>
      <c r="R57" s="74">
        <f>IF($AJ$19&gt;=12,$AJ$19,0)</f>
        <v>0</v>
      </c>
      <c r="S57" s="75">
        <v>70</v>
      </c>
      <c r="U57" s="69">
        <f>IF(R57&gt;0,S57,0)</f>
        <v>0</v>
      </c>
      <c r="V57" s="39"/>
      <c r="AC57" s="71"/>
      <c r="AD57" s="39"/>
      <c r="AE57" s="39"/>
      <c r="AF57" s="39"/>
    </row>
    <row r="58" spans="2:45" s="21" customFormat="1" ht="15.75" hidden="1" thickBot="1" x14ac:dyDescent="0.3">
      <c r="D58" s="76" t="s">
        <v>43</v>
      </c>
      <c r="E58" s="77"/>
      <c r="F58" s="78"/>
      <c r="G58" s="78"/>
      <c r="H58" s="522">
        <v>0</v>
      </c>
      <c r="I58" s="523"/>
      <c r="J58" s="524">
        <v>0</v>
      </c>
      <c r="K58" s="525"/>
      <c r="L58" s="525"/>
      <c r="M58" s="524">
        <v>0</v>
      </c>
      <c r="N58" s="526"/>
      <c r="O58" s="374"/>
      <c r="P58" s="524">
        <v>0</v>
      </c>
      <c r="Q58" s="526"/>
      <c r="R58" s="373">
        <v>0</v>
      </c>
      <c r="S58" s="373">
        <v>0</v>
      </c>
      <c r="T58" s="385"/>
      <c r="U58" s="80">
        <f>H58+J58+M58+R58+S58+P58</f>
        <v>0</v>
      </c>
      <c r="AC58" s="71"/>
    </row>
    <row r="59" spans="2:45" s="21" customFormat="1" ht="15.75" thickBot="1" x14ac:dyDescent="0.3">
      <c r="D59" s="527" t="s">
        <v>135</v>
      </c>
      <c r="E59" s="528"/>
      <c r="F59" s="528"/>
      <c r="G59" s="528"/>
      <c r="H59" s="528"/>
      <c r="I59" s="528"/>
      <c r="J59" s="528"/>
      <c r="K59" s="528"/>
      <c r="L59" s="528"/>
      <c r="M59" s="529"/>
      <c r="N59" s="530"/>
      <c r="O59" s="530"/>
      <c r="P59" s="530"/>
      <c r="Q59" s="530"/>
      <c r="R59" s="530"/>
      <c r="S59" s="376"/>
      <c r="T59" s="284"/>
      <c r="U59" s="285">
        <f>SUM(U54:U58)</f>
        <v>0</v>
      </c>
      <c r="V59" s="39"/>
      <c r="W59" s="39"/>
      <c r="X59" s="39"/>
      <c r="Y59" s="39"/>
      <c r="Z59" s="39"/>
      <c r="AA59" s="39"/>
      <c r="AB59" s="39"/>
      <c r="AC59" s="84"/>
      <c r="AD59" s="39"/>
      <c r="AE59" s="39"/>
      <c r="AF59" s="39"/>
    </row>
    <row r="60" spans="2:45" s="21" customFormat="1" ht="3.75" customHeight="1" thickBot="1" x14ac:dyDescent="0.25">
      <c r="AC60" s="71"/>
    </row>
    <row r="61" spans="2:45" s="22" customFormat="1" ht="15" customHeight="1" thickBot="1" x14ac:dyDescent="0.3">
      <c r="B61" s="386"/>
      <c r="C61" s="387" t="s">
        <v>204</v>
      </c>
      <c r="D61" s="387"/>
      <c r="E61" s="387"/>
      <c r="F61" s="388"/>
      <c r="G61" s="389"/>
      <c r="H61" s="388"/>
      <c r="I61" s="387"/>
      <c r="J61" s="390"/>
      <c r="K61" s="390"/>
      <c r="L61" s="387"/>
      <c r="M61" s="391"/>
      <c r="N61" s="391"/>
      <c r="O61" s="391"/>
      <c r="P61" s="391"/>
      <c r="Q61" s="391"/>
      <c r="R61" s="387"/>
      <c r="S61" s="392"/>
      <c r="T61" s="387"/>
      <c r="U61" s="393">
        <f>U59+SUM(U34:U40)</f>
        <v>0</v>
      </c>
      <c r="W61" s="39"/>
      <c r="X61" s="39"/>
      <c r="Y61" s="39"/>
      <c r="Z61" s="39"/>
      <c r="AA61" s="39"/>
      <c r="AB61" s="39"/>
      <c r="AC61" s="84"/>
    </row>
    <row r="62" spans="2:45" s="259" customFormat="1" ht="15" customHeight="1" x14ac:dyDescent="0.25">
      <c r="F62" s="295"/>
      <c r="G62" s="296"/>
      <c r="H62" s="295"/>
      <c r="J62" s="297"/>
      <c r="K62" s="297"/>
      <c r="M62" s="298"/>
      <c r="N62" s="298"/>
      <c r="O62" s="298"/>
      <c r="P62" s="298"/>
      <c r="Q62" s="298"/>
      <c r="S62" s="261"/>
      <c r="U62" s="261"/>
      <c r="W62" s="311"/>
      <c r="X62" s="311"/>
      <c r="Y62" s="311"/>
      <c r="Z62" s="311"/>
      <c r="AA62" s="311"/>
      <c r="AB62" s="311"/>
      <c r="AC62" s="312"/>
    </row>
    <row r="63" spans="2:45" s="294" customFormat="1" ht="15.75" x14ac:dyDescent="0.25">
      <c r="B63" s="394" t="s">
        <v>205</v>
      </c>
      <c r="C63" s="394"/>
      <c r="D63" s="394"/>
      <c r="E63" s="394"/>
      <c r="F63" s="395"/>
      <c r="G63" s="396"/>
      <c r="H63" s="395"/>
      <c r="I63" s="394"/>
      <c r="J63" s="397"/>
      <c r="K63" s="397"/>
      <c r="L63" s="394"/>
      <c r="M63" s="398"/>
      <c r="N63" s="298"/>
      <c r="O63" s="298"/>
      <c r="P63" s="399"/>
      <c r="Q63" s="399"/>
      <c r="R63" s="400"/>
      <c r="S63" s="401"/>
      <c r="T63" s="259"/>
      <c r="U63" s="401"/>
      <c r="AA63" s="39"/>
      <c r="AB63" s="39"/>
      <c r="AC63" s="22"/>
      <c r="AD63" s="22"/>
      <c r="AE63" s="22"/>
      <c r="AF63" s="22"/>
      <c r="AG63" s="22"/>
      <c r="AH63" s="22"/>
      <c r="AI63" s="22"/>
      <c r="AJ63" s="22"/>
      <c r="AK63" s="22"/>
      <c r="AL63" s="22"/>
      <c r="AO63" s="66"/>
      <c r="AP63" s="66"/>
      <c r="AQ63" s="66"/>
      <c r="AR63" s="66"/>
      <c r="AS63" s="66"/>
    </row>
    <row r="64" spans="2:45" s="22" customFormat="1" ht="15.75" x14ac:dyDescent="0.25">
      <c r="B64" s="259"/>
      <c r="C64" s="259"/>
      <c r="D64" s="259"/>
      <c r="E64" s="259"/>
      <c r="F64" s="295"/>
      <c r="G64" s="296"/>
      <c r="H64" s="295"/>
      <c r="I64" s="259"/>
      <c r="J64" s="297"/>
      <c r="K64" s="297"/>
      <c r="L64" s="259"/>
      <c r="M64" s="298"/>
      <c r="N64" s="298"/>
      <c r="P64" s="402" t="s">
        <v>206</v>
      </c>
      <c r="Q64" s="298"/>
      <c r="R64" s="259"/>
      <c r="S64" s="261"/>
      <c r="T64" s="259"/>
      <c r="U64" s="261" t="s">
        <v>38</v>
      </c>
      <c r="W64" s="39"/>
      <c r="X64" s="39"/>
      <c r="Y64" s="39"/>
      <c r="Z64" s="39"/>
      <c r="AA64" s="39"/>
      <c r="AB64" s="39"/>
      <c r="AC64" s="84"/>
      <c r="AO64" s="259"/>
      <c r="AP64" s="259"/>
      <c r="AQ64" s="259"/>
      <c r="AR64" s="259"/>
      <c r="AS64" s="259"/>
    </row>
    <row r="65" spans="1:34" s="22" customFormat="1" ht="7.5" customHeight="1" thickBot="1" x14ac:dyDescent="0.3">
      <c r="A65" s="299"/>
      <c r="B65" s="299"/>
      <c r="D65" s="304"/>
      <c r="E65" s="304"/>
      <c r="F65" s="304"/>
      <c r="G65" s="304"/>
      <c r="H65" s="304"/>
      <c r="I65" s="304"/>
      <c r="J65" s="304"/>
      <c r="K65" s="304"/>
      <c r="L65" s="304"/>
      <c r="M65" s="304"/>
      <c r="N65" s="304"/>
      <c r="O65" s="304"/>
      <c r="P65" s="304"/>
      <c r="Q65" s="301"/>
      <c r="R65" s="301"/>
      <c r="S65" s="301"/>
      <c r="T65" s="301"/>
      <c r="U65" s="301"/>
      <c r="W65" s="39"/>
      <c r="X65" s="39"/>
      <c r="Y65" s="39"/>
      <c r="Z65" s="39"/>
      <c r="AA65" s="39"/>
      <c r="AB65" s="39"/>
      <c r="AC65" s="84"/>
    </row>
    <row r="66" spans="1:34" s="22" customFormat="1" ht="16.5" thickBot="1" x14ac:dyDescent="0.3">
      <c r="A66" s="299"/>
      <c r="B66" s="299"/>
      <c r="C66" s="299"/>
      <c r="D66" s="313" t="s">
        <v>139</v>
      </c>
      <c r="E66" s="307"/>
      <c r="F66" s="304"/>
      <c r="G66" s="543"/>
      <c r="H66" s="544"/>
      <c r="I66" s="308"/>
      <c r="J66" s="300" t="s">
        <v>140</v>
      </c>
      <c r="K66" s="299"/>
      <c r="L66" s="299"/>
      <c r="M66" s="309"/>
      <c r="N66" s="309"/>
      <c r="O66" s="309"/>
      <c r="P66" s="309"/>
      <c r="Q66" s="309"/>
      <c r="S66" s="315" t="s">
        <v>207</v>
      </c>
      <c r="T66" s="299"/>
      <c r="U66" s="403"/>
      <c r="W66" s="39"/>
      <c r="X66" s="39"/>
      <c r="Y66" s="39"/>
      <c r="Z66" s="39"/>
      <c r="AA66" s="39"/>
      <c r="AB66" s="39"/>
      <c r="AC66" s="84"/>
    </row>
    <row r="67" spans="1:34" s="22" customFormat="1" ht="15.75" hidden="1" customHeight="1" x14ac:dyDescent="0.25">
      <c r="A67" s="299"/>
      <c r="B67" s="299"/>
      <c r="C67" s="299"/>
      <c r="D67" s="322" t="s">
        <v>208</v>
      </c>
      <c r="E67" s="299"/>
      <c r="F67" s="308"/>
      <c r="G67" s="308"/>
      <c r="H67" s="308"/>
      <c r="I67" s="308"/>
      <c r="J67" s="299"/>
      <c r="K67" s="299"/>
      <c r="L67" s="299"/>
      <c r="M67" s="309"/>
      <c r="N67" s="309"/>
      <c r="O67" s="309"/>
      <c r="P67" s="309"/>
      <c r="Q67" s="309"/>
      <c r="R67" s="309"/>
      <c r="S67" s="308"/>
      <c r="T67" s="299"/>
      <c r="U67" s="323"/>
      <c r="W67" s="39"/>
      <c r="X67" s="39"/>
      <c r="Y67" s="39"/>
      <c r="Z67" s="39"/>
      <c r="AA67" s="39"/>
      <c r="AB67" s="39"/>
      <c r="AC67" s="84"/>
    </row>
    <row r="68" spans="1:34" s="22" customFormat="1" ht="16.5" hidden="1" customHeight="1" thickBot="1" x14ac:dyDescent="0.3">
      <c r="A68" s="307"/>
      <c r="B68" s="307"/>
      <c r="C68" s="307"/>
      <c r="D68" s="307" t="s">
        <v>209</v>
      </c>
      <c r="E68" s="307"/>
      <c r="F68" s="324"/>
      <c r="G68" s="324"/>
      <c r="H68" s="307"/>
      <c r="I68" s="545"/>
      <c r="J68" s="546"/>
      <c r="K68" s="307"/>
      <c r="L68" s="307" t="s">
        <v>146</v>
      </c>
      <c r="M68" s="307"/>
      <c r="N68" s="547">
        <v>0.66</v>
      </c>
      <c r="O68" s="547"/>
      <c r="P68" s="547"/>
      <c r="Q68" s="322" t="s">
        <v>147</v>
      </c>
      <c r="R68" s="322"/>
      <c r="S68" s="325">
        <f>N68*I68</f>
        <v>0</v>
      </c>
      <c r="T68" s="307"/>
      <c r="U68" s="326"/>
      <c r="W68" s="39"/>
      <c r="Y68" s="39"/>
      <c r="Z68" s="39"/>
      <c r="AA68" s="39"/>
      <c r="AB68" s="39"/>
      <c r="AC68" s="84"/>
    </row>
    <row r="69" spans="1:34" s="22" customFormat="1" ht="15" customHeight="1" x14ac:dyDescent="0.25">
      <c r="A69" s="307"/>
      <c r="B69" s="307"/>
      <c r="C69" s="307"/>
      <c r="D69" s="307"/>
      <c r="E69" s="307"/>
      <c r="F69" s="324"/>
      <c r="G69" s="324"/>
      <c r="H69" s="324"/>
      <c r="I69" s="324"/>
      <c r="J69" s="307"/>
      <c r="K69" s="307"/>
      <c r="L69" s="307"/>
      <c r="M69" s="322"/>
      <c r="N69" s="322"/>
      <c r="O69" s="322"/>
      <c r="P69" s="322"/>
      <c r="Q69" s="322"/>
      <c r="R69" s="322"/>
      <c r="S69" s="324"/>
      <c r="T69" s="307"/>
      <c r="U69" s="326"/>
      <c r="W69" s="39"/>
      <c r="X69" s="327" t="s">
        <v>210</v>
      </c>
      <c r="Y69" s="39"/>
      <c r="Z69" s="39"/>
      <c r="AA69" s="39"/>
      <c r="AB69" s="39"/>
      <c r="AC69" s="84"/>
    </row>
    <row r="70" spans="1:34" s="22" customFormat="1" ht="15" customHeight="1" x14ac:dyDescent="0.25">
      <c r="A70" s="307"/>
      <c r="B70" s="257">
        <v>5</v>
      </c>
      <c r="C70" s="300" t="s">
        <v>148</v>
      </c>
      <c r="D70" s="307"/>
      <c r="E70" s="307"/>
      <c r="F70" s="324"/>
      <c r="G70" s="324"/>
      <c r="H70" s="324"/>
      <c r="I70" s="324"/>
      <c r="J70" s="307"/>
      <c r="K70" s="548"/>
      <c r="L70" s="548"/>
      <c r="M70" s="548"/>
      <c r="N70" s="548"/>
      <c r="O70" s="548"/>
      <c r="P70" s="548"/>
      <c r="Q70" s="548"/>
      <c r="R70" s="328" t="s">
        <v>149</v>
      </c>
      <c r="S70" s="329"/>
      <c r="T70" s="307"/>
      <c r="U70" s="326"/>
      <c r="W70" s="39"/>
      <c r="X70" s="39"/>
      <c r="Y70" s="39"/>
      <c r="Z70" s="39"/>
      <c r="AA70" s="39"/>
      <c r="AB70" s="39"/>
      <c r="AC70" s="84"/>
    </row>
    <row r="71" spans="1:34" s="22" customFormat="1" ht="15" customHeight="1" x14ac:dyDescent="0.25">
      <c r="A71" s="307"/>
      <c r="B71" s="324"/>
      <c r="C71" s="307"/>
      <c r="D71" s="307"/>
      <c r="E71" s="307"/>
      <c r="F71" s="324"/>
      <c r="G71" s="324"/>
      <c r="H71" s="324"/>
      <c r="I71" s="324"/>
      <c r="J71" s="307"/>
      <c r="K71" s="307"/>
      <c r="L71" s="307"/>
      <c r="M71" s="322"/>
      <c r="N71" s="322"/>
      <c r="O71" s="322"/>
      <c r="P71" s="322"/>
      <c r="Q71" s="322"/>
      <c r="R71" s="322"/>
      <c r="S71" s="324"/>
      <c r="T71" s="307"/>
      <c r="U71" s="326"/>
      <c r="W71" s="39"/>
      <c r="X71" s="39"/>
      <c r="Y71" s="39"/>
      <c r="Z71" s="39"/>
      <c r="AA71" s="39"/>
      <c r="AB71" s="39"/>
      <c r="AC71" s="84"/>
    </row>
    <row r="72" spans="1:34" s="22" customFormat="1" ht="15" customHeight="1" x14ac:dyDescent="0.25">
      <c r="A72" s="307"/>
      <c r="B72" s="324"/>
      <c r="C72" s="307" t="s">
        <v>211</v>
      </c>
      <c r="D72" s="307"/>
      <c r="E72" s="307"/>
      <c r="F72" s="324"/>
      <c r="G72" s="324"/>
      <c r="H72" s="324"/>
      <c r="I72" s="324"/>
      <c r="J72" s="307"/>
      <c r="K72" s="307"/>
      <c r="L72" s="307"/>
      <c r="M72" s="322"/>
      <c r="N72" s="322"/>
      <c r="O72" s="322"/>
      <c r="P72" s="322"/>
      <c r="Q72" s="322"/>
      <c r="R72" s="322"/>
      <c r="S72" s="324"/>
      <c r="T72" s="307"/>
      <c r="U72" s="326"/>
      <c r="W72" s="39"/>
      <c r="X72" s="39"/>
      <c r="Y72" s="39"/>
      <c r="Z72" s="39"/>
      <c r="AA72" s="39"/>
      <c r="AB72" s="39"/>
      <c r="AC72" s="84"/>
    </row>
    <row r="73" spans="1:34" s="22" customFormat="1" ht="15.75" hidden="1" customHeight="1" x14ac:dyDescent="0.25">
      <c r="A73" s="330"/>
      <c r="B73" s="331"/>
      <c r="C73" s="330"/>
      <c r="D73" s="332"/>
      <c r="E73" s="332"/>
      <c r="F73" s="332"/>
      <c r="G73" s="332"/>
      <c r="H73" s="549"/>
      <c r="I73" s="549"/>
      <c r="J73" s="332"/>
      <c r="K73" s="332"/>
      <c r="L73" s="332"/>
      <c r="M73" s="332"/>
      <c r="N73" s="332"/>
      <c r="O73" s="332"/>
      <c r="P73" s="332"/>
      <c r="Q73" s="550"/>
      <c r="R73" s="550"/>
      <c r="S73" s="332"/>
      <c r="T73" s="330"/>
      <c r="U73" s="326"/>
      <c r="W73" s="39"/>
      <c r="X73" s="39"/>
      <c r="Y73" s="39"/>
      <c r="Z73" s="39"/>
      <c r="AA73" s="39"/>
      <c r="AB73" s="39"/>
      <c r="AC73" s="84"/>
    </row>
    <row r="74" spans="1:34" s="22" customFormat="1" ht="15.75" hidden="1" customHeight="1" x14ac:dyDescent="0.25">
      <c r="B74" s="257">
        <v>6</v>
      </c>
      <c r="C74" s="538" t="s">
        <v>151</v>
      </c>
      <c r="D74" s="538"/>
      <c r="E74" s="538"/>
      <c r="F74" s="538"/>
      <c r="G74" s="538"/>
      <c r="H74" s="538"/>
      <c r="I74" s="538"/>
      <c r="J74" s="538"/>
      <c r="K74" s="538"/>
      <c r="L74" s="538"/>
      <c r="M74" s="538"/>
      <c r="N74" s="538"/>
      <c r="O74" s="538"/>
      <c r="P74" s="538"/>
      <c r="Q74" s="538"/>
      <c r="R74" s="538"/>
      <c r="S74" s="538"/>
      <c r="T74" s="538"/>
      <c r="U74" s="538"/>
      <c r="AH74" s="22" t="s">
        <v>126</v>
      </c>
    </row>
    <row r="75" spans="1:34" ht="15.75" hidden="1" x14ac:dyDescent="0.25">
      <c r="B75" s="22"/>
      <c r="C75" s="538"/>
      <c r="D75" s="538"/>
      <c r="E75" s="538"/>
      <c r="F75" s="538"/>
      <c r="G75" s="538"/>
      <c r="H75" s="538"/>
      <c r="I75" s="538"/>
      <c r="J75" s="538"/>
      <c r="K75" s="538"/>
      <c r="L75" s="538"/>
      <c r="M75" s="538"/>
      <c r="N75" s="538"/>
      <c r="O75" s="538"/>
      <c r="P75" s="538"/>
      <c r="Q75" s="538"/>
      <c r="R75" s="538"/>
      <c r="S75" s="538"/>
      <c r="T75" s="538"/>
      <c r="U75" s="538"/>
    </row>
    <row r="76" spans="1:34" ht="15.75" hidden="1" x14ac:dyDescent="0.25">
      <c r="B76" s="22"/>
      <c r="C76" s="538"/>
      <c r="D76" s="538"/>
      <c r="E76" s="538"/>
      <c r="F76" s="538"/>
      <c r="G76" s="538"/>
      <c r="H76" s="538"/>
      <c r="I76" s="538"/>
      <c r="J76" s="538"/>
      <c r="K76" s="538"/>
      <c r="L76" s="538"/>
      <c r="M76" s="538"/>
      <c r="N76" s="538"/>
      <c r="O76" s="538"/>
      <c r="P76" s="538"/>
      <c r="Q76" s="538"/>
      <c r="R76" s="538"/>
      <c r="S76" s="538"/>
      <c r="T76" s="538"/>
      <c r="U76" s="538"/>
    </row>
    <row r="77" spans="1:34" ht="15.75" hidden="1" customHeight="1" x14ac:dyDescent="0.25">
      <c r="B77" s="22"/>
      <c r="C77" s="375"/>
      <c r="D77" s="375"/>
      <c r="E77" s="375"/>
      <c r="F77" s="375"/>
      <c r="G77" s="375"/>
      <c r="H77" s="375"/>
      <c r="I77" s="375"/>
      <c r="J77" s="375"/>
      <c r="K77" s="375"/>
      <c r="L77" s="375"/>
      <c r="M77" s="375"/>
      <c r="N77" s="375"/>
      <c r="O77" s="375"/>
      <c r="P77" s="375"/>
      <c r="Q77" s="375"/>
      <c r="R77" s="375"/>
      <c r="S77" s="375"/>
      <c r="T77" s="375"/>
      <c r="U77" s="375"/>
    </row>
    <row r="78" spans="1:34" ht="19.5" hidden="1" customHeight="1" thickBot="1" x14ac:dyDescent="0.35">
      <c r="B78" s="334"/>
      <c r="C78" s="335" t="s">
        <v>152</v>
      </c>
      <c r="D78" s="336"/>
      <c r="E78" s="336"/>
      <c r="F78" s="336"/>
      <c r="G78" s="539" t="s">
        <v>153</v>
      </c>
      <c r="H78" s="540"/>
      <c r="I78" s="540"/>
      <c r="J78" s="540"/>
      <c r="K78" s="540"/>
      <c r="L78" s="540"/>
      <c r="M78" s="541"/>
      <c r="N78" s="337" t="s">
        <v>140</v>
      </c>
      <c r="O78" s="336"/>
      <c r="P78" s="336"/>
      <c r="Q78" s="336"/>
      <c r="R78" s="336"/>
      <c r="S78" s="301"/>
      <c r="T78" s="301"/>
      <c r="U78" s="301"/>
    </row>
    <row r="79" spans="1:34" ht="15.75" hidden="1" customHeight="1" x14ac:dyDescent="0.25">
      <c r="B79" s="22"/>
      <c r="C79" s="375"/>
      <c r="E79" s="375"/>
      <c r="F79" s="375"/>
      <c r="G79" s="375"/>
      <c r="H79" s="375"/>
      <c r="I79" s="375"/>
      <c r="J79" s="375"/>
      <c r="K79" s="375"/>
      <c r="L79" s="375"/>
      <c r="M79" s="375"/>
      <c r="N79" s="375"/>
      <c r="O79" s="375"/>
      <c r="P79" s="375"/>
      <c r="Q79" s="375"/>
      <c r="R79" s="375"/>
      <c r="S79" s="375"/>
      <c r="T79" s="375"/>
      <c r="U79" s="375"/>
    </row>
    <row r="80" spans="1:34" ht="15.75" hidden="1" customHeight="1" x14ac:dyDescent="0.25">
      <c r="B80" s="22"/>
      <c r="C80" s="375"/>
      <c r="D80" s="159" t="s">
        <v>153</v>
      </c>
      <c r="E80" s="375"/>
      <c r="F80" s="375"/>
      <c r="G80" s="375"/>
      <c r="H80" s="375"/>
      <c r="I80" s="375"/>
      <c r="J80" s="375"/>
      <c r="K80" s="375"/>
      <c r="L80" s="375"/>
      <c r="M80" s="375"/>
      <c r="N80" s="375"/>
      <c r="O80" s="375"/>
      <c r="P80" s="375"/>
      <c r="Q80" s="375"/>
      <c r="R80" s="375"/>
      <c r="S80" s="375"/>
      <c r="T80" s="375"/>
      <c r="U80" s="375"/>
    </row>
    <row r="81" spans="1:36" s="259" customFormat="1" ht="15.75" hidden="1" x14ac:dyDescent="0.25">
      <c r="A81" s="299"/>
      <c r="B81" s="299"/>
      <c r="C81" s="299"/>
      <c r="D81" s="340" t="s">
        <v>154</v>
      </c>
      <c r="E81" s="341"/>
      <c r="F81" s="341"/>
      <c r="G81" s="341"/>
      <c r="H81" s="342"/>
      <c r="I81" s="342"/>
      <c r="J81" s="342">
        <v>85</v>
      </c>
      <c r="K81" s="341"/>
      <c r="L81" s="343" t="s">
        <v>155</v>
      </c>
      <c r="M81" s="57" t="s">
        <v>156</v>
      </c>
      <c r="N81" s="341">
        <f>SUM(Q34:R40)</f>
        <v>0</v>
      </c>
      <c r="O81" s="344" t="s">
        <v>149</v>
      </c>
      <c r="P81" s="345">
        <f>N81*J81*AH81</f>
        <v>0</v>
      </c>
      <c r="Q81" s="299"/>
      <c r="R81" s="299"/>
      <c r="S81" s="323"/>
      <c r="T81" s="299"/>
      <c r="U81" s="299"/>
      <c r="AH81" s="338">
        <f>IF(G78="In-State Travel",1,0)</f>
        <v>0</v>
      </c>
      <c r="AI81" s="339">
        <f>AH81</f>
        <v>0</v>
      </c>
      <c r="AJ81" s="159">
        <f>IF(AI81="1",1,0)</f>
        <v>0</v>
      </c>
    </row>
    <row r="82" spans="1:36" s="159" customFormat="1" ht="15.75" hidden="1" x14ac:dyDescent="0.25">
      <c r="D82" s="347" t="s">
        <v>157</v>
      </c>
      <c r="E82" s="57"/>
      <c r="F82" s="348"/>
      <c r="G82" s="348"/>
      <c r="H82" s="349"/>
      <c r="I82" s="349"/>
      <c r="J82" s="350">
        <v>135</v>
      </c>
      <c r="K82" s="348"/>
      <c r="L82" s="351" t="s">
        <v>155</v>
      </c>
      <c r="M82" s="57" t="s">
        <v>156</v>
      </c>
      <c r="N82" s="348">
        <f>SUM(Q34:R40)</f>
        <v>0</v>
      </c>
      <c r="O82" s="348" t="s">
        <v>149</v>
      </c>
      <c r="P82" s="345">
        <f>N82*J82*AH82</f>
        <v>0</v>
      </c>
      <c r="Q82" s="352"/>
      <c r="R82" s="352"/>
      <c r="S82" s="353"/>
      <c r="U82" s="323"/>
      <c r="AH82" s="338">
        <f>IF(G78="Santa Fe, NM",1,0)</f>
        <v>0</v>
      </c>
      <c r="AI82" s="346">
        <f>AH82</f>
        <v>0</v>
      </c>
      <c r="AJ82" s="159">
        <f>IF(AH82="1",1,0)</f>
        <v>0</v>
      </c>
    </row>
    <row r="83" spans="1:36" s="159" customFormat="1" ht="15.75" hidden="1" x14ac:dyDescent="0.25">
      <c r="D83" s="347" t="s">
        <v>158</v>
      </c>
      <c r="E83" s="57"/>
      <c r="F83" s="348"/>
      <c r="G83" s="348"/>
      <c r="H83" s="349"/>
      <c r="I83" s="349"/>
      <c r="J83" s="350">
        <v>115</v>
      </c>
      <c r="K83" s="348"/>
      <c r="L83" s="351" t="s">
        <v>155</v>
      </c>
      <c r="M83" s="57" t="s">
        <v>156</v>
      </c>
      <c r="N83" s="348">
        <f>SUM(Q34:R40)</f>
        <v>0</v>
      </c>
      <c r="O83" s="348" t="s">
        <v>149</v>
      </c>
      <c r="P83" s="345">
        <f>N83*J83*AH83</f>
        <v>0</v>
      </c>
      <c r="Q83" s="352"/>
      <c r="R83" s="352"/>
      <c r="S83" s="353"/>
      <c r="U83" s="323"/>
      <c r="AH83" s="338">
        <f>IF(G78="Out-of-State Travel",1,0)</f>
        <v>0</v>
      </c>
      <c r="AI83" s="346">
        <f>AH83</f>
        <v>0</v>
      </c>
      <c r="AJ83" s="159">
        <f>IF(AH83="1",1,0)</f>
        <v>0</v>
      </c>
    </row>
    <row r="84" spans="1:36" s="159" customFormat="1" ht="15.75" hidden="1" x14ac:dyDescent="0.25">
      <c r="D84" s="347" t="s">
        <v>159</v>
      </c>
      <c r="E84" s="57"/>
      <c r="F84" s="348"/>
      <c r="G84" s="348"/>
      <c r="H84" s="349"/>
      <c r="I84" s="349"/>
      <c r="J84" s="350"/>
      <c r="K84" s="348"/>
      <c r="L84" s="348"/>
      <c r="M84" s="348"/>
      <c r="N84" s="348"/>
      <c r="O84" s="348"/>
      <c r="P84" s="345">
        <f>U59*AJ85</f>
        <v>0</v>
      </c>
      <c r="Q84" s="352"/>
      <c r="R84" s="352"/>
      <c r="S84" s="353"/>
      <c r="U84" s="323"/>
      <c r="AF84" s="354">
        <f>IF(G78="Not Requesting Per Diem Reimbursement",1,0)</f>
        <v>1</v>
      </c>
      <c r="AJ84" s="338">
        <f>IF(G78="Not Requesting Per Diem Reimbursement",0,1)</f>
        <v>0</v>
      </c>
    </row>
    <row r="85" spans="1:36" s="159" customFormat="1" ht="3.75" customHeight="1" thickBot="1" x14ac:dyDescent="0.3">
      <c r="F85" s="353"/>
      <c r="G85" s="353"/>
      <c r="H85" s="352"/>
      <c r="I85" s="352"/>
      <c r="J85" s="355"/>
      <c r="K85" s="353"/>
      <c r="L85" s="353"/>
      <c r="M85" s="353"/>
      <c r="N85" s="353"/>
      <c r="O85" s="353"/>
      <c r="P85" s="261"/>
      <c r="Q85" s="352"/>
      <c r="R85" s="352"/>
      <c r="S85" s="353"/>
      <c r="U85" s="323"/>
      <c r="AE85" s="159" t="s">
        <v>212</v>
      </c>
      <c r="AH85" s="338"/>
      <c r="AJ85" s="159">
        <f>SUM(AJ81:AJ84)</f>
        <v>0</v>
      </c>
    </row>
    <row r="86" spans="1:36" s="159" customFormat="1" ht="16.5" thickBot="1" x14ac:dyDescent="0.3">
      <c r="B86" s="404"/>
      <c r="C86" s="387" t="s">
        <v>213</v>
      </c>
      <c r="D86" s="405"/>
      <c r="E86" s="405"/>
      <c r="F86" s="406"/>
      <c r="G86" s="406"/>
      <c r="H86" s="406"/>
      <c r="I86" s="406"/>
      <c r="J86" s="405"/>
      <c r="K86" s="405"/>
      <c r="L86" s="405"/>
      <c r="M86" s="407"/>
      <c r="N86" s="407"/>
      <c r="O86" s="407"/>
      <c r="P86" s="408">
        <f>S68+S70</f>
        <v>0</v>
      </c>
      <c r="Q86" s="361"/>
      <c r="R86" s="361"/>
      <c r="S86" s="362"/>
      <c r="U86" s="323"/>
      <c r="AF86" s="159">
        <f>IF(P86&gt;0,1,0)</f>
        <v>0</v>
      </c>
    </row>
    <row r="87" spans="1:36" s="304" customFormat="1" ht="6.75" customHeight="1" thickBot="1" x14ac:dyDescent="0.25">
      <c r="A87" s="299"/>
      <c r="B87" s="299"/>
      <c r="C87" s="299"/>
      <c r="D87" s="299"/>
      <c r="E87" s="299"/>
      <c r="F87" s="308"/>
      <c r="G87" s="308"/>
      <c r="H87" s="308"/>
      <c r="I87" s="308"/>
      <c r="J87" s="299"/>
      <c r="K87" s="299"/>
      <c r="L87" s="299"/>
      <c r="M87" s="309"/>
      <c r="N87" s="309"/>
      <c r="O87" s="309"/>
      <c r="P87" s="309"/>
      <c r="Q87" s="309"/>
      <c r="R87" s="309"/>
      <c r="S87" s="308"/>
      <c r="T87" s="299"/>
      <c r="U87" s="323"/>
    </row>
    <row r="88" spans="1:36" s="22" customFormat="1" ht="16.5" thickBot="1" x14ac:dyDescent="0.3">
      <c r="A88" s="386" t="s">
        <v>64</v>
      </c>
      <c r="B88" s="409" t="s">
        <v>214</v>
      </c>
      <c r="C88" s="409"/>
      <c r="D88" s="409"/>
      <c r="E88" s="409"/>
      <c r="F88" s="409"/>
      <c r="G88" s="409"/>
      <c r="H88" s="409"/>
      <c r="I88" s="409"/>
      <c r="J88" s="409"/>
      <c r="K88" s="409"/>
      <c r="L88" s="409"/>
      <c r="M88" s="387"/>
      <c r="N88" s="387"/>
      <c r="O88" s="387"/>
      <c r="P88" s="387"/>
      <c r="Q88" s="387"/>
      <c r="R88" s="387"/>
      <c r="S88" s="409"/>
      <c r="T88" s="410"/>
      <c r="U88" s="411">
        <f>P86+U61</f>
        <v>0</v>
      </c>
      <c r="W88" s="39"/>
      <c r="X88" s="39"/>
      <c r="Y88" s="39"/>
      <c r="Z88" s="39"/>
      <c r="AA88" s="39"/>
      <c r="AB88" s="39"/>
      <c r="AC88" s="84"/>
    </row>
    <row r="89" spans="1:36" s="304" customFormat="1" ht="15.75" x14ac:dyDescent="0.2">
      <c r="V89" s="301"/>
      <c r="AG89" s="304" t="s">
        <v>163</v>
      </c>
    </row>
    <row r="90" spans="1:36" s="22" customFormat="1" ht="15.75" x14ac:dyDescent="0.25">
      <c r="A90" s="22" t="s">
        <v>67</v>
      </c>
      <c r="B90" s="22" t="s">
        <v>215</v>
      </c>
      <c r="AH90" s="22" t="s">
        <v>126</v>
      </c>
    </row>
    <row r="91" spans="1:36" s="304" customFormat="1" ht="11.25" x14ac:dyDescent="0.2">
      <c r="AH91" s="304" t="s">
        <v>163</v>
      </c>
    </row>
    <row r="92" spans="1:36" s="22" customFormat="1" ht="15.75" x14ac:dyDescent="0.25">
      <c r="A92" s="307"/>
      <c r="B92" s="257">
        <v>1</v>
      </c>
      <c r="C92" s="412" t="s">
        <v>59</v>
      </c>
      <c r="G92" s="542"/>
      <c r="H92" s="542"/>
      <c r="I92" s="324"/>
      <c r="Q92" s="259"/>
      <c r="R92" s="328" t="s">
        <v>149</v>
      </c>
      <c r="S92" s="537">
        <f>G92</f>
        <v>0</v>
      </c>
      <c r="T92" s="537"/>
      <c r="U92" s="326"/>
      <c r="AA92" s="39"/>
      <c r="AB92" s="39"/>
      <c r="AC92" s="84"/>
    </row>
    <row r="93" spans="1:36" s="22" customFormat="1" ht="15.75" x14ac:dyDescent="0.25">
      <c r="A93" s="307"/>
      <c r="B93" s="257">
        <v>2</v>
      </c>
      <c r="C93" s="300" t="s">
        <v>216</v>
      </c>
      <c r="D93" s="307"/>
      <c r="E93" s="307"/>
      <c r="F93" s="324"/>
      <c r="G93" s="324"/>
      <c r="H93" s="324"/>
      <c r="I93" s="542"/>
      <c r="J93" s="542"/>
      <c r="L93" s="22" t="s">
        <v>217</v>
      </c>
      <c r="P93" s="413">
        <f>SUM(Q34:R40)</f>
        <v>0</v>
      </c>
      <c r="Q93" s="259"/>
      <c r="R93" s="328" t="s">
        <v>149</v>
      </c>
      <c r="S93" s="537">
        <f>P93*I93</f>
        <v>0</v>
      </c>
      <c r="T93" s="537"/>
      <c r="U93" s="326"/>
      <c r="W93" s="39"/>
      <c r="X93" s="39"/>
      <c r="Y93" s="39"/>
      <c r="Z93" s="39"/>
      <c r="AA93" s="39"/>
      <c r="AB93" s="39"/>
      <c r="AC93" s="84"/>
    </row>
    <row r="94" spans="1:36" s="22" customFormat="1" ht="8.25" customHeight="1" x14ac:dyDescent="0.25">
      <c r="A94" s="307"/>
      <c r="B94" s="257"/>
      <c r="C94" s="300"/>
      <c r="D94" s="307"/>
      <c r="E94" s="307"/>
      <c r="F94" s="324"/>
      <c r="G94" s="324"/>
      <c r="P94" s="324"/>
      <c r="Q94" s="259"/>
      <c r="R94" s="328"/>
      <c r="U94" s="326"/>
      <c r="W94" s="39"/>
      <c r="X94" s="39"/>
      <c r="Y94" s="39"/>
      <c r="Z94" s="39"/>
      <c r="AA94" s="39"/>
      <c r="AB94" s="39"/>
      <c r="AC94" s="84"/>
    </row>
    <row r="95" spans="1:36" s="220" customFormat="1" ht="21" customHeight="1" x14ac:dyDescent="0.25">
      <c r="A95" s="414" t="s">
        <v>218</v>
      </c>
      <c r="D95" s="415"/>
      <c r="E95" s="415"/>
      <c r="F95" s="415"/>
      <c r="G95" s="415"/>
      <c r="H95" s="415"/>
      <c r="I95" s="415"/>
      <c r="J95" s="415"/>
      <c r="K95" s="415"/>
      <c r="L95" s="415"/>
      <c r="M95" s="416"/>
      <c r="N95" s="417"/>
      <c r="O95" s="417"/>
      <c r="P95" s="417"/>
      <c r="Q95" s="558"/>
      <c r="R95" s="558"/>
      <c r="S95" s="558"/>
      <c r="T95" s="558"/>
      <c r="U95" s="558"/>
    </row>
    <row r="97" spans="1:42" s="22" customFormat="1" ht="15.75" x14ac:dyDescent="0.25">
      <c r="A97" s="307"/>
      <c r="B97" s="257">
        <v>3</v>
      </c>
      <c r="C97" s="300" t="s">
        <v>219</v>
      </c>
      <c r="D97" s="307"/>
      <c r="E97" s="307"/>
      <c r="F97" s="324"/>
      <c r="G97" s="324"/>
      <c r="H97" s="324"/>
      <c r="I97" s="324"/>
      <c r="J97" s="307"/>
      <c r="L97" s="542">
        <v>0</v>
      </c>
      <c r="M97" s="542"/>
      <c r="P97" s="413">
        <f>P93</f>
        <v>0</v>
      </c>
      <c r="R97" s="328" t="s">
        <v>149</v>
      </c>
      <c r="S97" s="537">
        <f>L97*P97</f>
        <v>0</v>
      </c>
      <c r="T97" s="537"/>
      <c r="U97" s="326"/>
      <c r="W97" s="39"/>
      <c r="X97" s="39"/>
      <c r="Y97" s="84"/>
    </row>
    <row r="98" spans="1:42" s="22" customFormat="1" ht="15.75" x14ac:dyDescent="0.25">
      <c r="A98" s="307"/>
      <c r="B98" s="257">
        <v>4</v>
      </c>
      <c r="C98" s="300" t="s">
        <v>220</v>
      </c>
      <c r="D98" s="307"/>
      <c r="E98" s="307"/>
      <c r="F98" s="324"/>
      <c r="G98" s="324"/>
      <c r="H98" s="324"/>
      <c r="I98" s="324"/>
      <c r="J98" s="307"/>
      <c r="L98" s="542">
        <v>0</v>
      </c>
      <c r="M98" s="542"/>
      <c r="R98" s="328" t="s">
        <v>149</v>
      </c>
      <c r="S98" s="537">
        <f>L98</f>
        <v>0</v>
      </c>
      <c r="T98" s="537"/>
      <c r="U98" s="326"/>
      <c r="W98" s="39"/>
      <c r="X98" s="39"/>
      <c r="Y98" s="84"/>
      <c r="AN98" s="328" t="s">
        <v>149</v>
      </c>
      <c r="AO98" s="537" t="e">
        <f>#REF!*#REF!</f>
        <v>#REF!</v>
      </c>
      <c r="AP98" s="537"/>
    </row>
    <row r="99" spans="1:42" s="22" customFormat="1" ht="15.75" x14ac:dyDescent="0.25">
      <c r="A99" s="307"/>
      <c r="B99" s="257">
        <v>5</v>
      </c>
      <c r="C99" s="300" t="s">
        <v>221</v>
      </c>
      <c r="D99" s="307"/>
      <c r="E99" s="307"/>
      <c r="F99" s="324"/>
      <c r="G99" s="324"/>
      <c r="H99" s="324"/>
      <c r="I99" s="324"/>
      <c r="J99" s="307"/>
      <c r="L99" s="542">
        <v>0</v>
      </c>
      <c r="M99" s="542"/>
      <c r="R99" s="328" t="s">
        <v>149</v>
      </c>
      <c r="S99" s="537">
        <f>L99</f>
        <v>0</v>
      </c>
      <c r="T99" s="537"/>
      <c r="U99" s="326"/>
      <c r="W99" s="39"/>
      <c r="X99" s="39"/>
      <c r="Y99" s="307"/>
      <c r="Z99" s="307"/>
      <c r="AA99" s="307"/>
      <c r="AB99" s="307"/>
      <c r="AC99" s="307"/>
      <c r="AD99" s="307"/>
      <c r="AE99" s="307"/>
      <c r="AF99" s="307"/>
      <c r="AG99" s="307"/>
      <c r="AH99" s="307"/>
      <c r="AI99" s="307"/>
      <c r="AJ99" s="307"/>
      <c r="AK99" s="307"/>
      <c r="AL99" s="307"/>
    </row>
    <row r="100" spans="1:42" s="307" customFormat="1" ht="16.5" thickBot="1" x14ac:dyDescent="0.3">
      <c r="V100" s="330"/>
      <c r="W100" s="330"/>
      <c r="Y100" s="159"/>
      <c r="Z100" s="159"/>
      <c r="AA100" s="159"/>
      <c r="AB100" s="159"/>
      <c r="AC100" s="159">
        <f>IF(P101&gt;0,1,0)</f>
        <v>0</v>
      </c>
      <c r="AD100" s="159"/>
      <c r="AE100" s="159"/>
      <c r="AF100" s="159"/>
      <c r="AG100" s="159"/>
      <c r="AH100" s="159"/>
      <c r="AI100" s="159"/>
      <c r="AJ100" s="159"/>
      <c r="AK100" s="159"/>
      <c r="AL100" s="159"/>
    </row>
    <row r="101" spans="1:42" s="159" customFormat="1" ht="16.5" thickBot="1" x14ac:dyDescent="0.3">
      <c r="B101" s="404"/>
      <c r="C101" s="387" t="s">
        <v>222</v>
      </c>
      <c r="D101" s="405"/>
      <c r="E101" s="405"/>
      <c r="F101" s="406"/>
      <c r="G101" s="406"/>
      <c r="H101" s="406"/>
      <c r="I101" s="406"/>
      <c r="J101" s="405"/>
      <c r="K101" s="405"/>
      <c r="L101" s="405"/>
      <c r="M101" s="407"/>
      <c r="N101" s="407"/>
      <c r="O101" s="407"/>
      <c r="P101" s="551">
        <f>S92+S93+S97+S98+S99</f>
        <v>0</v>
      </c>
      <c r="Q101" s="552"/>
      <c r="R101" s="553"/>
      <c r="S101" s="362"/>
      <c r="U101" s="418"/>
    </row>
    <row r="102" spans="1:42" s="159" customFormat="1" ht="16.5" thickBot="1" x14ac:dyDescent="0.3">
      <c r="B102" s="419"/>
      <c r="C102" s="420"/>
      <c r="D102" s="419"/>
      <c r="E102" s="419"/>
      <c r="F102" s="421"/>
      <c r="G102" s="421"/>
      <c r="H102" s="421"/>
      <c r="I102" s="421"/>
      <c r="J102" s="419"/>
      <c r="K102" s="419"/>
      <c r="L102" s="419"/>
      <c r="M102" s="422"/>
      <c r="N102" s="422"/>
      <c r="O102" s="422"/>
      <c r="P102" s="423"/>
      <c r="Q102" s="361"/>
      <c r="R102" s="361"/>
      <c r="S102" s="362"/>
      <c r="U102" s="418"/>
      <c r="Y102" s="39"/>
      <c r="Z102" s="39"/>
      <c r="AA102" s="39"/>
      <c r="AB102" s="39"/>
      <c r="AC102" s="84"/>
      <c r="AD102" s="22"/>
      <c r="AE102" s="22"/>
      <c r="AF102" s="22"/>
      <c r="AG102" s="22"/>
      <c r="AH102" s="22"/>
      <c r="AI102" s="22"/>
      <c r="AJ102" s="22"/>
      <c r="AK102" s="22"/>
      <c r="AL102" s="22"/>
    </row>
    <row r="103" spans="1:42" s="22" customFormat="1" ht="16.5" thickBot="1" x14ac:dyDescent="0.3">
      <c r="A103" s="386" t="s">
        <v>223</v>
      </c>
      <c r="B103" s="409" t="s">
        <v>224</v>
      </c>
      <c r="C103" s="409"/>
      <c r="D103" s="409"/>
      <c r="E103" s="409"/>
      <c r="F103" s="409"/>
      <c r="G103" s="409"/>
      <c r="H103" s="409"/>
      <c r="I103" s="409"/>
      <c r="J103" s="409"/>
      <c r="K103" s="409"/>
      <c r="L103" s="409"/>
      <c r="M103" s="387"/>
      <c r="N103" s="387"/>
      <c r="O103" s="387"/>
      <c r="P103" s="387"/>
      <c r="Q103" s="387"/>
      <c r="R103" s="387"/>
      <c r="S103" s="409"/>
      <c r="T103" s="410"/>
      <c r="U103" s="411">
        <f>P101+U88</f>
        <v>0</v>
      </c>
      <c r="W103" s="39"/>
      <c r="X103" s="39"/>
      <c r="Y103" s="304"/>
      <c r="Z103" s="304"/>
      <c r="AA103" s="304"/>
      <c r="AB103" s="304"/>
      <c r="AC103" s="304"/>
      <c r="AD103" s="304"/>
      <c r="AE103" s="304"/>
      <c r="AF103" s="304"/>
      <c r="AG103" s="304"/>
      <c r="AH103" s="304"/>
      <c r="AI103" s="304"/>
      <c r="AJ103" s="304"/>
      <c r="AK103" s="304"/>
      <c r="AL103" s="304"/>
    </row>
    <row r="104" spans="1:42" s="304" customFormat="1" ht="16.5" thickBot="1" x14ac:dyDescent="0.3">
      <c r="V104" s="133"/>
      <c r="W104" s="133"/>
    </row>
    <row r="105" spans="1:42" s="304" customFormat="1" ht="15.75" x14ac:dyDescent="0.25">
      <c r="A105" s="554" t="s">
        <v>225</v>
      </c>
      <c r="B105" s="554"/>
      <c r="C105" s="554"/>
      <c r="D105" s="554"/>
      <c r="E105" s="554"/>
      <c r="F105" s="554"/>
      <c r="G105" s="554"/>
      <c r="H105" s="554"/>
      <c r="I105" s="554"/>
      <c r="J105" s="554"/>
      <c r="K105" s="554"/>
      <c r="L105" s="554"/>
      <c r="M105" s="554"/>
      <c r="N105" s="554"/>
      <c r="O105" s="554"/>
      <c r="P105" s="554"/>
      <c r="Q105" s="554"/>
      <c r="R105" s="554"/>
      <c r="S105" s="554"/>
      <c r="T105" s="554"/>
      <c r="U105" s="554"/>
      <c r="V105" s="133"/>
      <c r="W105" s="133"/>
    </row>
    <row r="106" spans="1:42" s="304" customFormat="1" ht="15.75" x14ac:dyDescent="0.25">
      <c r="A106" s="555"/>
      <c r="B106" s="555"/>
      <c r="C106" s="555"/>
      <c r="D106" s="555"/>
      <c r="E106" s="555"/>
      <c r="F106" s="555"/>
      <c r="G106" s="555"/>
      <c r="H106" s="555"/>
      <c r="I106" s="555"/>
      <c r="J106" s="555"/>
      <c r="K106" s="555"/>
      <c r="L106" s="555"/>
      <c r="M106" s="555"/>
      <c r="N106" s="555"/>
      <c r="O106" s="555"/>
      <c r="P106" s="555"/>
      <c r="Q106" s="555"/>
      <c r="R106" s="555"/>
      <c r="S106" s="555"/>
      <c r="T106" s="555"/>
      <c r="U106" s="555"/>
      <c r="V106" s="133"/>
      <c r="W106" s="133"/>
      <c r="Y106" s="159"/>
      <c r="Z106" s="159"/>
      <c r="AA106" s="159"/>
      <c r="AB106" s="159"/>
      <c r="AC106" s="159"/>
      <c r="AD106" s="159"/>
      <c r="AE106" s="159"/>
      <c r="AF106" s="159"/>
      <c r="AG106" s="159"/>
      <c r="AH106" s="159"/>
      <c r="AI106" s="159"/>
      <c r="AJ106" s="159"/>
      <c r="AK106" s="159"/>
      <c r="AL106" s="159"/>
    </row>
    <row r="107" spans="1:42" s="159" customFormat="1" ht="3.75" customHeight="1" x14ac:dyDescent="0.25">
      <c r="A107" s="1"/>
      <c r="B107" s="1"/>
      <c r="C107" s="1"/>
      <c r="D107" s="136"/>
      <c r="E107" s="136"/>
      <c r="F107" s="136"/>
      <c r="G107" s="136"/>
      <c r="H107" s="136"/>
      <c r="I107" s="136"/>
      <c r="J107" s="136"/>
      <c r="K107" s="136"/>
      <c r="S107" s="179"/>
      <c r="T107" s="1"/>
      <c r="U107" s="1"/>
      <c r="V107" s="1"/>
      <c r="W107" s="1"/>
      <c r="Y107" s="1"/>
      <c r="Z107" s="1"/>
      <c r="AA107" s="1"/>
      <c r="AB107" s="1"/>
      <c r="AC107" s="1"/>
      <c r="AD107" s="1"/>
      <c r="AE107" s="1"/>
      <c r="AF107" s="1"/>
      <c r="AG107" s="1"/>
      <c r="AH107" s="1"/>
      <c r="AI107" s="1"/>
      <c r="AJ107" s="1"/>
      <c r="AK107" s="1"/>
      <c r="AL107" s="1"/>
    </row>
    <row r="108" spans="1:42" ht="15.75" x14ac:dyDescent="0.25">
      <c r="B108" s="424"/>
      <c r="C108" s="424"/>
      <c r="D108" s="425"/>
      <c r="E108" s="425"/>
      <c r="G108" s="426" t="s">
        <v>104</v>
      </c>
      <c r="H108" s="556"/>
      <c r="I108" s="556"/>
      <c r="J108" s="556"/>
      <c r="K108" s="556"/>
      <c r="L108" s="556"/>
      <c r="N108" s="427" t="s">
        <v>226</v>
      </c>
      <c r="O108" s="557"/>
      <c r="P108" s="557"/>
      <c r="Q108" s="557"/>
      <c r="S108" s="1"/>
    </row>
    <row r="109" spans="1:42" ht="6.75" customHeight="1" x14ac:dyDescent="0.2">
      <c r="B109" s="428"/>
      <c r="C109" s="428"/>
      <c r="D109" s="429"/>
      <c r="E109" s="429"/>
      <c r="F109" s="430"/>
      <c r="G109" s="431"/>
      <c r="H109" s="431"/>
      <c r="I109" s="431"/>
      <c r="J109" s="431"/>
      <c r="K109" s="431"/>
      <c r="L109" s="431"/>
      <c r="N109" s="432"/>
      <c r="O109" s="431"/>
      <c r="P109" s="431"/>
      <c r="Q109" s="431"/>
    </row>
    <row r="110" spans="1:42" ht="15.75" customHeight="1" x14ac:dyDescent="0.25">
      <c r="B110" s="433"/>
      <c r="C110" s="433"/>
      <c r="D110" s="434"/>
      <c r="E110" s="434"/>
      <c r="G110" s="435" t="s">
        <v>227</v>
      </c>
      <c r="H110" s="556"/>
      <c r="I110" s="556"/>
      <c r="J110" s="556"/>
      <c r="K110" s="556"/>
      <c r="L110" s="556"/>
      <c r="N110" s="427" t="s">
        <v>226</v>
      </c>
      <c r="O110" s="557"/>
      <c r="P110" s="557"/>
      <c r="Q110" s="557"/>
      <c r="R110" s="561" t="s">
        <v>228</v>
      </c>
      <c r="S110" s="561"/>
      <c r="T110" s="561"/>
      <c r="U110" s="561"/>
    </row>
    <row r="111" spans="1:42" ht="12.75" customHeight="1" x14ac:dyDescent="0.25">
      <c r="B111" s="433"/>
      <c r="C111" s="433"/>
      <c r="D111" s="434"/>
      <c r="E111" s="434"/>
      <c r="F111" s="435"/>
      <c r="G111" s="436"/>
      <c r="H111" s="436"/>
      <c r="I111" s="436"/>
      <c r="J111" s="436"/>
      <c r="K111" s="436"/>
      <c r="L111" s="436"/>
      <c r="N111" s="432"/>
      <c r="O111" s="436"/>
      <c r="P111" s="436"/>
      <c r="Q111" s="436"/>
      <c r="R111" s="561"/>
      <c r="S111" s="561"/>
      <c r="T111" s="561"/>
      <c r="U111" s="561"/>
      <c r="Y111" s="173"/>
      <c r="Z111" s="173"/>
      <c r="AA111" s="173"/>
      <c r="AB111" s="173"/>
      <c r="AC111" s="173"/>
      <c r="AD111" s="173"/>
      <c r="AE111" s="173"/>
      <c r="AF111" s="173"/>
      <c r="AG111" s="173"/>
      <c r="AH111" s="173"/>
      <c r="AI111" s="173"/>
      <c r="AJ111" s="173"/>
      <c r="AK111" s="173"/>
      <c r="AL111" s="173"/>
    </row>
    <row r="112" spans="1:42" s="173" customFormat="1" ht="15.75" x14ac:dyDescent="0.25">
      <c r="B112" s="433"/>
      <c r="C112" s="433"/>
      <c r="D112" s="434"/>
      <c r="E112" s="434"/>
      <c r="G112" s="435" t="s">
        <v>229</v>
      </c>
      <c r="H112" s="556"/>
      <c r="I112" s="556"/>
      <c r="J112" s="556"/>
      <c r="K112" s="556"/>
      <c r="L112" s="556"/>
      <c r="N112" s="427" t="s">
        <v>226</v>
      </c>
      <c r="O112" s="557"/>
      <c r="P112" s="557"/>
      <c r="Q112" s="557"/>
      <c r="R112" s="431"/>
      <c r="S112" s="562" t="s">
        <v>230</v>
      </c>
      <c r="T112" s="562"/>
      <c r="U112" s="562"/>
      <c r="V112" s="1"/>
      <c r="W112" s="1"/>
    </row>
    <row r="113" spans="1:38" s="173" customFormat="1" ht="3.75" customHeight="1" x14ac:dyDescent="0.2">
      <c r="B113" s="433"/>
      <c r="C113" s="433"/>
      <c r="D113" s="433"/>
      <c r="E113" s="433"/>
      <c r="F113" s="437"/>
      <c r="G113" s="177"/>
      <c r="H113" s="177"/>
      <c r="I113" s="177"/>
      <c r="J113" s="177"/>
      <c r="K113" s="175"/>
      <c r="L113" s="177"/>
      <c r="M113" s="177"/>
      <c r="N113" s="177"/>
      <c r="O113" s="177"/>
      <c r="P113" s="177"/>
      <c r="Q113" s="177"/>
      <c r="R113" s="177"/>
      <c r="S113" s="2"/>
      <c r="T113" s="1"/>
      <c r="U113" s="1"/>
      <c r="V113" s="1"/>
      <c r="W113" s="1"/>
      <c r="Y113" s="1"/>
      <c r="Z113" s="1"/>
      <c r="AA113" s="1"/>
      <c r="AB113" s="1"/>
      <c r="AC113" s="1"/>
      <c r="AD113" s="1"/>
      <c r="AE113" s="1"/>
      <c r="AF113" s="1"/>
      <c r="AG113" s="1"/>
      <c r="AH113" s="1"/>
      <c r="AI113" s="1"/>
      <c r="AJ113" s="1"/>
      <c r="AK113" s="1"/>
      <c r="AL113" s="1"/>
    </row>
    <row r="114" spans="1:38" ht="15.75" x14ac:dyDescent="0.25">
      <c r="A114" s="173"/>
      <c r="B114" s="433"/>
      <c r="C114" s="433"/>
      <c r="D114" s="434"/>
      <c r="E114" s="434"/>
      <c r="F114" s="173"/>
      <c r="G114" s="435" t="s">
        <v>231</v>
      </c>
      <c r="H114" s="556"/>
      <c r="I114" s="556"/>
      <c r="J114" s="556"/>
      <c r="K114" s="556"/>
      <c r="L114" s="556"/>
      <c r="M114" s="173"/>
      <c r="N114" s="427" t="s">
        <v>226</v>
      </c>
      <c r="O114" s="557"/>
      <c r="P114" s="557"/>
      <c r="Q114" s="557"/>
      <c r="R114" s="431"/>
      <c r="S114" s="559"/>
      <c r="T114" s="559"/>
      <c r="U114" s="559"/>
    </row>
    <row r="115" spans="1:38" ht="15.75" x14ac:dyDescent="0.25">
      <c r="A115" s="425" t="s">
        <v>232</v>
      </c>
      <c r="B115" s="425"/>
      <c r="C115" s="425"/>
      <c r="D115" s="425"/>
      <c r="E115" s="425"/>
      <c r="F115" s="425"/>
      <c r="G115" s="425"/>
      <c r="H115" s="425"/>
      <c r="I115" s="425"/>
      <c r="J115" s="425"/>
      <c r="K115" s="425"/>
      <c r="L115" s="425"/>
      <c r="M115" s="425"/>
      <c r="N115" s="425"/>
      <c r="O115" s="425"/>
      <c r="P115" s="425"/>
      <c r="Q115" s="425"/>
      <c r="R115" s="425"/>
      <c r="S115" s="425"/>
      <c r="T115" s="425"/>
    </row>
    <row r="116" spans="1:38" ht="15.75" hidden="1" x14ac:dyDescent="0.25">
      <c r="A116" s="438"/>
      <c r="B116" s="438"/>
      <c r="C116" s="438"/>
      <c r="D116" s="438"/>
      <c r="E116" s="438"/>
      <c r="F116" s="438"/>
      <c r="G116" s="438"/>
      <c r="H116" s="438"/>
      <c r="I116" s="438"/>
      <c r="J116" s="438"/>
      <c r="K116" s="438"/>
      <c r="L116" s="438"/>
      <c r="M116" s="438"/>
      <c r="N116" s="438"/>
      <c r="O116" s="438"/>
      <c r="P116" s="438"/>
      <c r="Q116" s="438"/>
      <c r="R116" s="438"/>
      <c r="S116" s="438"/>
      <c r="T116" s="438"/>
      <c r="U116" s="439"/>
    </row>
    <row r="117" spans="1:38" hidden="1" x14ac:dyDescent="0.2">
      <c r="E117" s="134"/>
    </row>
    <row r="118" spans="1:38" ht="15.75" hidden="1" x14ac:dyDescent="0.2">
      <c r="A118" s="1" t="s">
        <v>233</v>
      </c>
      <c r="E118" s="560"/>
      <c r="F118" s="560"/>
      <c r="H118" s="1" t="s">
        <v>234</v>
      </c>
      <c r="I118" s="560"/>
      <c r="J118" s="560"/>
      <c r="M118" s="1" t="s">
        <v>235</v>
      </c>
      <c r="N118" s="560"/>
      <c r="O118" s="560"/>
      <c r="P118" s="560"/>
      <c r="Q118" s="560"/>
      <c r="S118" s="440" t="s">
        <v>236</v>
      </c>
      <c r="T118" s="177"/>
      <c r="U118" s="170"/>
    </row>
    <row r="119" spans="1:38" x14ac:dyDescent="0.2">
      <c r="U119" s="178" t="s">
        <v>240</v>
      </c>
    </row>
    <row r="129" spans="19:19" x14ac:dyDescent="0.2">
      <c r="S129" s="1"/>
    </row>
  </sheetData>
  <sheetProtection algorithmName="SHA-512" hashValue="b/rkJ2Ex4MAdhVVz5G0K7JDJElPA1eEvpOaO5fCQpn/vN+8XxRi9YRHwFSWJJSosUHT1XNwJ1qGRFHGLEL5g9g==" saltValue="RMcdDAsXlu4vHEOhMhdjZw==" spinCount="100000" sheet="1" objects="1" scenarios="1"/>
  <mergeCells count="152">
    <mergeCell ref="H114:L114"/>
    <mergeCell ref="O114:Q114"/>
    <mergeCell ref="S114:U114"/>
    <mergeCell ref="E118:F118"/>
    <mergeCell ref="I118:J118"/>
    <mergeCell ref="N118:Q118"/>
    <mergeCell ref="H110:L110"/>
    <mergeCell ref="O110:Q110"/>
    <mergeCell ref="R110:U111"/>
    <mergeCell ref="H112:L112"/>
    <mergeCell ref="O112:Q112"/>
    <mergeCell ref="S112:U112"/>
    <mergeCell ref="L99:M99"/>
    <mergeCell ref="S99:T99"/>
    <mergeCell ref="P101:R101"/>
    <mergeCell ref="A105:U106"/>
    <mergeCell ref="H108:L108"/>
    <mergeCell ref="O108:Q108"/>
    <mergeCell ref="Q95:U95"/>
    <mergeCell ref="L97:M97"/>
    <mergeCell ref="S97:T97"/>
    <mergeCell ref="L98:M98"/>
    <mergeCell ref="S98:T98"/>
    <mergeCell ref="AO98:AP98"/>
    <mergeCell ref="C74:U76"/>
    <mergeCell ref="G78:M78"/>
    <mergeCell ref="G92:H92"/>
    <mergeCell ref="S92:T92"/>
    <mergeCell ref="I93:J93"/>
    <mergeCell ref="S93:T93"/>
    <mergeCell ref="G66:H66"/>
    <mergeCell ref="I68:J68"/>
    <mergeCell ref="N68:P68"/>
    <mergeCell ref="K70:Q70"/>
    <mergeCell ref="H73:I73"/>
    <mergeCell ref="Q73:R73"/>
    <mergeCell ref="H58:I58"/>
    <mergeCell ref="J58:L58"/>
    <mergeCell ref="M58:N58"/>
    <mergeCell ref="P58:Q58"/>
    <mergeCell ref="D59:L59"/>
    <mergeCell ref="M59:R59"/>
    <mergeCell ref="D56:G56"/>
    <mergeCell ref="H56:I56"/>
    <mergeCell ref="J56:L56"/>
    <mergeCell ref="M56:N56"/>
    <mergeCell ref="D57:G57"/>
    <mergeCell ref="H57:I57"/>
    <mergeCell ref="J57:L57"/>
    <mergeCell ref="M57:N57"/>
    <mergeCell ref="D54:G54"/>
    <mergeCell ref="H54:I54"/>
    <mergeCell ref="J54:L54"/>
    <mergeCell ref="M54:N54"/>
    <mergeCell ref="D55:G55"/>
    <mergeCell ref="H55:I55"/>
    <mergeCell ref="J55:L55"/>
    <mergeCell ref="M55:N55"/>
    <mergeCell ref="C50:D50"/>
    <mergeCell ref="L50:M50"/>
    <mergeCell ref="I51:J51"/>
    <mergeCell ref="L51:M51"/>
    <mergeCell ref="AJ51:AK51"/>
    <mergeCell ref="H53:I53"/>
    <mergeCell ref="J53:L53"/>
    <mergeCell ref="M53:N53"/>
    <mergeCell ref="C47:D47"/>
    <mergeCell ref="L47:M47"/>
    <mergeCell ref="C48:D48"/>
    <mergeCell ref="L48:M48"/>
    <mergeCell ref="C49:D49"/>
    <mergeCell ref="L49:M49"/>
    <mergeCell ref="C44:D44"/>
    <mergeCell ref="L44:M44"/>
    <mergeCell ref="C45:D45"/>
    <mergeCell ref="L45:M45"/>
    <mergeCell ref="C46:D46"/>
    <mergeCell ref="L46:M46"/>
    <mergeCell ref="AF42:AK42"/>
    <mergeCell ref="E43:F43"/>
    <mergeCell ref="G43:H43"/>
    <mergeCell ref="I43:J43"/>
    <mergeCell ref="L43:M43"/>
    <mergeCell ref="AF43:AG43"/>
    <mergeCell ref="AH43:AI43"/>
    <mergeCell ref="AJ43:AK43"/>
    <mergeCell ref="D40:G40"/>
    <mergeCell ref="H40:I40"/>
    <mergeCell ref="J40:L40"/>
    <mergeCell ref="M40:N40"/>
    <mergeCell ref="Q40:R40"/>
    <mergeCell ref="E42:J42"/>
    <mergeCell ref="D38:G38"/>
    <mergeCell ref="H38:I38"/>
    <mergeCell ref="J38:L38"/>
    <mergeCell ref="M38:N38"/>
    <mergeCell ref="Q38:R38"/>
    <mergeCell ref="D39:G39"/>
    <mergeCell ref="H39:I39"/>
    <mergeCell ref="J39:L39"/>
    <mergeCell ref="M39:N39"/>
    <mergeCell ref="Q39:R39"/>
    <mergeCell ref="D36:G36"/>
    <mergeCell ref="H36:I36"/>
    <mergeCell ref="J36:L36"/>
    <mergeCell ref="M36:N36"/>
    <mergeCell ref="Q36:R36"/>
    <mergeCell ref="D37:G37"/>
    <mergeCell ref="H37:I37"/>
    <mergeCell ref="J37:L37"/>
    <mergeCell ref="M37:N37"/>
    <mergeCell ref="Q37:R37"/>
    <mergeCell ref="D34:G34"/>
    <mergeCell ref="H34:I34"/>
    <mergeCell ref="J34:L34"/>
    <mergeCell ref="M34:N34"/>
    <mergeCell ref="Q34:R34"/>
    <mergeCell ref="D35:G35"/>
    <mergeCell ref="H35:I35"/>
    <mergeCell ref="J35:L35"/>
    <mergeCell ref="M35:N35"/>
    <mergeCell ref="Q35:R35"/>
    <mergeCell ref="A21:U21"/>
    <mergeCell ref="A22:U22"/>
    <mergeCell ref="H24:I24"/>
    <mergeCell ref="H26:I26"/>
    <mergeCell ref="C28:U30"/>
    <mergeCell ref="D33:G33"/>
    <mergeCell ref="H33:I33"/>
    <mergeCell ref="J33:L33"/>
    <mergeCell ref="M33:N33"/>
    <mergeCell ref="Q33:R33"/>
    <mergeCell ref="J19:K19"/>
    <mergeCell ref="N19:P19"/>
    <mergeCell ref="Q19:U19"/>
    <mergeCell ref="A10:U10"/>
    <mergeCell ref="F13:M13"/>
    <mergeCell ref="F14:M14"/>
    <mergeCell ref="Q14:U14"/>
    <mergeCell ref="F16:M16"/>
    <mergeCell ref="Q16:S16"/>
    <mergeCell ref="A1:U1"/>
    <mergeCell ref="A4:U4"/>
    <mergeCell ref="A5:U5"/>
    <mergeCell ref="A6:U6"/>
    <mergeCell ref="A7:U7"/>
    <mergeCell ref="A9:U9"/>
    <mergeCell ref="F17:M17"/>
    <mergeCell ref="Q17:R17"/>
    <mergeCell ref="J18:K18"/>
    <mergeCell ref="Q18:R18"/>
    <mergeCell ref="S18:U18"/>
  </mergeCells>
  <dataValidations count="3">
    <dataValidation type="list" allowBlank="1" showInputMessage="1" showErrorMessage="1" sqref="G66:H66" xr:uid="{7629849C-DA80-438A-974B-EB268F08E758}">
      <formula1>$AF$4:$AF$9</formula1>
    </dataValidation>
    <dataValidation type="list" allowBlank="1" showInputMessage="1" showErrorMessage="1" sqref="G78" xr:uid="{022278C0-03A0-4A5E-8EDB-D8C1AF582C35}">
      <formula1>$D$80:$D$83</formula1>
    </dataValidation>
    <dataValidation type="list" allowBlank="1" showInputMessage="1" showErrorMessage="1" sqref="H26:I26 H24:I24" xr:uid="{4277C639-5E04-4AB4-939F-507116033484}">
      <formula1>$AH$23:$AH$24</formula1>
    </dataValidation>
  </dataValidations>
  <printOptions horizontalCentered="1" verticalCentered="1"/>
  <pageMargins left="0.2" right="0.2" top="0.25" bottom="0.2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20BC-7283-49E2-82FF-9373482A73B3}">
  <sheetPr>
    <pageSetUpPr fitToPage="1"/>
  </sheetPr>
  <dimension ref="A1:AS129"/>
  <sheetViews>
    <sheetView zoomScale="85" zoomScaleNormal="85" workbookViewId="0">
      <selection activeCell="U119" sqref="U119"/>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5" style="1" customWidth="1"/>
    <col min="7" max="7" width="3.5703125" style="1" customWidth="1"/>
    <col min="8" max="8" width="13" style="1" customWidth="1"/>
    <col min="9" max="9" width="4.28515625" style="1" customWidth="1"/>
    <col min="10" max="10" width="14" style="1" customWidth="1"/>
    <col min="11" max="11" width="0.85546875" style="1" customWidth="1"/>
    <col min="12" max="12" width="4.5703125" style="1" customWidth="1"/>
    <col min="13" max="13" width="13" style="1" customWidth="1"/>
    <col min="14" max="15" width="2.140625" style="1" customWidth="1"/>
    <col min="16" max="16" width="10.28515625" style="1" customWidth="1"/>
    <col min="17" max="17" width="2.7109375" style="1" customWidth="1"/>
    <col min="18" max="18" width="10.5703125" style="1" customWidth="1"/>
    <col min="19" max="19" width="12.140625" style="2" customWidth="1"/>
    <col min="20" max="20" width="1.140625" style="1" customWidth="1"/>
    <col min="21" max="21" width="15.7109375" style="1" customWidth="1"/>
    <col min="22" max="22" width="9.140625" style="1"/>
    <col min="23" max="28" width="12.28515625" style="1" customWidth="1"/>
    <col min="29" max="29" width="12.28515625" style="1" hidden="1" customWidth="1"/>
    <col min="30" max="30" width="30.85546875" style="1" customWidth="1"/>
    <col min="31" max="31" width="12.28515625" style="1" customWidth="1"/>
    <col min="32" max="32" width="12.28515625" style="1" hidden="1" customWidth="1"/>
    <col min="33" max="33" width="36.7109375" style="1" hidden="1" customWidth="1"/>
    <col min="34" max="35" width="9.28515625" style="1" hidden="1" customWidth="1"/>
    <col min="36" max="36" width="9.85546875" style="1" hidden="1" customWidth="1"/>
    <col min="37" max="38" width="10.5703125" style="1" hidden="1" customWidth="1"/>
    <col min="39" max="39" width="9.7109375" style="1" hidden="1" customWidth="1"/>
    <col min="40" max="40" width="0" style="1" hidden="1" customWidth="1"/>
    <col min="41" max="41" width="10.5703125" style="1" hidden="1" customWidth="1"/>
    <col min="42" max="42" width="11.5703125" style="1" hidden="1" customWidth="1"/>
    <col min="43" max="16384" width="9.140625" style="1"/>
  </cols>
  <sheetData>
    <row r="1" spans="1:45" ht="39" x14ac:dyDescent="0.2">
      <c r="A1" s="441" t="s">
        <v>91</v>
      </c>
      <c r="B1" s="441"/>
      <c r="C1" s="441"/>
      <c r="D1" s="441"/>
      <c r="E1" s="441"/>
      <c r="F1" s="441"/>
      <c r="G1" s="441"/>
      <c r="H1" s="441"/>
      <c r="I1" s="441"/>
      <c r="J1" s="441"/>
      <c r="K1" s="441"/>
      <c r="L1" s="441"/>
      <c r="M1" s="441"/>
      <c r="N1" s="441"/>
      <c r="O1" s="441"/>
      <c r="P1" s="441"/>
      <c r="Q1" s="441"/>
      <c r="R1" s="441"/>
      <c r="S1" s="441"/>
      <c r="T1" s="441"/>
      <c r="U1" s="441"/>
      <c r="AO1" s="159"/>
      <c r="AP1" s="159"/>
      <c r="AQ1" s="159"/>
      <c r="AR1" s="159"/>
      <c r="AS1" s="159"/>
    </row>
    <row r="4" spans="1:45" ht="25.5" x14ac:dyDescent="0.35">
      <c r="A4" s="442" t="s">
        <v>111</v>
      </c>
      <c r="B4" s="442"/>
      <c r="C4" s="442"/>
      <c r="D4" s="442"/>
      <c r="E4" s="442"/>
      <c r="F4" s="442"/>
      <c r="G4" s="442"/>
      <c r="H4" s="442"/>
      <c r="I4" s="442"/>
      <c r="J4" s="442"/>
      <c r="K4" s="442"/>
      <c r="L4" s="442"/>
      <c r="M4" s="442"/>
      <c r="N4" s="442"/>
      <c r="O4" s="442"/>
      <c r="P4" s="442"/>
      <c r="Q4" s="442"/>
      <c r="R4" s="442"/>
      <c r="S4" s="442"/>
      <c r="T4" s="442"/>
      <c r="U4" s="442"/>
      <c r="AF4" s="1" t="s">
        <v>162</v>
      </c>
    </row>
    <row r="5" spans="1:45" ht="25.5" x14ac:dyDescent="0.35">
      <c r="A5" s="443" t="s">
        <v>194</v>
      </c>
      <c r="B5" s="443"/>
      <c r="C5" s="443"/>
      <c r="D5" s="443"/>
      <c r="E5" s="443"/>
      <c r="F5" s="443"/>
      <c r="G5" s="443"/>
      <c r="H5" s="443"/>
      <c r="I5" s="443"/>
      <c r="J5" s="443"/>
      <c r="K5" s="443"/>
      <c r="L5" s="443"/>
      <c r="M5" s="443"/>
      <c r="N5" s="443"/>
      <c r="O5" s="443"/>
      <c r="P5" s="443"/>
      <c r="Q5" s="443"/>
      <c r="R5" s="443"/>
      <c r="S5" s="443"/>
      <c r="T5" s="443"/>
      <c r="U5" s="443"/>
      <c r="AF5" s="1" t="s">
        <v>163</v>
      </c>
    </row>
    <row r="6" spans="1:45" ht="23.25" x14ac:dyDescent="0.35">
      <c r="A6" s="444" t="s">
        <v>113</v>
      </c>
      <c r="B6" s="444"/>
      <c r="C6" s="444"/>
      <c r="D6" s="444"/>
      <c r="E6" s="444"/>
      <c r="F6" s="444"/>
      <c r="G6" s="444"/>
      <c r="H6" s="444"/>
      <c r="I6" s="444"/>
      <c r="J6" s="444"/>
      <c r="K6" s="444"/>
      <c r="L6" s="444"/>
      <c r="M6" s="444"/>
      <c r="N6" s="444"/>
      <c r="O6" s="444"/>
      <c r="P6" s="444"/>
      <c r="Q6" s="444"/>
      <c r="R6" s="444"/>
      <c r="S6" s="444"/>
      <c r="T6" s="444"/>
      <c r="U6" s="444"/>
      <c r="W6" s="233"/>
      <c r="AF6" s="1" t="s">
        <v>195</v>
      </c>
    </row>
    <row r="7" spans="1:45" ht="23.25" x14ac:dyDescent="0.35">
      <c r="A7" s="444" t="s">
        <v>196</v>
      </c>
      <c r="B7" s="444"/>
      <c r="C7" s="444"/>
      <c r="D7" s="444"/>
      <c r="E7" s="444"/>
      <c r="F7" s="444"/>
      <c r="G7" s="444"/>
      <c r="H7" s="444"/>
      <c r="I7" s="444"/>
      <c r="J7" s="444"/>
      <c r="K7" s="444"/>
      <c r="L7" s="444"/>
      <c r="M7" s="444"/>
      <c r="N7" s="444"/>
      <c r="O7" s="444"/>
      <c r="P7" s="444"/>
      <c r="Q7" s="444"/>
      <c r="R7" s="444"/>
      <c r="S7" s="444"/>
      <c r="T7" s="444"/>
      <c r="U7" s="444"/>
      <c r="W7" s="233"/>
      <c r="AF7" s="1" t="s">
        <v>164</v>
      </c>
    </row>
    <row r="8" spans="1:45" ht="6.75" customHeight="1" thickBot="1" x14ac:dyDescent="0.4">
      <c r="A8" s="377"/>
      <c r="B8" s="377"/>
      <c r="C8" s="377"/>
      <c r="D8" s="377"/>
      <c r="E8" s="377"/>
      <c r="F8" s="377"/>
      <c r="G8" s="377"/>
      <c r="H8" s="377"/>
      <c r="I8" s="377"/>
      <c r="J8" s="377"/>
      <c r="K8" s="377"/>
      <c r="L8" s="377"/>
      <c r="M8" s="377"/>
      <c r="N8" s="377"/>
      <c r="O8" s="377"/>
      <c r="P8" s="377"/>
      <c r="Q8" s="377"/>
      <c r="R8" s="377"/>
      <c r="S8" s="377"/>
      <c r="T8" s="377"/>
      <c r="U8" s="377"/>
      <c r="W8" s="233"/>
      <c r="AF8" s="1" t="s">
        <v>165</v>
      </c>
    </row>
    <row r="9" spans="1:45" s="235" customFormat="1" ht="15" thickBot="1" x14ac:dyDescent="0.25">
      <c r="A9" s="445" t="s">
        <v>114</v>
      </c>
      <c r="B9" s="446"/>
      <c r="C9" s="446"/>
      <c r="D9" s="446"/>
      <c r="E9" s="446"/>
      <c r="F9" s="446"/>
      <c r="G9" s="446"/>
      <c r="H9" s="446"/>
      <c r="I9" s="446"/>
      <c r="J9" s="446"/>
      <c r="K9" s="446"/>
      <c r="L9" s="446"/>
      <c r="M9" s="446"/>
      <c r="N9" s="446"/>
      <c r="O9" s="446"/>
      <c r="P9" s="446"/>
      <c r="Q9" s="446"/>
      <c r="R9" s="446"/>
      <c r="S9" s="446"/>
      <c r="T9" s="446"/>
      <c r="U9" s="447"/>
      <c r="W9" s="236"/>
      <c r="AF9" s="235" t="s">
        <v>166</v>
      </c>
    </row>
    <row r="10" spans="1:45" s="235" customFormat="1" ht="19.5" thickBot="1" x14ac:dyDescent="0.35">
      <c r="A10" s="462" t="s">
        <v>197</v>
      </c>
      <c r="B10" s="463"/>
      <c r="C10" s="463"/>
      <c r="D10" s="463"/>
      <c r="E10" s="463"/>
      <c r="F10" s="463"/>
      <c r="G10" s="463"/>
      <c r="H10" s="463"/>
      <c r="I10" s="463"/>
      <c r="J10" s="463"/>
      <c r="K10" s="463"/>
      <c r="L10" s="463"/>
      <c r="M10" s="463"/>
      <c r="N10" s="463"/>
      <c r="O10" s="463"/>
      <c r="P10" s="463"/>
      <c r="Q10" s="463"/>
      <c r="R10" s="463"/>
      <c r="S10" s="463"/>
      <c r="T10" s="463"/>
      <c r="U10" s="464"/>
      <c r="W10" s="236"/>
    </row>
    <row r="11" spans="1:45" s="235" customFormat="1" x14ac:dyDescent="0.2">
      <c r="A11" s="237"/>
      <c r="B11" s="237"/>
      <c r="C11" s="237"/>
      <c r="D11" s="237"/>
      <c r="E11" s="237"/>
      <c r="F11" s="237"/>
      <c r="G11" s="237"/>
      <c r="H11" s="237"/>
      <c r="I11" s="237"/>
      <c r="J11" s="237"/>
      <c r="K11" s="237"/>
      <c r="L11" s="237"/>
      <c r="M11" s="237"/>
      <c r="N11" s="237"/>
      <c r="O11" s="237"/>
      <c r="P11" s="237"/>
      <c r="Q11" s="237"/>
      <c r="R11" s="237"/>
      <c r="S11" s="237"/>
      <c r="T11" s="237"/>
      <c r="U11" s="237"/>
      <c r="W11" s="236"/>
    </row>
    <row r="12" spans="1:45" ht="6.6" customHeight="1" x14ac:dyDescent="0.2"/>
    <row r="13" spans="1:45" s="4" customFormat="1" ht="19.5" thickBot="1" x14ac:dyDescent="0.35">
      <c r="A13" s="3" t="s">
        <v>1</v>
      </c>
      <c r="B13" s="3" t="s">
        <v>2</v>
      </c>
      <c r="C13" s="3"/>
      <c r="F13" s="465" t="s">
        <v>101</v>
      </c>
      <c r="G13" s="465"/>
      <c r="H13" s="465"/>
      <c r="I13" s="465"/>
      <c r="J13" s="465"/>
      <c r="K13" s="465"/>
      <c r="L13" s="465"/>
      <c r="M13" s="465"/>
      <c r="N13" s="5"/>
      <c r="O13" s="5"/>
      <c r="P13" s="6"/>
      <c r="AG13" s="7" t="s">
        <v>3</v>
      </c>
      <c r="AH13" s="4" t="b">
        <f>ISBLANK(M19)</f>
        <v>0</v>
      </c>
      <c r="AI13" s="4" t="b">
        <f>ISNUMBER(M19)</f>
        <v>1</v>
      </c>
      <c r="AJ13" s="4" t="b">
        <f>AND(M19&gt;=0,M19&lt;1)</f>
        <v>1</v>
      </c>
      <c r="AK13" s="8" t="str">
        <f>IF(AH13,"",IF(AI13,IF(AJ13,"","Check Time"),"Incorect format"))</f>
        <v/>
      </c>
    </row>
    <row r="14" spans="1:45" s="4" customFormat="1" ht="18.75" x14ac:dyDescent="0.3">
      <c r="A14" s="3"/>
      <c r="B14" s="3" t="s">
        <v>117</v>
      </c>
      <c r="C14" s="3"/>
      <c r="F14" s="466" t="s">
        <v>238</v>
      </c>
      <c r="G14" s="466"/>
      <c r="H14" s="466"/>
      <c r="I14" s="466"/>
      <c r="J14" s="466"/>
      <c r="K14" s="466"/>
      <c r="L14" s="466"/>
      <c r="M14" s="466"/>
      <c r="N14" s="5"/>
      <c r="O14" s="5"/>
      <c r="P14" s="6"/>
      <c r="Q14" s="467" t="s">
        <v>198</v>
      </c>
      <c r="R14" s="468"/>
      <c r="S14" s="468"/>
      <c r="T14" s="468"/>
      <c r="U14" s="469"/>
      <c r="AG14" s="7"/>
      <c r="AK14" s="8"/>
    </row>
    <row r="15" spans="1:45" s="4" customFormat="1" ht="6.6" customHeight="1" x14ac:dyDescent="0.3">
      <c r="A15" s="3"/>
      <c r="B15" s="3"/>
      <c r="C15" s="3"/>
      <c r="F15" s="239"/>
      <c r="G15" s="239"/>
      <c r="H15" s="239"/>
      <c r="I15" s="239"/>
      <c r="J15" s="239"/>
      <c r="K15" s="239"/>
      <c r="L15" s="239"/>
      <c r="M15" s="239"/>
      <c r="Q15" s="240"/>
      <c r="R15" s="61"/>
      <c r="S15" s="15"/>
      <c r="T15" s="241"/>
      <c r="U15" s="16"/>
      <c r="AG15" s="9"/>
      <c r="AK15" s="10"/>
    </row>
    <row r="16" spans="1:45" s="4" customFormat="1" ht="18.75" x14ac:dyDescent="0.3">
      <c r="A16" s="3" t="s">
        <v>4</v>
      </c>
      <c r="B16" s="3" t="s">
        <v>80</v>
      </c>
      <c r="C16" s="3"/>
      <c r="F16" s="465" t="s">
        <v>191</v>
      </c>
      <c r="G16" s="465"/>
      <c r="H16" s="465"/>
      <c r="I16" s="465"/>
      <c r="J16" s="465"/>
      <c r="K16" s="465"/>
      <c r="L16" s="465"/>
      <c r="M16" s="465"/>
      <c r="N16" s="371"/>
      <c r="O16" s="371"/>
      <c r="P16" s="371"/>
      <c r="Q16" s="452" t="s">
        <v>118</v>
      </c>
      <c r="R16" s="453"/>
      <c r="S16" s="453"/>
      <c r="T16" s="15"/>
      <c r="U16" s="382"/>
      <c r="AG16" s="9" t="s">
        <v>6</v>
      </c>
      <c r="AH16" s="4" t="b">
        <f>ISBLANK(H19)</f>
        <v>0</v>
      </c>
      <c r="AI16" s="4" t="b">
        <f>ISNUMBER(H19)</f>
        <v>1</v>
      </c>
      <c r="AJ16" s="4" t="b">
        <f>AND(H19&gt;=0,H19&lt;1)</f>
        <v>1</v>
      </c>
      <c r="AK16" s="8" t="str">
        <f>IF(AH16,"",IF(AI16,IF(AJ16,"","Check Time"),"Incorect format"))</f>
        <v/>
      </c>
    </row>
    <row r="17" spans="1:36" s="4" customFormat="1" ht="18.75" x14ac:dyDescent="0.3">
      <c r="A17" s="3"/>
      <c r="B17" s="3" t="s">
        <v>81</v>
      </c>
      <c r="C17" s="3"/>
      <c r="F17" s="448" t="s">
        <v>192</v>
      </c>
      <c r="G17" s="448"/>
      <c r="H17" s="448"/>
      <c r="I17" s="448"/>
      <c r="J17" s="448"/>
      <c r="K17" s="448"/>
      <c r="L17" s="448"/>
      <c r="M17" s="448"/>
      <c r="N17" s="371"/>
      <c r="O17" s="371"/>
      <c r="P17" s="371"/>
      <c r="Q17" s="449"/>
      <c r="R17" s="450"/>
      <c r="S17" s="11"/>
      <c r="T17" s="12"/>
      <c r="U17" s="13"/>
    </row>
    <row r="18" spans="1:36" s="4" customFormat="1" ht="12.75" customHeight="1" x14ac:dyDescent="0.25">
      <c r="A18" s="3"/>
      <c r="B18" s="3"/>
      <c r="C18" s="3"/>
      <c r="F18" s="383" t="s">
        <v>7</v>
      </c>
      <c r="G18" s="196"/>
      <c r="H18" s="383" t="s">
        <v>8</v>
      </c>
      <c r="I18" s="196"/>
      <c r="J18" s="451" t="s">
        <v>9</v>
      </c>
      <c r="K18" s="451"/>
      <c r="L18" s="196"/>
      <c r="M18" s="383" t="s">
        <v>10</v>
      </c>
      <c r="N18" s="371"/>
      <c r="O18" s="371"/>
      <c r="P18" s="371"/>
      <c r="Q18" s="452" t="s">
        <v>84</v>
      </c>
      <c r="R18" s="453"/>
      <c r="S18" s="563" t="s">
        <v>193</v>
      </c>
      <c r="T18" s="563"/>
      <c r="U18" s="564"/>
      <c r="AG18" s="17"/>
      <c r="AH18" s="17"/>
      <c r="AI18" s="17" t="s">
        <v>11</v>
      </c>
      <c r="AJ18" s="17" t="s">
        <v>12</v>
      </c>
    </row>
    <row r="19" spans="1:36" s="4" customFormat="1" ht="19.5" thickBot="1" x14ac:dyDescent="0.35">
      <c r="A19" s="3"/>
      <c r="B19" s="3" t="s">
        <v>82</v>
      </c>
      <c r="C19" s="3"/>
      <c r="F19" s="248">
        <v>45910</v>
      </c>
      <c r="G19" s="249"/>
      <c r="H19" s="250">
        <v>0.54166666666666663</v>
      </c>
      <c r="I19" s="251" t="s">
        <v>3</v>
      </c>
      <c r="J19" s="456">
        <v>45912</v>
      </c>
      <c r="K19" s="456"/>
      <c r="L19" s="252"/>
      <c r="M19" s="250">
        <v>0.66666666666666663</v>
      </c>
      <c r="N19" s="457" t="str">
        <f>+AK16&amp;AK13</f>
        <v/>
      </c>
      <c r="O19" s="457"/>
      <c r="P19" s="458"/>
      <c r="Q19" s="459"/>
      <c r="R19" s="460"/>
      <c r="S19" s="460"/>
      <c r="T19" s="460"/>
      <c r="U19" s="461"/>
      <c r="AG19" s="20">
        <f>24*(-SUM(D19:I19)+SUM(J19:N19))</f>
        <v>51</v>
      </c>
      <c r="AH19" s="17">
        <f>+AG19/24</f>
        <v>2.125</v>
      </c>
      <c r="AI19" s="17">
        <f>+TRUNC(AH19)</f>
        <v>2</v>
      </c>
      <c r="AJ19" s="17">
        <f>24*(AH19-AI19)</f>
        <v>3</v>
      </c>
    </row>
    <row r="20" spans="1:36" ht="3.75" customHeight="1" thickBot="1" x14ac:dyDescent="0.25">
      <c r="A20" s="21"/>
      <c r="B20" s="21"/>
      <c r="C20" s="21"/>
      <c r="G20" s="134"/>
    </row>
    <row r="21" spans="1:36" ht="14.45" hidden="1" customHeight="1" x14ac:dyDescent="0.25">
      <c r="A21" s="470" t="s">
        <v>13</v>
      </c>
      <c r="B21" s="471"/>
      <c r="C21" s="471"/>
      <c r="D21" s="471"/>
      <c r="E21" s="471"/>
      <c r="F21" s="471"/>
      <c r="G21" s="472"/>
      <c r="H21" s="471"/>
      <c r="I21" s="471"/>
      <c r="J21" s="471"/>
      <c r="K21" s="471"/>
      <c r="L21" s="471"/>
      <c r="M21" s="471"/>
      <c r="N21" s="471"/>
      <c r="O21" s="471"/>
      <c r="P21" s="471"/>
      <c r="Q21" s="471"/>
      <c r="R21" s="471"/>
      <c r="S21" s="471"/>
      <c r="T21" s="471"/>
      <c r="U21" s="473"/>
    </row>
    <row r="22" spans="1:36" ht="19.5" thickBot="1" x14ac:dyDescent="0.35">
      <c r="A22" s="462" t="s">
        <v>124</v>
      </c>
      <c r="B22" s="463"/>
      <c r="C22" s="463"/>
      <c r="D22" s="463"/>
      <c r="E22" s="463"/>
      <c r="F22" s="463"/>
      <c r="G22" s="463"/>
      <c r="H22" s="463"/>
      <c r="I22" s="463"/>
      <c r="J22" s="463"/>
      <c r="K22" s="463"/>
      <c r="L22" s="463"/>
      <c r="M22" s="463"/>
      <c r="N22" s="463"/>
      <c r="O22" s="463"/>
      <c r="P22" s="463"/>
      <c r="Q22" s="463"/>
      <c r="R22" s="463"/>
      <c r="S22" s="463"/>
      <c r="T22" s="463"/>
      <c r="U22" s="464"/>
    </row>
    <row r="23" spans="1:36" s="22" customFormat="1" ht="16.5" thickBot="1" x14ac:dyDescent="0.3">
      <c r="A23" s="22" t="s">
        <v>14</v>
      </c>
      <c r="B23" s="22" t="s">
        <v>199</v>
      </c>
      <c r="AH23" s="22" t="s">
        <v>126</v>
      </c>
    </row>
    <row r="24" spans="1:36" s="23" customFormat="1" ht="16.5" thickBot="1" x14ac:dyDescent="0.3">
      <c r="B24" s="257">
        <v>1</v>
      </c>
      <c r="C24" s="258" t="s">
        <v>200</v>
      </c>
      <c r="D24" s="259"/>
      <c r="E24" s="260"/>
      <c r="F24" s="260"/>
      <c r="G24" s="260"/>
      <c r="H24" s="474" t="s">
        <v>126</v>
      </c>
      <c r="I24" s="475"/>
      <c r="J24" s="260"/>
      <c r="K24" s="260"/>
      <c r="L24" s="384" t="s">
        <v>201</v>
      </c>
      <c r="M24" s="260"/>
      <c r="N24" s="260"/>
      <c r="O24" s="260"/>
      <c r="P24" s="260"/>
      <c r="Q24" s="260"/>
      <c r="R24" s="260"/>
      <c r="S24" s="260"/>
      <c r="T24" s="259"/>
      <c r="U24" s="261"/>
      <c r="W24" s="22"/>
      <c r="X24" s="22"/>
      <c r="Y24" s="22"/>
      <c r="Z24" s="22"/>
      <c r="AA24" s="22"/>
      <c r="AB24" s="22"/>
      <c r="AC24" s="109"/>
      <c r="AH24" s="23" t="s">
        <v>129</v>
      </c>
    </row>
    <row r="25" spans="1:36" s="22" customFormat="1" ht="3.75" customHeight="1" thickBot="1" x14ac:dyDescent="0.3">
      <c r="B25" s="257"/>
      <c r="C25" s="259"/>
      <c r="D25" s="259"/>
      <c r="E25" s="259"/>
      <c r="F25" s="259"/>
      <c r="G25" s="259"/>
      <c r="H25" s="259"/>
      <c r="I25" s="259"/>
      <c r="J25" s="259"/>
      <c r="K25" s="259"/>
      <c r="L25" s="259"/>
      <c r="M25" s="259"/>
      <c r="N25" s="259"/>
      <c r="O25" s="259"/>
      <c r="P25" s="259"/>
      <c r="Q25" s="259"/>
      <c r="R25" s="259"/>
      <c r="S25" s="259"/>
      <c r="T25" s="259"/>
      <c r="U25" s="259"/>
    </row>
    <row r="26" spans="1:36" s="21" customFormat="1" ht="16.5" thickBot="1" x14ac:dyDescent="0.3">
      <c r="B26" s="257">
        <v>2</v>
      </c>
      <c r="C26" s="258" t="s">
        <v>202</v>
      </c>
      <c r="D26" s="259"/>
      <c r="E26" s="260"/>
      <c r="F26" s="260"/>
      <c r="G26" s="260"/>
      <c r="H26" s="474" t="s">
        <v>129</v>
      </c>
      <c r="I26" s="475"/>
      <c r="J26" s="260"/>
      <c r="K26" s="260"/>
      <c r="L26" s="260"/>
      <c r="M26" s="260"/>
      <c r="N26" s="260"/>
      <c r="O26" s="260"/>
      <c r="P26" s="260"/>
      <c r="Q26" s="260"/>
      <c r="R26" s="260"/>
      <c r="S26" s="260"/>
      <c r="T26" s="259"/>
      <c r="U26" s="261"/>
      <c r="W26" s="32"/>
      <c r="X26" s="32"/>
      <c r="Y26" s="32"/>
      <c r="Z26" s="32"/>
      <c r="AA26" s="32"/>
      <c r="AB26" s="32"/>
      <c r="AC26" s="70"/>
    </row>
    <row r="27" spans="1:36" s="22" customFormat="1" ht="3.75" customHeight="1" x14ac:dyDescent="0.25">
      <c r="B27" s="257"/>
      <c r="C27" s="259"/>
      <c r="D27" s="259"/>
      <c r="E27" s="259"/>
      <c r="F27" s="259"/>
      <c r="G27" s="259"/>
      <c r="H27" s="259"/>
      <c r="I27" s="259"/>
      <c r="J27" s="259"/>
      <c r="K27" s="259"/>
      <c r="L27" s="259"/>
      <c r="M27" s="259"/>
      <c r="N27" s="259"/>
      <c r="O27" s="259"/>
      <c r="P27" s="259"/>
      <c r="Q27" s="259"/>
      <c r="R27" s="259"/>
      <c r="S27" s="259"/>
      <c r="T27" s="259"/>
      <c r="U27" s="259"/>
    </row>
    <row r="28" spans="1:36" s="22" customFormat="1" ht="15.75" customHeight="1" x14ac:dyDescent="0.25">
      <c r="B28" s="257">
        <v>3</v>
      </c>
      <c r="C28" s="476" t="s">
        <v>203</v>
      </c>
      <c r="D28" s="476"/>
      <c r="E28" s="476"/>
      <c r="F28" s="476"/>
      <c r="G28" s="476"/>
      <c r="H28" s="476"/>
      <c r="I28" s="476"/>
      <c r="J28" s="476"/>
      <c r="K28" s="476"/>
      <c r="L28" s="476"/>
      <c r="M28" s="476"/>
      <c r="N28" s="476"/>
      <c r="O28" s="476"/>
      <c r="P28" s="476"/>
      <c r="Q28" s="476"/>
      <c r="R28" s="476"/>
      <c r="S28" s="476"/>
      <c r="T28" s="476"/>
      <c r="U28" s="476"/>
    </row>
    <row r="29" spans="1:36" s="22" customFormat="1" ht="15.75" x14ac:dyDescent="0.25">
      <c r="C29" s="476"/>
      <c r="D29" s="476"/>
      <c r="E29" s="476"/>
      <c r="F29" s="476"/>
      <c r="G29" s="476"/>
      <c r="H29" s="476"/>
      <c r="I29" s="476"/>
      <c r="J29" s="476"/>
      <c r="K29" s="476"/>
      <c r="L29" s="476"/>
      <c r="M29" s="476"/>
      <c r="N29" s="476"/>
      <c r="O29" s="476"/>
      <c r="P29" s="476"/>
      <c r="Q29" s="476"/>
      <c r="R29" s="476"/>
      <c r="S29" s="476"/>
      <c r="T29" s="476"/>
      <c r="U29" s="476"/>
    </row>
    <row r="30" spans="1:36" s="22" customFormat="1" ht="15.75" x14ac:dyDescent="0.25">
      <c r="C30" s="476"/>
      <c r="D30" s="476"/>
      <c r="E30" s="476"/>
      <c r="F30" s="476"/>
      <c r="G30" s="476"/>
      <c r="H30" s="476"/>
      <c r="I30" s="476"/>
      <c r="J30" s="476"/>
      <c r="K30" s="476"/>
      <c r="L30" s="476"/>
      <c r="M30" s="476"/>
      <c r="N30" s="476"/>
      <c r="O30" s="476"/>
      <c r="P30" s="476"/>
      <c r="Q30" s="476"/>
      <c r="R30" s="476"/>
      <c r="S30" s="476"/>
      <c r="T30" s="476"/>
      <c r="U30" s="476"/>
    </row>
    <row r="31" spans="1:36" s="23" customFormat="1" ht="15.75" x14ac:dyDescent="0.25">
      <c r="B31" s="85"/>
      <c r="C31" s="99" t="s">
        <v>131</v>
      </c>
      <c r="D31" s="99"/>
      <c r="E31" s="99"/>
      <c r="F31" s="99"/>
      <c r="G31" s="99"/>
      <c r="H31" s="99"/>
      <c r="I31" s="99"/>
      <c r="J31" s="99"/>
      <c r="K31" s="99"/>
      <c r="L31" s="99"/>
      <c r="M31" s="99"/>
      <c r="N31" s="99"/>
      <c r="O31" s="99"/>
      <c r="P31" s="99"/>
      <c r="Q31" s="99"/>
      <c r="R31" s="99"/>
      <c r="S31" s="99"/>
      <c r="T31" s="99"/>
      <c r="U31" s="262"/>
    </row>
    <row r="32" spans="1:36" s="21" customFormat="1" ht="15.75" thickBot="1" x14ac:dyDescent="0.3">
      <c r="C32" s="24" t="s">
        <v>17</v>
      </c>
      <c r="E32" s="24"/>
    </row>
    <row r="33" spans="3:37" s="21" customFormat="1" ht="14.25" x14ac:dyDescent="0.2">
      <c r="D33" s="477" t="s">
        <v>18</v>
      </c>
      <c r="E33" s="478"/>
      <c r="F33" s="478"/>
      <c r="G33" s="479"/>
      <c r="H33" s="478" t="s">
        <v>19</v>
      </c>
      <c r="I33" s="478"/>
      <c r="J33" s="478" t="s">
        <v>20</v>
      </c>
      <c r="K33" s="478"/>
      <c r="L33" s="478"/>
      <c r="M33" s="478" t="s">
        <v>21</v>
      </c>
      <c r="N33" s="480"/>
      <c r="O33" s="25"/>
      <c r="P33" s="25"/>
      <c r="Q33" s="477" t="s">
        <v>11</v>
      </c>
      <c r="R33" s="480"/>
      <c r="S33" s="264" t="s">
        <v>22</v>
      </c>
      <c r="U33" s="26" t="s">
        <v>132</v>
      </c>
    </row>
    <row r="34" spans="3:37" s="21" customFormat="1" ht="14.25" x14ac:dyDescent="0.2">
      <c r="C34" s="27">
        <v>1</v>
      </c>
      <c r="D34" s="481">
        <f>IF(AI19&gt;=1,F19,"")</f>
        <v>45910</v>
      </c>
      <c r="E34" s="482"/>
      <c r="F34" s="482"/>
      <c r="G34" s="483"/>
      <c r="H34" s="484">
        <f>IF($AI$19&gt;=1,H19,"")</f>
        <v>0.54166666666666663</v>
      </c>
      <c r="I34" s="485"/>
      <c r="J34" s="482">
        <f>IF($AI$19&gt;=1,D34+1,"")</f>
        <v>45911</v>
      </c>
      <c r="K34" s="485"/>
      <c r="L34" s="485"/>
      <c r="M34" s="484">
        <f>IF(AI19&gt;=1,H34,"")</f>
        <v>0.54166666666666663</v>
      </c>
      <c r="N34" s="486"/>
      <c r="O34" s="28"/>
      <c r="P34" s="28"/>
      <c r="Q34" s="487">
        <f>+IF($AI$19&gt;=1,1,0)</f>
        <v>1</v>
      </c>
      <c r="R34" s="488"/>
      <c r="S34" s="265">
        <v>70</v>
      </c>
      <c r="U34" s="29">
        <f t="shared" ref="U34:U40" si="0">IF(Q34=1,(S34),(0))</f>
        <v>70</v>
      </c>
    </row>
    <row r="35" spans="3:37" s="21" customFormat="1" ht="14.25" x14ac:dyDescent="0.2">
      <c r="C35" s="27">
        <v>2</v>
      </c>
      <c r="D35" s="481">
        <f>IF($AI$19&gt;=2,D34+1,"")</f>
        <v>45911</v>
      </c>
      <c r="E35" s="482"/>
      <c r="F35" s="482"/>
      <c r="G35" s="483"/>
      <c r="H35" s="484">
        <f>IF($AI$19&gt;=2,H34,"")</f>
        <v>0.54166666666666663</v>
      </c>
      <c r="I35" s="485"/>
      <c r="J35" s="482">
        <f>IF($AI$19&gt;=2,+J34+1,"")</f>
        <v>45912</v>
      </c>
      <c r="K35" s="485"/>
      <c r="L35" s="485"/>
      <c r="M35" s="484">
        <f>IF(AI19&gt;=2,M34,"")</f>
        <v>0.54166666666666663</v>
      </c>
      <c r="N35" s="486"/>
      <c r="O35" s="28"/>
      <c r="P35" s="28"/>
      <c r="Q35" s="487">
        <f>+IF($AI$19&gt;=2,1,0)</f>
        <v>1</v>
      </c>
      <c r="R35" s="488"/>
      <c r="S35" s="265">
        <v>70</v>
      </c>
      <c r="U35" s="29">
        <f t="shared" si="0"/>
        <v>70</v>
      </c>
    </row>
    <row r="36" spans="3:37" s="21" customFormat="1" ht="14.25" x14ac:dyDescent="0.2">
      <c r="C36" s="27">
        <v>3</v>
      </c>
      <c r="D36" s="481" t="str">
        <f>IF($AI$19&gt;=3,D35+1,"")</f>
        <v/>
      </c>
      <c r="E36" s="482"/>
      <c r="F36" s="482"/>
      <c r="G36" s="483"/>
      <c r="H36" s="484" t="str">
        <f>IF($AI$19&gt;=3,H35,"")</f>
        <v/>
      </c>
      <c r="I36" s="485"/>
      <c r="J36" s="482" t="str">
        <f>IF($AI$19&gt;=3,+J35+1,"")</f>
        <v/>
      </c>
      <c r="K36" s="485"/>
      <c r="L36" s="485"/>
      <c r="M36" s="484" t="str">
        <f>IF(AI19&gt;=3,H36,"")</f>
        <v/>
      </c>
      <c r="N36" s="486"/>
      <c r="O36" s="28"/>
      <c r="P36" s="28"/>
      <c r="Q36" s="487">
        <f>+IF($AI$19&gt;=3,1,0)</f>
        <v>0</v>
      </c>
      <c r="R36" s="488"/>
      <c r="S36" s="265">
        <v>70</v>
      </c>
      <c r="U36" s="29">
        <f t="shared" si="0"/>
        <v>0</v>
      </c>
    </row>
    <row r="37" spans="3:37" s="21" customFormat="1" ht="14.25" x14ac:dyDescent="0.2">
      <c r="C37" s="27">
        <v>4</v>
      </c>
      <c r="D37" s="481" t="str">
        <f>IF($AI$19&gt;=4,D36+1,"")</f>
        <v/>
      </c>
      <c r="E37" s="482"/>
      <c r="F37" s="482"/>
      <c r="G37" s="483"/>
      <c r="H37" s="484" t="str">
        <f>IF($AI$19&gt;=4,H36,"")</f>
        <v/>
      </c>
      <c r="I37" s="485"/>
      <c r="J37" s="482" t="str">
        <f>IF($AI$19&gt;=4,+J36+1,"")</f>
        <v/>
      </c>
      <c r="K37" s="485"/>
      <c r="L37" s="485"/>
      <c r="M37" s="484" t="str">
        <f>IF(AI19&gt;=4,H37,"")</f>
        <v/>
      </c>
      <c r="N37" s="486"/>
      <c r="O37" s="28"/>
      <c r="P37" s="28"/>
      <c r="Q37" s="487">
        <f>+IF($AI$19&gt;=4,1,0)</f>
        <v>0</v>
      </c>
      <c r="R37" s="488"/>
      <c r="S37" s="265">
        <v>70</v>
      </c>
      <c r="U37" s="29">
        <f t="shared" si="0"/>
        <v>0</v>
      </c>
      <c r="AB37" s="30"/>
    </row>
    <row r="38" spans="3:37" s="21" customFormat="1" ht="14.25" x14ac:dyDescent="0.2">
      <c r="C38" s="27">
        <v>5</v>
      </c>
      <c r="D38" s="481" t="str">
        <f>IF($AI$19&gt;=5,D37+1,"")</f>
        <v/>
      </c>
      <c r="E38" s="482"/>
      <c r="F38" s="482"/>
      <c r="G38" s="483"/>
      <c r="H38" s="484" t="str">
        <f>IF($AI$19&gt;=5,H37,"")</f>
        <v/>
      </c>
      <c r="I38" s="485"/>
      <c r="J38" s="482" t="str">
        <f>IF($AI$19&gt;=5,+J37+1,"")</f>
        <v/>
      </c>
      <c r="K38" s="485"/>
      <c r="L38" s="485"/>
      <c r="M38" s="484" t="str">
        <f>IF(AI19&gt;=5,H38,"")</f>
        <v/>
      </c>
      <c r="N38" s="486"/>
      <c r="O38" s="28"/>
      <c r="P38" s="28"/>
      <c r="Q38" s="487">
        <f>+IF($AI$19&gt;=5,1,0)</f>
        <v>0</v>
      </c>
      <c r="R38" s="488"/>
      <c r="S38" s="265">
        <v>70</v>
      </c>
      <c r="U38" s="29">
        <f t="shared" si="0"/>
        <v>0</v>
      </c>
      <c r="AB38" s="30"/>
      <c r="AC38" s="31"/>
    </row>
    <row r="39" spans="3:37" s="21" customFormat="1" ht="14.25" x14ac:dyDescent="0.2">
      <c r="C39" s="27">
        <v>6</v>
      </c>
      <c r="D39" s="481" t="str">
        <f>IF($AI$19&gt;=6,D38+1,"")</f>
        <v/>
      </c>
      <c r="E39" s="482"/>
      <c r="F39" s="482"/>
      <c r="G39" s="483"/>
      <c r="H39" s="484" t="str">
        <f>IF($AI$19&gt;=6,H38,"")</f>
        <v/>
      </c>
      <c r="I39" s="485"/>
      <c r="J39" s="482" t="str">
        <f>IF($AI$19&gt;=6,+J38+1,"")</f>
        <v/>
      </c>
      <c r="K39" s="485"/>
      <c r="L39" s="485"/>
      <c r="M39" s="484" t="str">
        <f>IF(AI19&gt;=6,H39,"")</f>
        <v/>
      </c>
      <c r="N39" s="486"/>
      <c r="O39" s="28"/>
      <c r="P39" s="28"/>
      <c r="Q39" s="487">
        <f>+IF($AI$19&gt;=6,1,0)</f>
        <v>0</v>
      </c>
      <c r="R39" s="488"/>
      <c r="S39" s="265">
        <v>70</v>
      </c>
      <c r="U39" s="29">
        <f t="shared" si="0"/>
        <v>0</v>
      </c>
      <c r="AB39" s="30"/>
      <c r="AC39" s="32"/>
    </row>
    <row r="40" spans="3:37" s="21" customFormat="1" ht="15" thickBot="1" x14ac:dyDescent="0.25">
      <c r="C40" s="27">
        <v>7</v>
      </c>
      <c r="D40" s="481" t="str">
        <f>IF($AI$19&gt;=7,D39+1,"")</f>
        <v/>
      </c>
      <c r="E40" s="482"/>
      <c r="F40" s="482"/>
      <c r="G40" s="483"/>
      <c r="H40" s="484" t="str">
        <f>IF($AI$19&gt;=7,H39,"")</f>
        <v/>
      </c>
      <c r="I40" s="485"/>
      <c r="J40" s="482" t="str">
        <f>IF($AI$19&gt;=7,+J39+1,"")</f>
        <v/>
      </c>
      <c r="K40" s="485"/>
      <c r="L40" s="485"/>
      <c r="M40" s="484" t="str">
        <f>IF(AI19&gt;=7,H40,"")</f>
        <v/>
      </c>
      <c r="N40" s="486"/>
      <c r="O40" s="28"/>
      <c r="P40" s="28"/>
      <c r="Q40" s="487">
        <f>+IF($AI$19&gt;=7,1,0)</f>
        <v>0</v>
      </c>
      <c r="R40" s="488"/>
      <c r="S40" s="265">
        <v>70</v>
      </c>
      <c r="U40" s="33">
        <f t="shared" si="0"/>
        <v>0</v>
      </c>
      <c r="AB40" s="30"/>
    </row>
    <row r="41" spans="3:37" s="21" customFormat="1" ht="15" hidden="1" customHeight="1" x14ac:dyDescent="0.25">
      <c r="C41" s="24" t="s">
        <v>23</v>
      </c>
      <c r="E41" s="24"/>
      <c r="F41" s="34"/>
      <c r="G41" s="35"/>
      <c r="H41" s="34"/>
      <c r="I41" s="32"/>
      <c r="J41" s="36"/>
      <c r="K41" s="36"/>
      <c r="M41" s="37"/>
      <c r="N41" s="37"/>
      <c r="O41" s="37"/>
      <c r="P41" s="37"/>
      <c r="Q41" s="37"/>
      <c r="S41" s="38"/>
      <c r="U41" s="39">
        <f>SUM(U34:U40)</f>
        <v>140</v>
      </c>
      <c r="AB41" s="32"/>
    </row>
    <row r="42" spans="3:37" s="21" customFormat="1" ht="15" hidden="1" customHeight="1" x14ac:dyDescent="0.25">
      <c r="C42" s="40"/>
      <c r="E42" s="489" t="s">
        <v>133</v>
      </c>
      <c r="F42" s="490"/>
      <c r="G42" s="490"/>
      <c r="H42" s="490"/>
      <c r="I42" s="490"/>
      <c r="J42" s="491"/>
      <c r="K42" s="41"/>
      <c r="M42" s="38"/>
      <c r="AF42" s="496"/>
      <c r="AG42" s="497"/>
      <c r="AH42" s="497"/>
      <c r="AI42" s="497"/>
      <c r="AJ42" s="497"/>
      <c r="AK42" s="498"/>
    </row>
    <row r="43" spans="3:37" s="32" customFormat="1" ht="15" hidden="1" customHeight="1" x14ac:dyDescent="0.2">
      <c r="C43" s="21"/>
      <c r="E43" s="499" t="s">
        <v>25</v>
      </c>
      <c r="F43" s="500"/>
      <c r="G43" s="499" t="s">
        <v>26</v>
      </c>
      <c r="H43" s="500"/>
      <c r="I43" s="499" t="s">
        <v>27</v>
      </c>
      <c r="J43" s="500"/>
      <c r="K43" s="42"/>
      <c r="L43" s="501" t="s">
        <v>28</v>
      </c>
      <c r="M43" s="502"/>
      <c r="P43" s="26" t="s">
        <v>29</v>
      </c>
      <c r="AF43" s="499"/>
      <c r="AG43" s="500"/>
      <c r="AH43" s="499"/>
      <c r="AI43" s="500"/>
      <c r="AJ43" s="499"/>
      <c r="AK43" s="500"/>
    </row>
    <row r="44" spans="3:37" s="32" customFormat="1" ht="15" hidden="1" customHeight="1" x14ac:dyDescent="0.25">
      <c r="C44" s="492" t="s">
        <v>30</v>
      </c>
      <c r="D44" s="493"/>
      <c r="E44" s="267"/>
      <c r="F44" s="268"/>
      <c r="G44" s="269"/>
      <c r="H44" s="270"/>
      <c r="I44" s="269"/>
      <c r="J44" s="270"/>
      <c r="K44" s="45"/>
      <c r="L44" s="494">
        <f>F44+H44+J44</f>
        <v>0</v>
      </c>
      <c r="M44" s="495"/>
      <c r="P44" s="29">
        <f>IF(L44 &lt;=U34,L44,U34)</f>
        <v>0</v>
      </c>
      <c r="AF44" s="269"/>
      <c r="AG44" s="270"/>
      <c r="AH44" s="271"/>
      <c r="AI44" s="270"/>
      <c r="AJ44" s="271"/>
      <c r="AK44" s="270"/>
    </row>
    <row r="45" spans="3:37" s="32" customFormat="1" ht="15" hidden="1" customHeight="1" x14ac:dyDescent="0.25">
      <c r="C45" s="492" t="s">
        <v>31</v>
      </c>
      <c r="D45" s="493"/>
      <c r="E45" s="267"/>
      <c r="F45" s="268"/>
      <c r="G45" s="269"/>
      <c r="H45" s="270"/>
      <c r="I45" s="269"/>
      <c r="J45" s="270"/>
      <c r="K45" s="45"/>
      <c r="L45" s="494">
        <f>F45+H45+J45</f>
        <v>0</v>
      </c>
      <c r="M45" s="495"/>
      <c r="P45" s="29">
        <f>IF(L45 &lt;=U35,L45,U35)</f>
        <v>0</v>
      </c>
      <c r="AF45" s="269"/>
      <c r="AG45" s="270"/>
      <c r="AH45" s="271"/>
      <c r="AI45" s="270"/>
      <c r="AJ45" s="271"/>
      <c r="AK45" s="270"/>
    </row>
    <row r="46" spans="3:37" s="32" customFormat="1" ht="15" hidden="1" customHeight="1" x14ac:dyDescent="0.25">
      <c r="C46" s="492" t="s">
        <v>32</v>
      </c>
      <c r="D46" s="493"/>
      <c r="E46" s="267"/>
      <c r="F46" s="268"/>
      <c r="G46" s="269"/>
      <c r="H46" s="270"/>
      <c r="I46" s="269"/>
      <c r="J46" s="270"/>
      <c r="K46" s="45"/>
      <c r="L46" s="494">
        <f t="shared" ref="L46:L50" si="1">F46+H46+J46</f>
        <v>0</v>
      </c>
      <c r="M46" s="495"/>
      <c r="P46" s="29">
        <f t="shared" ref="P46:P50" si="2">IF(L46 &lt;=U36,L46,U36)</f>
        <v>0</v>
      </c>
      <c r="AF46" s="269"/>
      <c r="AG46" s="270"/>
      <c r="AH46" s="271"/>
      <c r="AI46" s="270"/>
      <c r="AJ46" s="271"/>
      <c r="AK46" s="270"/>
    </row>
    <row r="47" spans="3:37" s="32" customFormat="1" ht="15" hidden="1" customHeight="1" x14ac:dyDescent="0.25">
      <c r="C47" s="492" t="s">
        <v>33</v>
      </c>
      <c r="D47" s="493"/>
      <c r="E47" s="267"/>
      <c r="F47" s="268"/>
      <c r="G47" s="269"/>
      <c r="H47" s="270"/>
      <c r="I47" s="269"/>
      <c r="J47" s="270"/>
      <c r="K47" s="45"/>
      <c r="L47" s="494">
        <f t="shared" si="1"/>
        <v>0</v>
      </c>
      <c r="M47" s="495"/>
      <c r="P47" s="29">
        <f t="shared" si="2"/>
        <v>0</v>
      </c>
      <c r="AF47" s="269"/>
      <c r="AG47" s="270"/>
      <c r="AH47" s="271"/>
      <c r="AI47" s="270"/>
      <c r="AJ47" s="271"/>
      <c r="AK47" s="270"/>
    </row>
    <row r="48" spans="3:37" s="32" customFormat="1" ht="15" hidden="1" customHeight="1" x14ac:dyDescent="0.25">
      <c r="C48" s="492" t="s">
        <v>34</v>
      </c>
      <c r="D48" s="493"/>
      <c r="E48" s="267"/>
      <c r="F48" s="268"/>
      <c r="G48" s="269"/>
      <c r="H48" s="270"/>
      <c r="I48" s="269"/>
      <c r="J48" s="270"/>
      <c r="K48" s="45"/>
      <c r="L48" s="494">
        <f t="shared" si="1"/>
        <v>0</v>
      </c>
      <c r="M48" s="495"/>
      <c r="P48" s="29">
        <f>IF(L48 &lt;=U38,L48,U38)</f>
        <v>0</v>
      </c>
      <c r="AF48" s="272"/>
      <c r="AG48" s="270"/>
      <c r="AH48" s="271"/>
      <c r="AI48" s="270"/>
      <c r="AJ48" s="271"/>
      <c r="AK48" s="270"/>
    </row>
    <row r="49" spans="2:45" s="32" customFormat="1" ht="15" hidden="1" customHeight="1" x14ac:dyDescent="0.25">
      <c r="C49" s="492" t="s">
        <v>35</v>
      </c>
      <c r="D49" s="493"/>
      <c r="E49" s="267"/>
      <c r="F49" s="268"/>
      <c r="G49" s="269"/>
      <c r="H49" s="270"/>
      <c r="I49" s="269"/>
      <c r="J49" s="270"/>
      <c r="K49" s="45"/>
      <c r="L49" s="494">
        <f t="shared" si="1"/>
        <v>0</v>
      </c>
      <c r="M49" s="495"/>
      <c r="P49" s="29">
        <f t="shared" si="2"/>
        <v>0</v>
      </c>
      <c r="AF49" s="269"/>
      <c r="AG49" s="270"/>
      <c r="AH49" s="271"/>
      <c r="AI49" s="270"/>
      <c r="AJ49" s="271"/>
      <c r="AK49" s="270"/>
    </row>
    <row r="50" spans="2:45" s="32" customFormat="1" ht="15" hidden="1" customHeight="1" x14ac:dyDescent="0.25">
      <c r="C50" s="514" t="s">
        <v>36</v>
      </c>
      <c r="D50" s="515"/>
      <c r="E50" s="273"/>
      <c r="F50" s="274"/>
      <c r="G50" s="275"/>
      <c r="H50" s="276"/>
      <c r="I50" s="275"/>
      <c r="J50" s="276"/>
      <c r="K50" s="55"/>
      <c r="L50" s="516">
        <f t="shared" si="1"/>
        <v>0</v>
      </c>
      <c r="M50" s="517"/>
      <c r="P50" s="29">
        <f t="shared" si="2"/>
        <v>0</v>
      </c>
      <c r="AF50" s="275"/>
      <c r="AG50" s="276"/>
      <c r="AH50" s="278"/>
      <c r="AI50" s="276"/>
      <c r="AJ50" s="278"/>
      <c r="AK50" s="276"/>
    </row>
    <row r="51" spans="2:45" s="32" customFormat="1" ht="15" hidden="1" customHeight="1" x14ac:dyDescent="0.2">
      <c r="C51" s="56" t="s">
        <v>37</v>
      </c>
      <c r="D51" s="57"/>
      <c r="E51" s="58"/>
      <c r="F51" s="59"/>
      <c r="G51" s="59"/>
      <c r="H51" s="60"/>
      <c r="I51" s="518">
        <f>SUM(F44:F50)+SUM(H44:H50)+SUM(J44:J50)</f>
        <v>0</v>
      </c>
      <c r="J51" s="519"/>
      <c r="L51" s="520">
        <f>SUM(M44:M50)</f>
        <v>0</v>
      </c>
      <c r="M51" s="521"/>
      <c r="P51" s="277">
        <f>SUM(P44:P50)</f>
        <v>0</v>
      </c>
      <c r="V51" s="38">
        <f>I51+AJ51</f>
        <v>0</v>
      </c>
      <c r="W51" s="38"/>
      <c r="X51" s="38"/>
      <c r="Y51" s="38"/>
      <c r="Z51" s="38"/>
      <c r="AA51" s="38"/>
      <c r="AB51" s="38"/>
      <c r="AC51" s="38"/>
      <c r="AD51" s="38"/>
      <c r="AE51" s="38"/>
      <c r="AF51" s="279"/>
      <c r="AG51" s="60"/>
      <c r="AH51" s="60"/>
      <c r="AI51" s="60"/>
      <c r="AJ51" s="503"/>
      <c r="AK51" s="504"/>
    </row>
    <row r="52" spans="2:45" s="21" customFormat="1" ht="3.75" customHeight="1" x14ac:dyDescent="0.2">
      <c r="S52" s="39"/>
      <c r="AC52" s="32"/>
    </row>
    <row r="53" spans="2:45" s="21" customFormat="1" ht="15" x14ac:dyDescent="0.25">
      <c r="C53" s="24" t="s">
        <v>134</v>
      </c>
      <c r="G53" s="61"/>
      <c r="H53" s="505" t="s">
        <v>38</v>
      </c>
      <c r="I53" s="506"/>
      <c r="J53" s="505" t="s">
        <v>19</v>
      </c>
      <c r="K53" s="507"/>
      <c r="L53" s="506"/>
      <c r="M53" s="505" t="s">
        <v>21</v>
      </c>
      <c r="N53" s="506"/>
      <c r="O53" s="62"/>
      <c r="P53" s="62"/>
      <c r="Q53" s="63"/>
      <c r="R53" s="372" t="s">
        <v>12</v>
      </c>
      <c r="S53" s="64" t="s">
        <v>22</v>
      </c>
      <c r="U53" s="65" t="s">
        <v>29</v>
      </c>
      <c r="W53" s="38"/>
      <c r="X53" s="38"/>
      <c r="Y53" s="38"/>
      <c r="Z53" s="38"/>
      <c r="AA53" s="38"/>
      <c r="AB53" s="38"/>
      <c r="AC53" s="66"/>
      <c r="AH53" s="39"/>
    </row>
    <row r="54" spans="2:45" s="21" customFormat="1" ht="14.25" x14ac:dyDescent="0.2">
      <c r="D54" s="508" t="s">
        <v>39</v>
      </c>
      <c r="E54" s="508"/>
      <c r="F54" s="508"/>
      <c r="G54" s="508"/>
      <c r="H54" s="509" t="str">
        <f>IF(AND(AJ19&gt;0,$AJ$19&lt;2),$J$19,"")</f>
        <v/>
      </c>
      <c r="I54" s="510"/>
      <c r="J54" s="511" t="str">
        <f>IF(AND(AJ19&gt;0,$AJ$19&lt;2),$H$19,"")</f>
        <v/>
      </c>
      <c r="K54" s="512"/>
      <c r="L54" s="513"/>
      <c r="M54" s="511" t="str">
        <f>IF(AND(AJ19&gt;0,$AJ$19&lt;2),$M$19,"")</f>
        <v/>
      </c>
      <c r="N54" s="513"/>
      <c r="O54" s="62"/>
      <c r="P54" s="62"/>
      <c r="Q54" s="63"/>
      <c r="R54" s="67">
        <f>IF($AJ$19&lt;2,$AJ$19,0)</f>
        <v>0</v>
      </c>
      <c r="S54" s="68">
        <v>0</v>
      </c>
      <c r="U54" s="69">
        <f>IF(R54&gt;0,S54,0)</f>
        <v>0</v>
      </c>
      <c r="AC54" s="70"/>
      <c r="AH54" s="39"/>
    </row>
    <row r="55" spans="2:45" s="21" customFormat="1" ht="15" customHeight="1" x14ac:dyDescent="0.2">
      <c r="D55" s="508" t="s">
        <v>40</v>
      </c>
      <c r="E55" s="508"/>
      <c r="F55" s="508"/>
      <c r="G55" s="508"/>
      <c r="H55" s="509">
        <f>IF(AND($AJ$19&gt;=2,$AJ$19&lt;6),$J$19,"")</f>
        <v>45912</v>
      </c>
      <c r="I55" s="510"/>
      <c r="J55" s="511">
        <f>IF(AND($AJ$19&gt;=2,$AJ$19&lt;6),$H$19,"")</f>
        <v>0.54166666666666663</v>
      </c>
      <c r="K55" s="512"/>
      <c r="L55" s="513"/>
      <c r="M55" s="511">
        <f>IF(AND($AJ$19&gt;=2,$AJ$19&lt;6),$M$19,"")</f>
        <v>0.66666666666666663</v>
      </c>
      <c r="N55" s="513"/>
      <c r="O55" s="62"/>
      <c r="P55" s="62"/>
      <c r="Q55" s="63"/>
      <c r="R55" s="67">
        <f>IF(AND($AJ$19&gt;=2,AJ19&lt;6),$AJ$19,0)</f>
        <v>3</v>
      </c>
      <c r="S55" s="68">
        <v>25</v>
      </c>
      <c r="U55" s="69">
        <f>IF(R55&gt;0,S55,0)</f>
        <v>25</v>
      </c>
      <c r="AC55" s="70"/>
      <c r="AH55" s="39"/>
    </row>
    <row r="56" spans="2:45" s="21" customFormat="1" ht="14.25" x14ac:dyDescent="0.2">
      <c r="D56" s="508" t="s">
        <v>41</v>
      </c>
      <c r="E56" s="508"/>
      <c r="F56" s="508"/>
      <c r="G56" s="508"/>
      <c r="H56" s="509" t="str">
        <f>IF(AND($AJ$19&gt;=6,$AJ$19&lt;12),$J$19,"")</f>
        <v/>
      </c>
      <c r="I56" s="510"/>
      <c r="J56" s="511" t="str">
        <f>IF(AND($AJ$19&gt;=6,$AJ$19&lt;12),$H$19,"")</f>
        <v/>
      </c>
      <c r="K56" s="512"/>
      <c r="L56" s="513"/>
      <c r="M56" s="511" t="str">
        <f>IF(AND($AJ$19&gt;=6,$AJ$19&lt;12),$M$19,"")</f>
        <v/>
      </c>
      <c r="N56" s="513"/>
      <c r="O56" s="62"/>
      <c r="P56" s="62"/>
      <c r="Q56" s="63"/>
      <c r="R56" s="67">
        <f>IF(AND($AJ$19&gt;=6,AJ19&lt;12),$AJ$19,0)</f>
        <v>0</v>
      </c>
      <c r="S56" s="68">
        <v>50</v>
      </c>
      <c r="U56" s="69">
        <f>IF(R56&gt;0,S56,0)</f>
        <v>0</v>
      </c>
      <c r="AC56" s="71"/>
    </row>
    <row r="57" spans="2:45" s="21" customFormat="1" ht="15" thickBot="1" x14ac:dyDescent="0.25">
      <c r="D57" s="531" t="s">
        <v>42</v>
      </c>
      <c r="E57" s="531"/>
      <c r="F57" s="531"/>
      <c r="G57" s="531"/>
      <c r="H57" s="532" t="str">
        <f>IF($AJ$19&gt;=12,$J$19,"")</f>
        <v/>
      </c>
      <c r="I57" s="533"/>
      <c r="J57" s="534" t="str">
        <f>IF($AJ$19&gt;=12,$H$19,"")</f>
        <v/>
      </c>
      <c r="K57" s="535"/>
      <c r="L57" s="536"/>
      <c r="M57" s="534" t="str">
        <f>IF($AJ$19&gt;=12,$M$19,"")</f>
        <v/>
      </c>
      <c r="N57" s="536"/>
      <c r="O57" s="72"/>
      <c r="P57" s="72"/>
      <c r="Q57" s="73"/>
      <c r="R57" s="74">
        <f>IF($AJ$19&gt;=12,$AJ$19,0)</f>
        <v>0</v>
      </c>
      <c r="S57" s="75">
        <v>70</v>
      </c>
      <c r="U57" s="69">
        <f>IF(R57&gt;0,S57,0)</f>
        <v>0</v>
      </c>
      <c r="V57" s="39"/>
      <c r="AC57" s="71"/>
      <c r="AD57" s="39"/>
      <c r="AE57" s="39"/>
      <c r="AF57" s="39"/>
    </row>
    <row r="58" spans="2:45" s="21" customFormat="1" ht="15.75" hidden="1" thickBot="1" x14ac:dyDescent="0.3">
      <c r="D58" s="76" t="s">
        <v>43</v>
      </c>
      <c r="E58" s="77"/>
      <c r="F58" s="78"/>
      <c r="G58" s="78"/>
      <c r="H58" s="522">
        <v>0</v>
      </c>
      <c r="I58" s="523"/>
      <c r="J58" s="524">
        <v>0</v>
      </c>
      <c r="K58" s="525"/>
      <c r="L58" s="525"/>
      <c r="M58" s="524">
        <v>0</v>
      </c>
      <c r="N58" s="526"/>
      <c r="O58" s="374"/>
      <c r="P58" s="524">
        <v>0</v>
      </c>
      <c r="Q58" s="526"/>
      <c r="R58" s="373">
        <v>0</v>
      </c>
      <c r="S58" s="373">
        <v>0</v>
      </c>
      <c r="T58" s="385"/>
      <c r="U58" s="80">
        <f>H58+J58+M58+R58+S58+P58</f>
        <v>0</v>
      </c>
      <c r="AC58" s="71"/>
    </row>
    <row r="59" spans="2:45" s="21" customFormat="1" ht="15.75" thickBot="1" x14ac:dyDescent="0.3">
      <c r="D59" s="527" t="s">
        <v>135</v>
      </c>
      <c r="E59" s="528"/>
      <c r="F59" s="528"/>
      <c r="G59" s="528"/>
      <c r="H59" s="528"/>
      <c r="I59" s="528"/>
      <c r="J59" s="528"/>
      <c r="K59" s="528"/>
      <c r="L59" s="528"/>
      <c r="M59" s="529"/>
      <c r="N59" s="530"/>
      <c r="O59" s="530"/>
      <c r="P59" s="530"/>
      <c r="Q59" s="530"/>
      <c r="R59" s="530"/>
      <c r="S59" s="376"/>
      <c r="T59" s="284"/>
      <c r="U59" s="285">
        <f>SUM(U54:U58)</f>
        <v>25</v>
      </c>
      <c r="V59" s="39"/>
      <c r="W59" s="39"/>
      <c r="X59" s="39"/>
      <c r="Y59" s="39"/>
      <c r="Z59" s="39"/>
      <c r="AA59" s="39"/>
      <c r="AB59" s="39"/>
      <c r="AC59" s="84"/>
      <c r="AD59" s="39"/>
      <c r="AE59" s="39"/>
      <c r="AF59" s="39"/>
    </row>
    <row r="60" spans="2:45" s="21" customFormat="1" ht="3.75" customHeight="1" thickBot="1" x14ac:dyDescent="0.25">
      <c r="AC60" s="71"/>
    </row>
    <row r="61" spans="2:45" s="22" customFormat="1" ht="15" customHeight="1" thickBot="1" x14ac:dyDescent="0.3">
      <c r="B61" s="386"/>
      <c r="C61" s="387" t="s">
        <v>204</v>
      </c>
      <c r="D61" s="387"/>
      <c r="E61" s="387"/>
      <c r="F61" s="388"/>
      <c r="G61" s="389"/>
      <c r="H61" s="388"/>
      <c r="I61" s="387"/>
      <c r="J61" s="390"/>
      <c r="K61" s="390"/>
      <c r="L61" s="387"/>
      <c r="M61" s="391"/>
      <c r="N61" s="391"/>
      <c r="O61" s="391"/>
      <c r="P61" s="391"/>
      <c r="Q61" s="391"/>
      <c r="R61" s="387"/>
      <c r="S61" s="392"/>
      <c r="T61" s="387"/>
      <c r="U61" s="393">
        <f>U59+SUM(U34:U40)</f>
        <v>165</v>
      </c>
      <c r="W61" s="39"/>
      <c r="X61" s="39"/>
      <c r="Y61" s="39"/>
      <c r="Z61" s="39"/>
      <c r="AA61" s="39"/>
      <c r="AB61" s="39"/>
      <c r="AC61" s="84"/>
    </row>
    <row r="62" spans="2:45" s="259" customFormat="1" ht="15" customHeight="1" x14ac:dyDescent="0.25">
      <c r="F62" s="295"/>
      <c r="G62" s="296"/>
      <c r="H62" s="295"/>
      <c r="J62" s="297"/>
      <c r="K62" s="297"/>
      <c r="M62" s="298"/>
      <c r="N62" s="298"/>
      <c r="O62" s="298"/>
      <c r="P62" s="298"/>
      <c r="Q62" s="298"/>
      <c r="S62" s="261"/>
      <c r="U62" s="261"/>
      <c r="W62" s="311"/>
      <c r="X62" s="311"/>
      <c r="Y62" s="311"/>
      <c r="Z62" s="311"/>
      <c r="AA62" s="311"/>
      <c r="AB62" s="311"/>
      <c r="AC62" s="312"/>
    </row>
    <row r="63" spans="2:45" s="294" customFormat="1" ht="15.75" x14ac:dyDescent="0.25">
      <c r="B63" s="394" t="s">
        <v>205</v>
      </c>
      <c r="C63" s="394"/>
      <c r="D63" s="394"/>
      <c r="E63" s="394"/>
      <c r="F63" s="395"/>
      <c r="G63" s="396"/>
      <c r="H63" s="395"/>
      <c r="I63" s="394"/>
      <c r="J63" s="397"/>
      <c r="K63" s="397"/>
      <c r="L63" s="394"/>
      <c r="M63" s="398"/>
      <c r="N63" s="298"/>
      <c r="O63" s="298"/>
      <c r="P63" s="399"/>
      <c r="Q63" s="399"/>
      <c r="R63" s="400"/>
      <c r="S63" s="401"/>
      <c r="T63" s="259"/>
      <c r="U63" s="401"/>
      <c r="AA63" s="39"/>
      <c r="AB63" s="39"/>
      <c r="AC63" s="22"/>
      <c r="AD63" s="22"/>
      <c r="AE63" s="22"/>
      <c r="AF63" s="22"/>
      <c r="AG63" s="22"/>
      <c r="AH63" s="22"/>
      <c r="AI63" s="22"/>
      <c r="AJ63" s="22"/>
      <c r="AK63" s="22"/>
      <c r="AL63" s="22"/>
      <c r="AO63" s="66"/>
      <c r="AP63" s="66"/>
      <c r="AQ63" s="66"/>
      <c r="AR63" s="66"/>
      <c r="AS63" s="66"/>
    </row>
    <row r="64" spans="2:45" s="22" customFormat="1" ht="15.75" x14ac:dyDescent="0.25">
      <c r="B64" s="259"/>
      <c r="C64" s="259"/>
      <c r="D64" s="259"/>
      <c r="E64" s="259"/>
      <c r="F64" s="295"/>
      <c r="G64" s="296"/>
      <c r="H64" s="295"/>
      <c r="I64" s="259"/>
      <c r="J64" s="297"/>
      <c r="K64" s="297"/>
      <c r="L64" s="259"/>
      <c r="M64" s="298"/>
      <c r="N64" s="298"/>
      <c r="P64" s="402" t="s">
        <v>206</v>
      </c>
      <c r="Q64" s="298"/>
      <c r="R64" s="259"/>
      <c r="S64" s="261"/>
      <c r="T64" s="259"/>
      <c r="U64" s="261" t="s">
        <v>38</v>
      </c>
      <c r="W64" s="39"/>
      <c r="X64" s="39"/>
      <c r="Y64" s="39"/>
      <c r="Z64" s="39"/>
      <c r="AA64" s="39"/>
      <c r="AB64" s="39"/>
      <c r="AC64" s="84"/>
      <c r="AO64" s="259"/>
      <c r="AP64" s="259"/>
      <c r="AQ64" s="259"/>
      <c r="AR64" s="259"/>
      <c r="AS64" s="259"/>
    </row>
    <row r="65" spans="1:34" s="22" customFormat="1" ht="7.5" customHeight="1" thickBot="1" x14ac:dyDescent="0.3">
      <c r="A65" s="299"/>
      <c r="B65" s="299"/>
      <c r="D65" s="304"/>
      <c r="E65" s="304"/>
      <c r="F65" s="304"/>
      <c r="G65" s="304"/>
      <c r="H65" s="304"/>
      <c r="I65" s="304"/>
      <c r="J65" s="304"/>
      <c r="K65" s="304"/>
      <c r="L65" s="304"/>
      <c r="M65" s="304"/>
      <c r="N65" s="304"/>
      <c r="O65" s="304"/>
      <c r="P65" s="304"/>
      <c r="Q65" s="301"/>
      <c r="R65" s="301"/>
      <c r="S65" s="301"/>
      <c r="T65" s="301"/>
      <c r="U65" s="301"/>
      <c r="W65" s="39"/>
      <c r="X65" s="39"/>
      <c r="Y65" s="39"/>
      <c r="Z65" s="39"/>
      <c r="AA65" s="39"/>
      <c r="AB65" s="39"/>
      <c r="AC65" s="84"/>
    </row>
    <row r="66" spans="1:34" s="22" customFormat="1" ht="16.5" thickBot="1" x14ac:dyDescent="0.3">
      <c r="A66" s="299"/>
      <c r="B66" s="299"/>
      <c r="C66" s="299"/>
      <c r="D66" s="313" t="s">
        <v>139</v>
      </c>
      <c r="E66" s="307"/>
      <c r="F66" s="304"/>
      <c r="G66" s="543" t="s">
        <v>195</v>
      </c>
      <c r="H66" s="544"/>
      <c r="I66" s="308"/>
      <c r="J66" s="300" t="s">
        <v>140</v>
      </c>
      <c r="K66" s="299"/>
      <c r="L66" s="299"/>
      <c r="M66" s="309"/>
      <c r="N66" s="309"/>
      <c r="O66" s="309"/>
      <c r="P66" s="309"/>
      <c r="Q66" s="309"/>
      <c r="S66" s="315" t="s">
        <v>207</v>
      </c>
      <c r="T66" s="299"/>
      <c r="U66" s="403">
        <v>3</v>
      </c>
      <c r="W66" s="39"/>
      <c r="X66" s="39"/>
      <c r="Y66" s="39"/>
      <c r="Z66" s="39"/>
      <c r="AA66" s="39"/>
      <c r="AB66" s="39"/>
      <c r="AC66" s="84"/>
    </row>
    <row r="67" spans="1:34" s="22" customFormat="1" ht="15.75" hidden="1" customHeight="1" x14ac:dyDescent="0.25">
      <c r="A67" s="299"/>
      <c r="B67" s="299"/>
      <c r="C67" s="299"/>
      <c r="D67" s="322" t="s">
        <v>208</v>
      </c>
      <c r="E67" s="299"/>
      <c r="F67" s="308"/>
      <c r="G67" s="308"/>
      <c r="H67" s="308"/>
      <c r="I67" s="308"/>
      <c r="J67" s="299"/>
      <c r="K67" s="299"/>
      <c r="L67" s="299"/>
      <c r="M67" s="309"/>
      <c r="N67" s="309"/>
      <c r="O67" s="309"/>
      <c r="P67" s="309"/>
      <c r="Q67" s="309"/>
      <c r="R67" s="309"/>
      <c r="S67" s="308"/>
      <c r="T67" s="299"/>
      <c r="U67" s="323"/>
      <c r="W67" s="39"/>
      <c r="X67" s="39"/>
      <c r="Y67" s="39"/>
      <c r="Z67" s="39"/>
      <c r="AA67" s="39"/>
      <c r="AB67" s="39"/>
      <c r="AC67" s="84"/>
    </row>
    <row r="68" spans="1:34" s="22" customFormat="1" ht="16.5" hidden="1" customHeight="1" thickBot="1" x14ac:dyDescent="0.3">
      <c r="A68" s="307"/>
      <c r="B68" s="307"/>
      <c r="C68" s="307"/>
      <c r="D68" s="307" t="s">
        <v>209</v>
      </c>
      <c r="E68" s="307"/>
      <c r="F68" s="324"/>
      <c r="G68" s="324"/>
      <c r="H68" s="307"/>
      <c r="I68" s="545"/>
      <c r="J68" s="546"/>
      <c r="K68" s="307"/>
      <c r="L68" s="307" t="s">
        <v>146</v>
      </c>
      <c r="M68" s="307"/>
      <c r="N68" s="547">
        <v>0.66</v>
      </c>
      <c r="O68" s="547"/>
      <c r="P68" s="547"/>
      <c r="Q68" s="322" t="s">
        <v>147</v>
      </c>
      <c r="R68" s="322"/>
      <c r="S68" s="325">
        <f>N68*I68</f>
        <v>0</v>
      </c>
      <c r="T68" s="307"/>
      <c r="U68" s="326"/>
      <c r="W68" s="39"/>
      <c r="Y68" s="39"/>
      <c r="Z68" s="39"/>
      <c r="AA68" s="39"/>
      <c r="AB68" s="39"/>
      <c r="AC68" s="84"/>
    </row>
    <row r="69" spans="1:34" s="22" customFormat="1" ht="15" customHeight="1" x14ac:dyDescent="0.25">
      <c r="A69" s="307"/>
      <c r="B69" s="307"/>
      <c r="C69" s="307"/>
      <c r="D69" s="307"/>
      <c r="E69" s="307"/>
      <c r="F69" s="324"/>
      <c r="G69" s="324"/>
      <c r="H69" s="324"/>
      <c r="I69" s="324"/>
      <c r="J69" s="307"/>
      <c r="K69" s="307"/>
      <c r="L69" s="307"/>
      <c r="M69" s="322"/>
      <c r="N69" s="322"/>
      <c r="O69" s="322"/>
      <c r="P69" s="322"/>
      <c r="Q69" s="322"/>
      <c r="R69" s="322"/>
      <c r="S69" s="324"/>
      <c r="T69" s="307"/>
      <c r="U69" s="326"/>
      <c r="W69" s="39"/>
      <c r="X69" s="327" t="s">
        <v>210</v>
      </c>
      <c r="Y69" s="39"/>
      <c r="Z69" s="39"/>
      <c r="AA69" s="39"/>
      <c r="AB69" s="39"/>
      <c r="AC69" s="84"/>
    </row>
    <row r="70" spans="1:34" s="22" customFormat="1" ht="15" customHeight="1" x14ac:dyDescent="0.25">
      <c r="A70" s="307"/>
      <c r="B70" s="257">
        <v>5</v>
      </c>
      <c r="C70" s="300" t="s">
        <v>148</v>
      </c>
      <c r="D70" s="307"/>
      <c r="E70" s="307"/>
      <c r="F70" s="324"/>
      <c r="G70" s="324"/>
      <c r="H70" s="324"/>
      <c r="I70" s="324"/>
      <c r="J70" s="307"/>
      <c r="K70" s="548" t="s">
        <v>58</v>
      </c>
      <c r="L70" s="548"/>
      <c r="M70" s="548"/>
      <c r="N70" s="548"/>
      <c r="O70" s="548"/>
      <c r="P70" s="548"/>
      <c r="Q70" s="548"/>
      <c r="R70" s="328" t="s">
        <v>149</v>
      </c>
      <c r="S70" s="329">
        <v>25</v>
      </c>
      <c r="T70" s="307"/>
      <c r="U70" s="326"/>
      <c r="W70" s="39"/>
      <c r="X70" s="39"/>
      <c r="Y70" s="39"/>
      <c r="Z70" s="39"/>
      <c r="AA70" s="39"/>
      <c r="AB70" s="39"/>
      <c r="AC70" s="84"/>
    </row>
    <row r="71" spans="1:34" s="22" customFormat="1" ht="15" customHeight="1" x14ac:dyDescent="0.25">
      <c r="A71" s="307"/>
      <c r="B71" s="324"/>
      <c r="C71" s="307"/>
      <c r="D71" s="307"/>
      <c r="E71" s="307"/>
      <c r="F71" s="324"/>
      <c r="G71" s="324"/>
      <c r="H71" s="324"/>
      <c r="I71" s="324"/>
      <c r="J71" s="307"/>
      <c r="K71" s="307"/>
      <c r="L71" s="307"/>
      <c r="M71" s="322"/>
      <c r="N71" s="322"/>
      <c r="O71" s="322"/>
      <c r="P71" s="322"/>
      <c r="Q71" s="322"/>
      <c r="R71" s="322"/>
      <c r="S71" s="324"/>
      <c r="T71" s="307"/>
      <c r="U71" s="326"/>
      <c r="W71" s="39"/>
      <c r="X71" s="39"/>
      <c r="Y71" s="39"/>
      <c r="Z71" s="39"/>
      <c r="AA71" s="39"/>
      <c r="AB71" s="39"/>
      <c r="AC71" s="84"/>
    </row>
    <row r="72" spans="1:34" s="22" customFormat="1" ht="15" customHeight="1" x14ac:dyDescent="0.25">
      <c r="A72" s="307"/>
      <c r="B72" s="324"/>
      <c r="C72" s="307" t="s">
        <v>211</v>
      </c>
      <c r="D72" s="307"/>
      <c r="E72" s="307"/>
      <c r="F72" s="324"/>
      <c r="G72" s="324"/>
      <c r="H72" s="324"/>
      <c r="I72" s="324"/>
      <c r="J72" s="307"/>
      <c r="K72" s="307"/>
      <c r="L72" s="307"/>
      <c r="M72" s="322"/>
      <c r="N72" s="322"/>
      <c r="O72" s="322"/>
      <c r="P72" s="322"/>
      <c r="Q72" s="322"/>
      <c r="R72" s="322"/>
      <c r="S72" s="324"/>
      <c r="T72" s="307"/>
      <c r="U72" s="326"/>
      <c r="W72" s="39"/>
      <c r="X72" s="39"/>
      <c r="Y72" s="39"/>
      <c r="Z72" s="39"/>
      <c r="AA72" s="39"/>
      <c r="AB72" s="39"/>
      <c r="AC72" s="84"/>
    </row>
    <row r="73" spans="1:34" s="22" customFormat="1" ht="15.75" hidden="1" customHeight="1" x14ac:dyDescent="0.25">
      <c r="A73" s="330"/>
      <c r="B73" s="331"/>
      <c r="C73" s="330"/>
      <c r="D73" s="332"/>
      <c r="E73" s="332"/>
      <c r="F73" s="332"/>
      <c r="G73" s="332"/>
      <c r="H73" s="549"/>
      <c r="I73" s="549"/>
      <c r="J73" s="332"/>
      <c r="K73" s="332"/>
      <c r="L73" s="332"/>
      <c r="M73" s="332"/>
      <c r="N73" s="332"/>
      <c r="O73" s="332"/>
      <c r="P73" s="332"/>
      <c r="Q73" s="550"/>
      <c r="R73" s="550"/>
      <c r="S73" s="332"/>
      <c r="T73" s="330"/>
      <c r="U73" s="326"/>
      <c r="W73" s="39"/>
      <c r="X73" s="39"/>
      <c r="Y73" s="39"/>
      <c r="Z73" s="39"/>
      <c r="AA73" s="39"/>
      <c r="AB73" s="39"/>
      <c r="AC73" s="84"/>
    </row>
    <row r="74" spans="1:34" s="22" customFormat="1" ht="15.75" hidden="1" customHeight="1" x14ac:dyDescent="0.25">
      <c r="B74" s="257">
        <v>6</v>
      </c>
      <c r="C74" s="538" t="s">
        <v>151</v>
      </c>
      <c r="D74" s="538"/>
      <c r="E74" s="538"/>
      <c r="F74" s="538"/>
      <c r="G74" s="538"/>
      <c r="H74" s="538"/>
      <c r="I74" s="538"/>
      <c r="J74" s="538"/>
      <c r="K74" s="538"/>
      <c r="L74" s="538"/>
      <c r="M74" s="538"/>
      <c r="N74" s="538"/>
      <c r="O74" s="538"/>
      <c r="P74" s="538"/>
      <c r="Q74" s="538"/>
      <c r="R74" s="538"/>
      <c r="S74" s="538"/>
      <c r="T74" s="538"/>
      <c r="U74" s="538"/>
      <c r="AH74" s="22" t="s">
        <v>126</v>
      </c>
    </row>
    <row r="75" spans="1:34" ht="15.75" hidden="1" x14ac:dyDescent="0.25">
      <c r="B75" s="22"/>
      <c r="C75" s="538"/>
      <c r="D75" s="538"/>
      <c r="E75" s="538"/>
      <c r="F75" s="538"/>
      <c r="G75" s="538"/>
      <c r="H75" s="538"/>
      <c r="I75" s="538"/>
      <c r="J75" s="538"/>
      <c r="K75" s="538"/>
      <c r="L75" s="538"/>
      <c r="M75" s="538"/>
      <c r="N75" s="538"/>
      <c r="O75" s="538"/>
      <c r="P75" s="538"/>
      <c r="Q75" s="538"/>
      <c r="R75" s="538"/>
      <c r="S75" s="538"/>
      <c r="T75" s="538"/>
      <c r="U75" s="538"/>
    </row>
    <row r="76" spans="1:34" ht="15.75" hidden="1" x14ac:dyDescent="0.25">
      <c r="B76" s="22"/>
      <c r="C76" s="538"/>
      <c r="D76" s="538"/>
      <c r="E76" s="538"/>
      <c r="F76" s="538"/>
      <c r="G76" s="538"/>
      <c r="H76" s="538"/>
      <c r="I76" s="538"/>
      <c r="J76" s="538"/>
      <c r="K76" s="538"/>
      <c r="L76" s="538"/>
      <c r="M76" s="538"/>
      <c r="N76" s="538"/>
      <c r="O76" s="538"/>
      <c r="P76" s="538"/>
      <c r="Q76" s="538"/>
      <c r="R76" s="538"/>
      <c r="S76" s="538"/>
      <c r="T76" s="538"/>
      <c r="U76" s="538"/>
    </row>
    <row r="77" spans="1:34" ht="15.75" hidden="1" customHeight="1" x14ac:dyDescent="0.25">
      <c r="B77" s="22"/>
      <c r="C77" s="375"/>
      <c r="D77" s="375"/>
      <c r="E77" s="375"/>
      <c r="F77" s="375"/>
      <c r="G77" s="375"/>
      <c r="H77" s="375"/>
      <c r="I77" s="375"/>
      <c r="J77" s="375"/>
      <c r="K77" s="375"/>
      <c r="L77" s="375"/>
      <c r="M77" s="375"/>
      <c r="N77" s="375"/>
      <c r="O77" s="375"/>
      <c r="P77" s="375"/>
      <c r="Q77" s="375"/>
      <c r="R77" s="375"/>
      <c r="S77" s="375"/>
      <c r="T77" s="375"/>
      <c r="U77" s="375"/>
    </row>
    <row r="78" spans="1:34" ht="19.5" hidden="1" customHeight="1" thickBot="1" x14ac:dyDescent="0.35">
      <c r="B78" s="334"/>
      <c r="C78" s="335" t="s">
        <v>152</v>
      </c>
      <c r="D78" s="336"/>
      <c r="E78" s="336"/>
      <c r="F78" s="336"/>
      <c r="G78" s="539" t="s">
        <v>153</v>
      </c>
      <c r="H78" s="540"/>
      <c r="I78" s="540"/>
      <c r="J78" s="540"/>
      <c r="K78" s="540"/>
      <c r="L78" s="540"/>
      <c r="M78" s="541"/>
      <c r="N78" s="337" t="s">
        <v>140</v>
      </c>
      <c r="O78" s="336"/>
      <c r="P78" s="336"/>
      <c r="Q78" s="336"/>
      <c r="R78" s="336"/>
      <c r="S78" s="301"/>
      <c r="T78" s="301"/>
      <c r="U78" s="301"/>
    </row>
    <row r="79" spans="1:34" ht="15.75" hidden="1" customHeight="1" x14ac:dyDescent="0.25">
      <c r="B79" s="22"/>
      <c r="C79" s="375"/>
      <c r="E79" s="375"/>
      <c r="F79" s="375"/>
      <c r="G79" s="375"/>
      <c r="H79" s="375"/>
      <c r="I79" s="375"/>
      <c r="J79" s="375"/>
      <c r="K79" s="375"/>
      <c r="L79" s="375"/>
      <c r="M79" s="375"/>
      <c r="N79" s="375"/>
      <c r="O79" s="375"/>
      <c r="P79" s="375"/>
      <c r="Q79" s="375"/>
      <c r="R79" s="375"/>
      <c r="S79" s="375"/>
      <c r="T79" s="375"/>
      <c r="U79" s="375"/>
    </row>
    <row r="80" spans="1:34" ht="15.75" hidden="1" customHeight="1" x14ac:dyDescent="0.25">
      <c r="B80" s="22"/>
      <c r="C80" s="375"/>
      <c r="D80" s="159" t="s">
        <v>153</v>
      </c>
      <c r="E80" s="375"/>
      <c r="F80" s="375"/>
      <c r="G80" s="375"/>
      <c r="H80" s="375"/>
      <c r="I80" s="375"/>
      <c r="J80" s="375"/>
      <c r="K80" s="375"/>
      <c r="L80" s="375"/>
      <c r="M80" s="375"/>
      <c r="N80" s="375"/>
      <c r="O80" s="375"/>
      <c r="P80" s="375"/>
      <c r="Q80" s="375"/>
      <c r="R80" s="375"/>
      <c r="S80" s="375"/>
      <c r="T80" s="375"/>
      <c r="U80" s="375"/>
    </row>
    <row r="81" spans="1:36" s="259" customFormat="1" ht="15.75" hidden="1" x14ac:dyDescent="0.25">
      <c r="A81" s="299"/>
      <c r="B81" s="299"/>
      <c r="C81" s="299"/>
      <c r="D81" s="340" t="s">
        <v>154</v>
      </c>
      <c r="E81" s="341"/>
      <c r="F81" s="341"/>
      <c r="G81" s="341"/>
      <c r="H81" s="342"/>
      <c r="I81" s="342"/>
      <c r="J81" s="342">
        <v>85</v>
      </c>
      <c r="K81" s="341"/>
      <c r="L81" s="343" t="s">
        <v>155</v>
      </c>
      <c r="M81" s="57" t="s">
        <v>156</v>
      </c>
      <c r="N81" s="341">
        <f>SUM(Q34:R40)</f>
        <v>2</v>
      </c>
      <c r="O81" s="344" t="s">
        <v>149</v>
      </c>
      <c r="P81" s="345">
        <f>N81*J81*AH81</f>
        <v>0</v>
      </c>
      <c r="Q81" s="299"/>
      <c r="R81" s="299"/>
      <c r="S81" s="323"/>
      <c r="T81" s="299"/>
      <c r="U81" s="299"/>
      <c r="AH81" s="338">
        <f>IF(G78="In-State Travel",1,0)</f>
        <v>0</v>
      </c>
      <c r="AI81" s="339">
        <f>AH81</f>
        <v>0</v>
      </c>
      <c r="AJ81" s="159">
        <f>IF(AI81="1",1,0)</f>
        <v>0</v>
      </c>
    </row>
    <row r="82" spans="1:36" s="159" customFormat="1" ht="15.75" hidden="1" x14ac:dyDescent="0.25">
      <c r="D82" s="347" t="s">
        <v>157</v>
      </c>
      <c r="E82" s="57"/>
      <c r="F82" s="348"/>
      <c r="G82" s="348"/>
      <c r="H82" s="349"/>
      <c r="I82" s="349"/>
      <c r="J82" s="350">
        <v>135</v>
      </c>
      <c r="K82" s="348"/>
      <c r="L82" s="351" t="s">
        <v>155</v>
      </c>
      <c r="M82" s="57" t="s">
        <v>156</v>
      </c>
      <c r="N82" s="348">
        <f>SUM(Q34:R40)</f>
        <v>2</v>
      </c>
      <c r="O82" s="348" t="s">
        <v>149</v>
      </c>
      <c r="P82" s="345">
        <f>N82*J82*AH82</f>
        <v>0</v>
      </c>
      <c r="Q82" s="352"/>
      <c r="R82" s="352"/>
      <c r="S82" s="353"/>
      <c r="U82" s="323"/>
      <c r="AH82" s="338">
        <f>IF(G78="Santa Fe, NM",1,0)</f>
        <v>0</v>
      </c>
      <c r="AI82" s="346">
        <f>AH82</f>
        <v>0</v>
      </c>
      <c r="AJ82" s="159">
        <f>IF(AH82="1",1,0)</f>
        <v>0</v>
      </c>
    </row>
    <row r="83" spans="1:36" s="159" customFormat="1" ht="15.75" hidden="1" x14ac:dyDescent="0.25">
      <c r="D83" s="347" t="s">
        <v>158</v>
      </c>
      <c r="E83" s="57"/>
      <c r="F83" s="348"/>
      <c r="G83" s="348"/>
      <c r="H83" s="349"/>
      <c r="I83" s="349"/>
      <c r="J83" s="350">
        <v>115</v>
      </c>
      <c r="K83" s="348"/>
      <c r="L83" s="351" t="s">
        <v>155</v>
      </c>
      <c r="M83" s="57" t="s">
        <v>156</v>
      </c>
      <c r="N83" s="348">
        <f>SUM(Q34:R40)</f>
        <v>2</v>
      </c>
      <c r="O83" s="348" t="s">
        <v>149</v>
      </c>
      <c r="P83" s="345">
        <f>N83*J83*AH83</f>
        <v>0</v>
      </c>
      <c r="Q83" s="352"/>
      <c r="R83" s="352"/>
      <c r="S83" s="353"/>
      <c r="U83" s="323"/>
      <c r="AH83" s="338">
        <f>IF(G78="Out-of-State Travel",1,0)</f>
        <v>0</v>
      </c>
      <c r="AI83" s="346">
        <f>AH83</f>
        <v>0</v>
      </c>
      <c r="AJ83" s="159">
        <f>IF(AH83="1",1,0)</f>
        <v>0</v>
      </c>
    </row>
    <row r="84" spans="1:36" s="159" customFormat="1" ht="15.75" hidden="1" x14ac:dyDescent="0.25">
      <c r="D84" s="347" t="s">
        <v>159</v>
      </c>
      <c r="E84" s="57"/>
      <c r="F84" s="348"/>
      <c r="G84" s="348"/>
      <c r="H84" s="349"/>
      <c r="I84" s="349"/>
      <c r="J84" s="350"/>
      <c r="K84" s="348"/>
      <c r="L84" s="348"/>
      <c r="M84" s="348"/>
      <c r="N84" s="348"/>
      <c r="O84" s="348"/>
      <c r="P84" s="345">
        <f>U59*AJ85</f>
        <v>0</v>
      </c>
      <c r="Q84" s="352"/>
      <c r="R84" s="352"/>
      <c r="S84" s="353"/>
      <c r="U84" s="323"/>
      <c r="AF84" s="354">
        <f>IF(G78="Not Requesting Per Diem Reimbursement",1,0)</f>
        <v>1</v>
      </c>
      <c r="AJ84" s="338">
        <f>IF(G78="Not Requesting Per Diem Reimbursement",0,1)</f>
        <v>0</v>
      </c>
    </row>
    <row r="85" spans="1:36" s="159" customFormat="1" ht="3.75" customHeight="1" thickBot="1" x14ac:dyDescent="0.3">
      <c r="F85" s="353"/>
      <c r="G85" s="353"/>
      <c r="H85" s="352"/>
      <c r="I85" s="352"/>
      <c r="J85" s="355"/>
      <c r="K85" s="353"/>
      <c r="L85" s="353"/>
      <c r="M85" s="353"/>
      <c r="N85" s="353"/>
      <c r="O85" s="353"/>
      <c r="P85" s="261"/>
      <c r="Q85" s="352"/>
      <c r="R85" s="352"/>
      <c r="S85" s="353"/>
      <c r="U85" s="323"/>
      <c r="AE85" s="159" t="s">
        <v>212</v>
      </c>
      <c r="AH85" s="338"/>
      <c r="AJ85" s="159">
        <f>SUM(AJ81:AJ84)</f>
        <v>0</v>
      </c>
    </row>
    <row r="86" spans="1:36" s="159" customFormat="1" ht="16.5" thickBot="1" x14ac:dyDescent="0.3">
      <c r="B86" s="404"/>
      <c r="C86" s="387" t="s">
        <v>213</v>
      </c>
      <c r="D86" s="405"/>
      <c r="E86" s="405"/>
      <c r="F86" s="406"/>
      <c r="G86" s="406"/>
      <c r="H86" s="406"/>
      <c r="I86" s="406"/>
      <c r="J86" s="405"/>
      <c r="K86" s="405"/>
      <c r="L86" s="405"/>
      <c r="M86" s="407"/>
      <c r="N86" s="407"/>
      <c r="O86" s="407"/>
      <c r="P86" s="408">
        <f>S68+S70</f>
        <v>25</v>
      </c>
      <c r="Q86" s="361"/>
      <c r="R86" s="361"/>
      <c r="S86" s="362"/>
      <c r="U86" s="323"/>
      <c r="AF86" s="159">
        <f>IF(P86&gt;0,1,0)</f>
        <v>1</v>
      </c>
    </row>
    <row r="87" spans="1:36" s="304" customFormat="1" ht="6.75" customHeight="1" thickBot="1" x14ac:dyDescent="0.25">
      <c r="A87" s="299"/>
      <c r="B87" s="299"/>
      <c r="C87" s="299"/>
      <c r="D87" s="299"/>
      <c r="E87" s="299"/>
      <c r="F87" s="308"/>
      <c r="G87" s="308"/>
      <c r="H87" s="308"/>
      <c r="I87" s="308"/>
      <c r="J87" s="299"/>
      <c r="K87" s="299"/>
      <c r="L87" s="299"/>
      <c r="M87" s="309"/>
      <c r="N87" s="309"/>
      <c r="O87" s="309"/>
      <c r="P87" s="309"/>
      <c r="Q87" s="309"/>
      <c r="R87" s="309"/>
      <c r="S87" s="308"/>
      <c r="T87" s="299"/>
      <c r="U87" s="323"/>
    </row>
    <row r="88" spans="1:36" s="22" customFormat="1" ht="16.5" thickBot="1" x14ac:dyDescent="0.3">
      <c r="A88" s="386" t="s">
        <v>64</v>
      </c>
      <c r="B88" s="409" t="s">
        <v>214</v>
      </c>
      <c r="C88" s="409"/>
      <c r="D88" s="409"/>
      <c r="E88" s="409"/>
      <c r="F88" s="409"/>
      <c r="G88" s="409"/>
      <c r="H88" s="409"/>
      <c r="I88" s="409"/>
      <c r="J88" s="409"/>
      <c r="K88" s="409"/>
      <c r="L88" s="409"/>
      <c r="M88" s="387"/>
      <c r="N88" s="387"/>
      <c r="O88" s="387"/>
      <c r="P88" s="387"/>
      <c r="Q88" s="387"/>
      <c r="R88" s="387"/>
      <c r="S88" s="409"/>
      <c r="T88" s="410"/>
      <c r="U88" s="411">
        <f>P86+U61</f>
        <v>190</v>
      </c>
      <c r="W88" s="39"/>
      <c r="X88" s="39"/>
      <c r="Y88" s="39"/>
      <c r="Z88" s="39"/>
      <c r="AA88" s="39"/>
      <c r="AB88" s="39"/>
      <c r="AC88" s="84"/>
    </row>
    <row r="89" spans="1:36" s="304" customFormat="1" ht="15.75" x14ac:dyDescent="0.2">
      <c r="V89" s="301"/>
      <c r="AG89" s="304" t="s">
        <v>163</v>
      </c>
    </row>
    <row r="90" spans="1:36" s="22" customFormat="1" ht="15.75" x14ac:dyDescent="0.25">
      <c r="A90" s="22" t="s">
        <v>67</v>
      </c>
      <c r="B90" s="22" t="s">
        <v>215</v>
      </c>
      <c r="AH90" s="22" t="s">
        <v>126</v>
      </c>
    </row>
    <row r="91" spans="1:36" s="304" customFormat="1" ht="11.25" x14ac:dyDescent="0.2">
      <c r="AH91" s="304" t="s">
        <v>163</v>
      </c>
    </row>
    <row r="92" spans="1:36" s="22" customFormat="1" ht="15.75" x14ac:dyDescent="0.25">
      <c r="A92" s="307"/>
      <c r="B92" s="257">
        <v>1</v>
      </c>
      <c r="C92" s="412" t="s">
        <v>59</v>
      </c>
      <c r="G92" s="542">
        <v>395</v>
      </c>
      <c r="H92" s="542"/>
      <c r="I92" s="324"/>
      <c r="Q92" s="259"/>
      <c r="R92" s="328" t="s">
        <v>149</v>
      </c>
      <c r="S92" s="537">
        <f>G92</f>
        <v>395</v>
      </c>
      <c r="T92" s="537"/>
      <c r="U92" s="326"/>
      <c r="AA92" s="39"/>
      <c r="AB92" s="39"/>
      <c r="AC92" s="84"/>
    </row>
    <row r="93" spans="1:36" s="22" customFormat="1" ht="15.75" x14ac:dyDescent="0.25">
      <c r="A93" s="307"/>
      <c r="B93" s="257">
        <v>2</v>
      </c>
      <c r="C93" s="300" t="s">
        <v>216</v>
      </c>
      <c r="D93" s="307"/>
      <c r="E93" s="307"/>
      <c r="F93" s="324"/>
      <c r="G93" s="324"/>
      <c r="H93" s="324"/>
      <c r="I93" s="542">
        <f>155*2</f>
        <v>310</v>
      </c>
      <c r="J93" s="542"/>
      <c r="L93" s="22" t="s">
        <v>217</v>
      </c>
      <c r="P93" s="413">
        <f>SUM(Q34:R40)</f>
        <v>2</v>
      </c>
      <c r="Q93" s="259"/>
      <c r="R93" s="328" t="s">
        <v>149</v>
      </c>
      <c r="S93" s="537">
        <f>P93*I93</f>
        <v>620</v>
      </c>
      <c r="T93" s="537"/>
      <c r="U93" s="326"/>
      <c r="W93" s="39"/>
      <c r="X93" s="39"/>
      <c r="Y93" s="39"/>
      <c r="Z93" s="39"/>
      <c r="AA93" s="39"/>
      <c r="AB93" s="39"/>
      <c r="AC93" s="84"/>
    </row>
    <row r="94" spans="1:36" s="22" customFormat="1" ht="8.25" customHeight="1" x14ac:dyDescent="0.25">
      <c r="A94" s="307"/>
      <c r="B94" s="257"/>
      <c r="C94" s="300"/>
      <c r="D94" s="307"/>
      <c r="E94" s="307"/>
      <c r="F94" s="324"/>
      <c r="G94" s="324"/>
      <c r="P94" s="324"/>
      <c r="Q94" s="259"/>
      <c r="R94" s="328"/>
      <c r="U94" s="326"/>
      <c r="W94" s="39"/>
      <c r="X94" s="39"/>
      <c r="Y94" s="39"/>
      <c r="Z94" s="39"/>
      <c r="AA94" s="39"/>
      <c r="AB94" s="39"/>
      <c r="AC94" s="84"/>
    </row>
    <row r="95" spans="1:36" s="220" customFormat="1" ht="21" customHeight="1" x14ac:dyDescent="0.25">
      <c r="A95" s="414" t="s">
        <v>218</v>
      </c>
      <c r="D95" s="415"/>
      <c r="E95" s="415"/>
      <c r="F95" s="415"/>
      <c r="G95" s="415"/>
      <c r="H95" s="415"/>
      <c r="I95" s="415"/>
      <c r="J95" s="415"/>
      <c r="K95" s="415"/>
      <c r="L95" s="415"/>
      <c r="M95" s="416"/>
      <c r="N95" s="417"/>
      <c r="O95" s="417"/>
      <c r="P95" s="417"/>
      <c r="Q95" s="558"/>
      <c r="R95" s="558"/>
      <c r="S95" s="558"/>
      <c r="T95" s="558"/>
      <c r="U95" s="558"/>
    </row>
    <row r="97" spans="1:42" s="22" customFormat="1" ht="15.75" x14ac:dyDescent="0.25">
      <c r="A97" s="307"/>
      <c r="B97" s="257">
        <v>3</v>
      </c>
      <c r="C97" s="300" t="s">
        <v>219</v>
      </c>
      <c r="D97" s="307"/>
      <c r="E97" s="307"/>
      <c r="F97" s="324"/>
      <c r="G97" s="324"/>
      <c r="H97" s="324"/>
      <c r="I97" s="324"/>
      <c r="J97" s="307"/>
      <c r="L97" s="542">
        <v>0</v>
      </c>
      <c r="M97" s="542"/>
      <c r="P97" s="413">
        <f>P93</f>
        <v>2</v>
      </c>
      <c r="R97" s="328" t="s">
        <v>149</v>
      </c>
      <c r="S97" s="537">
        <f>L97*P97</f>
        <v>0</v>
      </c>
      <c r="T97" s="537"/>
      <c r="U97" s="326"/>
      <c r="W97" s="39"/>
      <c r="X97" s="39"/>
      <c r="Y97" s="84"/>
    </row>
    <row r="98" spans="1:42" s="22" customFormat="1" ht="15.75" x14ac:dyDescent="0.25">
      <c r="A98" s="307"/>
      <c r="B98" s="257">
        <v>4</v>
      </c>
      <c r="C98" s="300" t="s">
        <v>220</v>
      </c>
      <c r="D98" s="307"/>
      <c r="E98" s="307"/>
      <c r="F98" s="324"/>
      <c r="G98" s="324"/>
      <c r="H98" s="324"/>
      <c r="I98" s="324"/>
      <c r="J98" s="307"/>
      <c r="L98" s="542">
        <v>0</v>
      </c>
      <c r="M98" s="542"/>
      <c r="R98" s="328" t="s">
        <v>149</v>
      </c>
      <c r="S98" s="537">
        <f>L98</f>
        <v>0</v>
      </c>
      <c r="T98" s="537"/>
      <c r="U98" s="326"/>
      <c r="W98" s="39"/>
      <c r="X98" s="39"/>
      <c r="Y98" s="84"/>
      <c r="AN98" s="328" t="s">
        <v>149</v>
      </c>
      <c r="AO98" s="537" t="e">
        <f>#REF!*#REF!</f>
        <v>#REF!</v>
      </c>
      <c r="AP98" s="537"/>
    </row>
    <row r="99" spans="1:42" s="22" customFormat="1" ht="15.75" x14ac:dyDescent="0.25">
      <c r="A99" s="307"/>
      <c r="B99" s="257">
        <v>5</v>
      </c>
      <c r="C99" s="300" t="s">
        <v>221</v>
      </c>
      <c r="D99" s="307"/>
      <c r="E99" s="307"/>
      <c r="F99" s="324"/>
      <c r="G99" s="324"/>
      <c r="H99" s="324"/>
      <c r="I99" s="324"/>
      <c r="J99" s="307"/>
      <c r="L99" s="542">
        <v>0</v>
      </c>
      <c r="M99" s="542"/>
      <c r="R99" s="328" t="s">
        <v>149</v>
      </c>
      <c r="S99" s="537">
        <f>L99</f>
        <v>0</v>
      </c>
      <c r="T99" s="537"/>
      <c r="U99" s="326"/>
      <c r="W99" s="39"/>
      <c r="X99" s="39"/>
      <c r="Y99" s="307"/>
      <c r="Z99" s="307"/>
      <c r="AA99" s="307"/>
      <c r="AB99" s="307"/>
      <c r="AC99" s="307"/>
      <c r="AD99" s="307"/>
      <c r="AE99" s="307"/>
      <c r="AF99" s="307"/>
      <c r="AG99" s="307"/>
      <c r="AH99" s="307"/>
      <c r="AI99" s="307"/>
      <c r="AJ99" s="307"/>
      <c r="AK99" s="307"/>
      <c r="AL99" s="307"/>
    </row>
    <row r="100" spans="1:42" s="307" customFormat="1" ht="16.5" thickBot="1" x14ac:dyDescent="0.3">
      <c r="V100" s="330"/>
      <c r="W100" s="330"/>
      <c r="Y100" s="159"/>
      <c r="Z100" s="159"/>
      <c r="AA100" s="159"/>
      <c r="AB100" s="159"/>
      <c r="AC100" s="159">
        <f>IF(P101&gt;0,1,0)</f>
        <v>1</v>
      </c>
      <c r="AD100" s="159"/>
      <c r="AE100" s="159"/>
      <c r="AF100" s="159"/>
      <c r="AG100" s="159"/>
      <c r="AH100" s="159"/>
      <c r="AI100" s="159"/>
      <c r="AJ100" s="159"/>
      <c r="AK100" s="159"/>
      <c r="AL100" s="159"/>
    </row>
    <row r="101" spans="1:42" s="159" customFormat="1" ht="16.5" thickBot="1" x14ac:dyDescent="0.3">
      <c r="B101" s="404"/>
      <c r="C101" s="387" t="s">
        <v>222</v>
      </c>
      <c r="D101" s="405"/>
      <c r="E101" s="405"/>
      <c r="F101" s="406"/>
      <c r="G101" s="406"/>
      <c r="H101" s="406"/>
      <c r="I101" s="406"/>
      <c r="J101" s="405"/>
      <c r="K101" s="405"/>
      <c r="L101" s="405"/>
      <c r="M101" s="407"/>
      <c r="N101" s="407"/>
      <c r="O101" s="407"/>
      <c r="P101" s="551">
        <f>S92+S93+S97+S98+S99</f>
        <v>1015</v>
      </c>
      <c r="Q101" s="552"/>
      <c r="R101" s="553"/>
      <c r="S101" s="362"/>
      <c r="U101" s="418"/>
    </row>
    <row r="102" spans="1:42" s="159" customFormat="1" ht="16.5" thickBot="1" x14ac:dyDescent="0.3">
      <c r="B102" s="419"/>
      <c r="C102" s="420"/>
      <c r="D102" s="419"/>
      <c r="E102" s="419"/>
      <c r="F102" s="421"/>
      <c r="G102" s="421"/>
      <c r="H102" s="421"/>
      <c r="I102" s="421"/>
      <c r="J102" s="419"/>
      <c r="K102" s="419"/>
      <c r="L102" s="419"/>
      <c r="M102" s="422"/>
      <c r="N102" s="422"/>
      <c r="O102" s="422"/>
      <c r="P102" s="423"/>
      <c r="Q102" s="361"/>
      <c r="R102" s="361"/>
      <c r="S102" s="362"/>
      <c r="U102" s="418"/>
      <c r="Y102" s="39"/>
      <c r="Z102" s="39"/>
      <c r="AA102" s="39"/>
      <c r="AB102" s="39"/>
      <c r="AC102" s="84"/>
      <c r="AD102" s="22"/>
      <c r="AE102" s="22"/>
      <c r="AF102" s="22"/>
      <c r="AG102" s="22"/>
      <c r="AH102" s="22"/>
      <c r="AI102" s="22"/>
      <c r="AJ102" s="22"/>
      <c r="AK102" s="22"/>
      <c r="AL102" s="22"/>
    </row>
    <row r="103" spans="1:42" s="22" customFormat="1" ht="16.5" thickBot="1" x14ac:dyDescent="0.3">
      <c r="A103" s="386" t="s">
        <v>223</v>
      </c>
      <c r="B103" s="409" t="s">
        <v>224</v>
      </c>
      <c r="C103" s="409"/>
      <c r="D103" s="409"/>
      <c r="E103" s="409"/>
      <c r="F103" s="409"/>
      <c r="G103" s="409"/>
      <c r="H103" s="409"/>
      <c r="I103" s="409"/>
      <c r="J103" s="409"/>
      <c r="K103" s="409"/>
      <c r="L103" s="409"/>
      <c r="M103" s="387"/>
      <c r="N103" s="387"/>
      <c r="O103" s="387"/>
      <c r="P103" s="387"/>
      <c r="Q103" s="387"/>
      <c r="R103" s="387"/>
      <c r="S103" s="409"/>
      <c r="T103" s="410"/>
      <c r="U103" s="411">
        <f>P101+U88</f>
        <v>1205</v>
      </c>
      <c r="W103" s="39"/>
      <c r="X103" s="39"/>
      <c r="Y103" s="304"/>
      <c r="Z103" s="304"/>
      <c r="AA103" s="304"/>
      <c r="AB103" s="304"/>
      <c r="AC103" s="304"/>
      <c r="AD103" s="304"/>
      <c r="AE103" s="304"/>
      <c r="AF103" s="304"/>
      <c r="AG103" s="304"/>
      <c r="AH103" s="304"/>
      <c r="AI103" s="304"/>
      <c r="AJ103" s="304"/>
      <c r="AK103" s="304"/>
      <c r="AL103" s="304"/>
    </row>
    <row r="104" spans="1:42" s="304" customFormat="1" ht="16.5" thickBot="1" x14ac:dyDescent="0.3">
      <c r="V104" s="133"/>
      <c r="W104" s="133"/>
    </row>
    <row r="105" spans="1:42" s="304" customFormat="1" ht="15.75" x14ac:dyDescent="0.25">
      <c r="A105" s="554" t="s">
        <v>225</v>
      </c>
      <c r="B105" s="554"/>
      <c r="C105" s="554"/>
      <c r="D105" s="554"/>
      <c r="E105" s="554"/>
      <c r="F105" s="554"/>
      <c r="G105" s="554"/>
      <c r="H105" s="554"/>
      <c r="I105" s="554"/>
      <c r="J105" s="554"/>
      <c r="K105" s="554"/>
      <c r="L105" s="554"/>
      <c r="M105" s="554"/>
      <c r="N105" s="554"/>
      <c r="O105" s="554"/>
      <c r="P105" s="554"/>
      <c r="Q105" s="554"/>
      <c r="R105" s="554"/>
      <c r="S105" s="554"/>
      <c r="T105" s="554"/>
      <c r="U105" s="554"/>
      <c r="V105" s="133"/>
      <c r="W105" s="133"/>
    </row>
    <row r="106" spans="1:42" s="304" customFormat="1" ht="15.75" x14ac:dyDescent="0.25">
      <c r="A106" s="555"/>
      <c r="B106" s="555"/>
      <c r="C106" s="555"/>
      <c r="D106" s="555"/>
      <c r="E106" s="555"/>
      <c r="F106" s="555"/>
      <c r="G106" s="555"/>
      <c r="H106" s="555"/>
      <c r="I106" s="555"/>
      <c r="J106" s="555"/>
      <c r="K106" s="555"/>
      <c r="L106" s="555"/>
      <c r="M106" s="555"/>
      <c r="N106" s="555"/>
      <c r="O106" s="555"/>
      <c r="P106" s="555"/>
      <c r="Q106" s="555"/>
      <c r="R106" s="555"/>
      <c r="S106" s="555"/>
      <c r="T106" s="555"/>
      <c r="U106" s="555"/>
      <c r="V106" s="133"/>
      <c r="W106" s="133"/>
      <c r="Y106" s="159"/>
      <c r="Z106" s="159"/>
      <c r="AA106" s="159"/>
      <c r="AB106" s="159"/>
      <c r="AC106" s="159"/>
      <c r="AD106" s="159"/>
      <c r="AE106" s="159"/>
      <c r="AF106" s="159"/>
      <c r="AG106" s="159"/>
      <c r="AH106" s="159"/>
      <c r="AI106" s="159"/>
      <c r="AJ106" s="159"/>
      <c r="AK106" s="159"/>
      <c r="AL106" s="159"/>
    </row>
    <row r="107" spans="1:42" s="159" customFormat="1" ht="3.75" customHeight="1" x14ac:dyDescent="0.25">
      <c r="A107" s="1"/>
      <c r="B107" s="1"/>
      <c r="C107" s="1"/>
      <c r="D107" s="136"/>
      <c r="E107" s="136"/>
      <c r="F107" s="136"/>
      <c r="G107" s="136"/>
      <c r="H107" s="136"/>
      <c r="I107" s="136"/>
      <c r="J107" s="136"/>
      <c r="K107" s="136"/>
      <c r="S107" s="179"/>
      <c r="T107" s="1"/>
      <c r="U107" s="1"/>
      <c r="V107" s="1"/>
      <c r="W107" s="1"/>
      <c r="Y107" s="1"/>
      <c r="Z107" s="1"/>
      <c r="AA107" s="1"/>
      <c r="AB107" s="1"/>
      <c r="AC107" s="1"/>
      <c r="AD107" s="1"/>
      <c r="AE107" s="1"/>
      <c r="AF107" s="1"/>
      <c r="AG107" s="1"/>
      <c r="AH107" s="1"/>
      <c r="AI107" s="1"/>
      <c r="AJ107" s="1"/>
      <c r="AK107" s="1"/>
      <c r="AL107" s="1"/>
    </row>
    <row r="108" spans="1:42" ht="15.75" x14ac:dyDescent="0.25">
      <c r="B108" s="424"/>
      <c r="C108" s="424"/>
      <c r="D108" s="425"/>
      <c r="E108" s="425"/>
      <c r="G108" s="426" t="s">
        <v>104</v>
      </c>
      <c r="H108" s="556"/>
      <c r="I108" s="556"/>
      <c r="J108" s="556"/>
      <c r="K108" s="556"/>
      <c r="L108" s="556"/>
      <c r="N108" s="427" t="s">
        <v>226</v>
      </c>
      <c r="O108" s="557"/>
      <c r="P108" s="557"/>
      <c r="Q108" s="557"/>
      <c r="S108" s="1"/>
    </row>
    <row r="109" spans="1:42" ht="6.75" customHeight="1" x14ac:dyDescent="0.2">
      <c r="B109" s="428"/>
      <c r="C109" s="428"/>
      <c r="D109" s="429"/>
      <c r="E109" s="429"/>
      <c r="F109" s="430"/>
      <c r="G109" s="431"/>
      <c r="H109" s="431"/>
      <c r="I109" s="431"/>
      <c r="J109" s="431"/>
      <c r="K109" s="431"/>
      <c r="L109" s="431"/>
      <c r="N109" s="432"/>
      <c r="O109" s="431"/>
      <c r="P109" s="431"/>
      <c r="Q109" s="431"/>
    </row>
    <row r="110" spans="1:42" ht="15.75" customHeight="1" x14ac:dyDescent="0.25">
      <c r="B110" s="433"/>
      <c r="C110" s="433"/>
      <c r="D110" s="434"/>
      <c r="E110" s="434"/>
      <c r="G110" s="435" t="s">
        <v>227</v>
      </c>
      <c r="H110" s="556"/>
      <c r="I110" s="556"/>
      <c r="J110" s="556"/>
      <c r="K110" s="556"/>
      <c r="L110" s="556"/>
      <c r="N110" s="427" t="s">
        <v>226</v>
      </c>
      <c r="O110" s="557"/>
      <c r="P110" s="557"/>
      <c r="Q110" s="557"/>
      <c r="R110" s="561" t="s">
        <v>228</v>
      </c>
      <c r="S110" s="561"/>
      <c r="T110" s="561"/>
      <c r="U110" s="561"/>
    </row>
    <row r="111" spans="1:42" ht="12.75" customHeight="1" x14ac:dyDescent="0.25">
      <c r="B111" s="433"/>
      <c r="C111" s="433"/>
      <c r="D111" s="434"/>
      <c r="E111" s="434"/>
      <c r="F111" s="435"/>
      <c r="G111" s="436"/>
      <c r="H111" s="436"/>
      <c r="I111" s="436"/>
      <c r="J111" s="436"/>
      <c r="K111" s="436"/>
      <c r="L111" s="436"/>
      <c r="N111" s="432"/>
      <c r="O111" s="436"/>
      <c r="P111" s="436"/>
      <c r="Q111" s="436"/>
      <c r="R111" s="561"/>
      <c r="S111" s="561"/>
      <c r="T111" s="561"/>
      <c r="U111" s="561"/>
      <c r="Y111" s="173"/>
      <c r="Z111" s="173"/>
      <c r="AA111" s="173"/>
      <c r="AB111" s="173"/>
      <c r="AC111" s="173"/>
      <c r="AD111" s="173"/>
      <c r="AE111" s="173"/>
      <c r="AF111" s="173"/>
      <c r="AG111" s="173"/>
      <c r="AH111" s="173"/>
      <c r="AI111" s="173"/>
      <c r="AJ111" s="173"/>
      <c r="AK111" s="173"/>
      <c r="AL111" s="173"/>
    </row>
    <row r="112" spans="1:42" s="173" customFormat="1" ht="15.75" x14ac:dyDescent="0.25">
      <c r="B112" s="433"/>
      <c r="C112" s="433"/>
      <c r="D112" s="434"/>
      <c r="E112" s="434"/>
      <c r="G112" s="435" t="s">
        <v>229</v>
      </c>
      <c r="H112" s="556"/>
      <c r="I112" s="556"/>
      <c r="J112" s="556"/>
      <c r="K112" s="556"/>
      <c r="L112" s="556"/>
      <c r="N112" s="427" t="s">
        <v>226</v>
      </c>
      <c r="O112" s="557"/>
      <c r="P112" s="557"/>
      <c r="Q112" s="557"/>
      <c r="R112" s="431"/>
      <c r="S112" s="562" t="s">
        <v>230</v>
      </c>
      <c r="T112" s="562"/>
      <c r="U112" s="562"/>
      <c r="V112" s="1"/>
      <c r="W112" s="1"/>
    </row>
    <row r="113" spans="1:38" s="173" customFormat="1" ht="3.75" customHeight="1" x14ac:dyDescent="0.2">
      <c r="B113" s="433"/>
      <c r="C113" s="433"/>
      <c r="D113" s="433"/>
      <c r="E113" s="433"/>
      <c r="F113" s="437"/>
      <c r="G113" s="177"/>
      <c r="H113" s="177"/>
      <c r="I113" s="177"/>
      <c r="J113" s="177"/>
      <c r="K113" s="175"/>
      <c r="L113" s="177"/>
      <c r="M113" s="177"/>
      <c r="N113" s="177"/>
      <c r="O113" s="177"/>
      <c r="P113" s="177"/>
      <c r="Q113" s="177"/>
      <c r="R113" s="177"/>
      <c r="S113" s="2"/>
      <c r="T113" s="1"/>
      <c r="U113" s="1"/>
      <c r="V113" s="1"/>
      <c r="W113" s="1"/>
      <c r="Y113" s="1"/>
      <c r="Z113" s="1"/>
      <c r="AA113" s="1"/>
      <c r="AB113" s="1"/>
      <c r="AC113" s="1"/>
      <c r="AD113" s="1"/>
      <c r="AE113" s="1"/>
      <c r="AF113" s="1"/>
      <c r="AG113" s="1"/>
      <c r="AH113" s="1"/>
      <c r="AI113" s="1"/>
      <c r="AJ113" s="1"/>
      <c r="AK113" s="1"/>
      <c r="AL113" s="1"/>
    </row>
    <row r="114" spans="1:38" ht="15.75" x14ac:dyDescent="0.25">
      <c r="A114" s="173"/>
      <c r="B114" s="433"/>
      <c r="C114" s="433"/>
      <c r="D114" s="434"/>
      <c r="E114" s="434"/>
      <c r="F114" s="173"/>
      <c r="G114" s="435" t="s">
        <v>231</v>
      </c>
      <c r="H114" s="556"/>
      <c r="I114" s="556"/>
      <c r="J114" s="556"/>
      <c r="K114" s="556"/>
      <c r="L114" s="556"/>
      <c r="M114" s="173"/>
      <c r="N114" s="427" t="s">
        <v>226</v>
      </c>
      <c r="O114" s="557"/>
      <c r="P114" s="557"/>
      <c r="Q114" s="557"/>
      <c r="R114" s="431"/>
      <c r="S114" s="559" t="s">
        <v>239</v>
      </c>
      <c r="T114" s="559"/>
      <c r="U114" s="559"/>
    </row>
    <row r="115" spans="1:38" ht="15.75" x14ac:dyDescent="0.25">
      <c r="A115" s="425" t="s">
        <v>232</v>
      </c>
      <c r="B115" s="425"/>
      <c r="C115" s="425"/>
      <c r="D115" s="425"/>
      <c r="E115" s="425"/>
      <c r="F115" s="425"/>
      <c r="G115" s="425"/>
      <c r="H115" s="425"/>
      <c r="I115" s="425"/>
      <c r="J115" s="425"/>
      <c r="K115" s="425"/>
      <c r="L115" s="425"/>
      <c r="M115" s="425"/>
      <c r="N115" s="425"/>
      <c r="O115" s="425"/>
      <c r="P115" s="425"/>
      <c r="Q115" s="425"/>
      <c r="R115" s="425"/>
      <c r="S115" s="425"/>
      <c r="T115" s="425"/>
    </row>
    <row r="116" spans="1:38" ht="15.75" hidden="1" x14ac:dyDescent="0.25">
      <c r="A116" s="438"/>
      <c r="B116" s="438"/>
      <c r="C116" s="438"/>
      <c r="D116" s="438"/>
      <c r="E116" s="438"/>
      <c r="F116" s="438"/>
      <c r="G116" s="438"/>
      <c r="H116" s="438"/>
      <c r="I116" s="438"/>
      <c r="J116" s="438"/>
      <c r="K116" s="438"/>
      <c r="L116" s="438"/>
      <c r="M116" s="438"/>
      <c r="N116" s="438"/>
      <c r="O116" s="438"/>
      <c r="P116" s="438"/>
      <c r="Q116" s="438"/>
      <c r="R116" s="438"/>
      <c r="S116" s="438"/>
      <c r="T116" s="438"/>
      <c r="U116" s="439"/>
    </row>
    <row r="117" spans="1:38" hidden="1" x14ac:dyDescent="0.2">
      <c r="E117" s="134"/>
    </row>
    <row r="118" spans="1:38" ht="15.75" hidden="1" x14ac:dyDescent="0.2">
      <c r="A118" s="1" t="s">
        <v>233</v>
      </c>
      <c r="E118" s="560"/>
      <c r="F118" s="560"/>
      <c r="H118" s="1" t="s">
        <v>234</v>
      </c>
      <c r="I118" s="560"/>
      <c r="J118" s="560"/>
      <c r="M118" s="1" t="s">
        <v>235</v>
      </c>
      <c r="N118" s="560"/>
      <c r="O118" s="560"/>
      <c r="P118" s="560"/>
      <c r="Q118" s="560"/>
      <c r="S118" s="440" t="s">
        <v>236</v>
      </c>
      <c r="T118" s="177"/>
      <c r="U118" s="170"/>
    </row>
    <row r="119" spans="1:38" x14ac:dyDescent="0.2">
      <c r="U119" s="178" t="s">
        <v>237</v>
      </c>
    </row>
    <row r="129" spans="19:19" x14ac:dyDescent="0.2">
      <c r="S129" s="1"/>
    </row>
  </sheetData>
  <sheetProtection algorithmName="SHA-512" hashValue="5cVMxmxXGCCSwdgUNPejpTW+YkEw4GQBP4ufJrSTq1tRuNZ0V9kKqCbJh2vmYqcKNDlIb6wUn2lPI6U5GFVRDA==" saltValue="e4GdMfbJgzKOxW72EHsHWQ==" spinCount="100000" sheet="1" objects="1" scenarios="1"/>
  <mergeCells count="152">
    <mergeCell ref="H114:L114"/>
    <mergeCell ref="O114:Q114"/>
    <mergeCell ref="S114:U114"/>
    <mergeCell ref="E118:F118"/>
    <mergeCell ref="I118:J118"/>
    <mergeCell ref="N118:Q118"/>
    <mergeCell ref="H110:L110"/>
    <mergeCell ref="O110:Q110"/>
    <mergeCell ref="R110:U111"/>
    <mergeCell ref="H112:L112"/>
    <mergeCell ref="O112:Q112"/>
    <mergeCell ref="S112:U112"/>
    <mergeCell ref="L99:M99"/>
    <mergeCell ref="S99:T99"/>
    <mergeCell ref="P101:R101"/>
    <mergeCell ref="A105:U106"/>
    <mergeCell ref="H108:L108"/>
    <mergeCell ref="O108:Q108"/>
    <mergeCell ref="Q95:U95"/>
    <mergeCell ref="L97:M97"/>
    <mergeCell ref="S97:T97"/>
    <mergeCell ref="L98:M98"/>
    <mergeCell ref="S98:T98"/>
    <mergeCell ref="AO98:AP98"/>
    <mergeCell ref="C74:U76"/>
    <mergeCell ref="G78:M78"/>
    <mergeCell ref="G92:H92"/>
    <mergeCell ref="S92:T92"/>
    <mergeCell ref="I93:J93"/>
    <mergeCell ref="S93:T93"/>
    <mergeCell ref="G66:H66"/>
    <mergeCell ref="I68:J68"/>
    <mergeCell ref="N68:P68"/>
    <mergeCell ref="K70:Q70"/>
    <mergeCell ref="H73:I73"/>
    <mergeCell ref="Q73:R73"/>
    <mergeCell ref="H58:I58"/>
    <mergeCell ref="J58:L58"/>
    <mergeCell ref="M58:N58"/>
    <mergeCell ref="P58:Q58"/>
    <mergeCell ref="D59:L59"/>
    <mergeCell ref="M59:R59"/>
    <mergeCell ref="D56:G56"/>
    <mergeCell ref="H56:I56"/>
    <mergeCell ref="J56:L56"/>
    <mergeCell ref="M56:N56"/>
    <mergeCell ref="D57:G57"/>
    <mergeCell ref="H57:I57"/>
    <mergeCell ref="J57:L57"/>
    <mergeCell ref="M57:N57"/>
    <mergeCell ref="D54:G54"/>
    <mergeCell ref="H54:I54"/>
    <mergeCell ref="J54:L54"/>
    <mergeCell ref="M54:N54"/>
    <mergeCell ref="D55:G55"/>
    <mergeCell ref="H55:I55"/>
    <mergeCell ref="J55:L55"/>
    <mergeCell ref="M55:N55"/>
    <mergeCell ref="C50:D50"/>
    <mergeCell ref="L50:M50"/>
    <mergeCell ref="I51:J51"/>
    <mergeCell ref="L51:M51"/>
    <mergeCell ref="AJ51:AK51"/>
    <mergeCell ref="H53:I53"/>
    <mergeCell ref="J53:L53"/>
    <mergeCell ref="M53:N53"/>
    <mergeCell ref="C47:D47"/>
    <mergeCell ref="L47:M47"/>
    <mergeCell ref="C48:D48"/>
    <mergeCell ref="L48:M48"/>
    <mergeCell ref="C49:D49"/>
    <mergeCell ref="L49:M49"/>
    <mergeCell ref="C44:D44"/>
    <mergeCell ref="L44:M44"/>
    <mergeCell ref="C45:D45"/>
    <mergeCell ref="L45:M45"/>
    <mergeCell ref="C46:D46"/>
    <mergeCell ref="L46:M46"/>
    <mergeCell ref="AF42:AK42"/>
    <mergeCell ref="E43:F43"/>
    <mergeCell ref="G43:H43"/>
    <mergeCell ref="I43:J43"/>
    <mergeCell ref="L43:M43"/>
    <mergeCell ref="AF43:AG43"/>
    <mergeCell ref="AH43:AI43"/>
    <mergeCell ref="AJ43:AK43"/>
    <mergeCell ref="D40:G40"/>
    <mergeCell ref="H40:I40"/>
    <mergeCell ref="J40:L40"/>
    <mergeCell ref="M40:N40"/>
    <mergeCell ref="Q40:R40"/>
    <mergeCell ref="E42:J42"/>
    <mergeCell ref="D38:G38"/>
    <mergeCell ref="H38:I38"/>
    <mergeCell ref="J38:L38"/>
    <mergeCell ref="M38:N38"/>
    <mergeCell ref="Q38:R38"/>
    <mergeCell ref="D39:G39"/>
    <mergeCell ref="H39:I39"/>
    <mergeCell ref="J39:L39"/>
    <mergeCell ref="M39:N39"/>
    <mergeCell ref="Q39:R39"/>
    <mergeCell ref="D36:G36"/>
    <mergeCell ref="H36:I36"/>
    <mergeCell ref="J36:L36"/>
    <mergeCell ref="M36:N36"/>
    <mergeCell ref="Q36:R36"/>
    <mergeCell ref="D37:G37"/>
    <mergeCell ref="H37:I37"/>
    <mergeCell ref="J37:L37"/>
    <mergeCell ref="M37:N37"/>
    <mergeCell ref="Q37:R37"/>
    <mergeCell ref="D34:G34"/>
    <mergeCell ref="H34:I34"/>
    <mergeCell ref="J34:L34"/>
    <mergeCell ref="M34:N34"/>
    <mergeCell ref="Q34:R34"/>
    <mergeCell ref="D35:G35"/>
    <mergeCell ref="H35:I35"/>
    <mergeCell ref="J35:L35"/>
    <mergeCell ref="M35:N35"/>
    <mergeCell ref="Q35:R35"/>
    <mergeCell ref="A21:U21"/>
    <mergeCell ref="A22:U22"/>
    <mergeCell ref="H24:I24"/>
    <mergeCell ref="H26:I26"/>
    <mergeCell ref="C28:U30"/>
    <mergeCell ref="D33:G33"/>
    <mergeCell ref="H33:I33"/>
    <mergeCell ref="J33:L33"/>
    <mergeCell ref="M33:N33"/>
    <mergeCell ref="Q33:R33"/>
    <mergeCell ref="J19:K19"/>
    <mergeCell ref="N19:P19"/>
    <mergeCell ref="Q19:U19"/>
    <mergeCell ref="A10:U10"/>
    <mergeCell ref="F13:M13"/>
    <mergeCell ref="F14:M14"/>
    <mergeCell ref="Q14:U14"/>
    <mergeCell ref="F16:M16"/>
    <mergeCell ref="Q16:S16"/>
    <mergeCell ref="A1:U1"/>
    <mergeCell ref="A4:U4"/>
    <mergeCell ref="A5:U5"/>
    <mergeCell ref="A6:U6"/>
    <mergeCell ref="A7:U7"/>
    <mergeCell ref="A9:U9"/>
    <mergeCell ref="F17:M17"/>
    <mergeCell ref="Q17:R17"/>
    <mergeCell ref="J18:K18"/>
    <mergeCell ref="Q18:R18"/>
    <mergeCell ref="S18:U18"/>
  </mergeCells>
  <dataValidations count="3">
    <dataValidation type="list" allowBlank="1" showInputMessage="1" showErrorMessage="1" sqref="H26:I26 H24:I24" xr:uid="{DB19752A-8071-48B0-BBA0-54ED397C981E}">
      <formula1>$AH$23:$AH$24</formula1>
    </dataValidation>
    <dataValidation type="list" allowBlank="1" showInputMessage="1" showErrorMessage="1" sqref="G78" xr:uid="{0FDC9E9A-ABD8-4211-B6E9-8865F1362FAF}">
      <formula1>$D$80:$D$83</formula1>
    </dataValidation>
    <dataValidation type="list" allowBlank="1" showInputMessage="1" showErrorMessage="1" sqref="G66:H66" xr:uid="{25195B36-3823-43F5-8B48-B97378FE60EB}">
      <formula1>$AF$4:$AF$9</formula1>
    </dataValidation>
  </dataValidations>
  <printOptions horizontalCentered="1" verticalCentered="1"/>
  <pageMargins left="0.2" right="0.2" top="0.25" bottom="0.2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21"/>
  <sheetViews>
    <sheetView zoomScale="115" zoomScaleNormal="115" zoomScaleSheetLayoutView="100" workbookViewId="0">
      <selection activeCell="W63" sqref="W63"/>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1.42578125" style="1" customWidth="1"/>
    <col min="9" max="9" width="3.5703125" style="1" customWidth="1"/>
    <col min="10" max="10" width="14" style="1" customWidth="1"/>
    <col min="11" max="11" width="0.85546875" style="1" customWidth="1"/>
    <col min="12" max="12" width="3.5703125" style="1" customWidth="1"/>
    <col min="13" max="13" width="11.42578125" style="1" customWidth="1"/>
    <col min="14" max="14" width="2.140625" style="1" customWidth="1"/>
    <col min="15" max="15" width="12.85546875" style="1" bestFit="1" customWidth="1"/>
    <col min="16" max="16" width="2.7109375" style="1" customWidth="1"/>
    <col min="17" max="17" width="10.5703125" style="1" customWidth="1"/>
    <col min="18" max="18" width="13.7109375" style="2" bestFit="1" customWidth="1"/>
    <col min="19" max="19" width="1.140625" style="1" customWidth="1"/>
    <col min="20" max="20" width="14.5703125" style="1" customWidth="1"/>
    <col min="21" max="21" width="8" style="1" hidden="1" customWidth="1"/>
    <col min="22" max="22" width="9.140625" style="1"/>
    <col min="23" max="32" width="12.28515625" style="1" customWidth="1"/>
    <col min="33" max="33" width="36.7109375" style="1" customWidth="1"/>
    <col min="34" max="35" width="9.28515625" style="1" bestFit="1" customWidth="1"/>
    <col min="36" max="36" width="9.85546875"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45" ht="39" x14ac:dyDescent="0.2">
      <c r="A1" s="441" t="s">
        <v>91</v>
      </c>
      <c r="B1" s="441"/>
      <c r="C1" s="441"/>
      <c r="D1" s="441"/>
      <c r="E1" s="441"/>
      <c r="F1" s="441"/>
      <c r="G1" s="441"/>
      <c r="H1" s="441"/>
      <c r="I1" s="441"/>
      <c r="J1" s="441"/>
      <c r="K1" s="441"/>
      <c r="L1" s="441"/>
      <c r="M1" s="441"/>
      <c r="N1" s="441"/>
      <c r="O1" s="441"/>
      <c r="P1" s="441"/>
      <c r="Q1" s="441"/>
      <c r="R1" s="441"/>
      <c r="S1" s="441"/>
      <c r="T1" s="441"/>
      <c r="U1" s="441"/>
      <c r="AO1" s="159"/>
      <c r="AP1" s="159"/>
      <c r="AQ1" s="159"/>
      <c r="AR1" s="159"/>
      <c r="AS1" s="159"/>
    </row>
    <row r="2" spans="1:45" ht="25.5" x14ac:dyDescent="0.35">
      <c r="A2" s="442" t="s">
        <v>111</v>
      </c>
      <c r="B2" s="442"/>
      <c r="C2" s="442"/>
      <c r="D2" s="442"/>
      <c r="E2" s="442"/>
      <c r="F2" s="442"/>
      <c r="G2" s="442"/>
      <c r="H2" s="442"/>
      <c r="I2" s="442"/>
      <c r="J2" s="442"/>
      <c r="K2" s="442"/>
      <c r="L2" s="442"/>
      <c r="M2" s="442"/>
      <c r="N2" s="442"/>
      <c r="O2" s="442"/>
      <c r="P2" s="442"/>
      <c r="Q2" s="442"/>
      <c r="R2" s="442"/>
      <c r="S2" s="442"/>
      <c r="T2" s="442"/>
      <c r="U2" s="442"/>
      <c r="AO2" s="159"/>
      <c r="AP2" s="159"/>
      <c r="AQ2" s="159"/>
      <c r="AR2" s="159"/>
      <c r="AS2" s="159"/>
    </row>
    <row r="3" spans="1:45" ht="25.5" x14ac:dyDescent="0.35">
      <c r="A3" s="443" t="s">
        <v>190</v>
      </c>
      <c r="B3" s="443"/>
      <c r="C3" s="443"/>
      <c r="D3" s="443"/>
      <c r="E3" s="443"/>
      <c r="F3" s="443"/>
      <c r="G3" s="443"/>
      <c r="H3" s="443"/>
      <c r="I3" s="443"/>
      <c r="J3" s="443"/>
      <c r="K3" s="443"/>
      <c r="L3" s="443"/>
      <c r="M3" s="443"/>
      <c r="N3" s="443"/>
      <c r="O3" s="443"/>
      <c r="P3" s="443"/>
      <c r="Q3" s="443"/>
      <c r="R3" s="443"/>
      <c r="S3" s="443"/>
      <c r="T3" s="443"/>
      <c r="U3" s="443"/>
      <c r="AO3" s="159"/>
      <c r="AP3" s="159"/>
      <c r="AQ3" s="159"/>
      <c r="AR3" s="159"/>
      <c r="AS3" s="159"/>
    </row>
    <row r="4" spans="1:45" ht="13.5" thickBot="1" x14ac:dyDescent="0.25"/>
    <row r="5" spans="1:45" ht="15.75" x14ac:dyDescent="0.25">
      <c r="F5" s="583" t="s">
        <v>86</v>
      </c>
      <c r="G5" s="584"/>
      <c r="H5" s="584"/>
      <c r="I5" s="584"/>
      <c r="J5" s="584"/>
      <c r="K5" s="584"/>
      <c r="L5" s="584"/>
      <c r="M5" s="584"/>
      <c r="N5" s="584"/>
      <c r="O5" s="584"/>
      <c r="P5" s="584"/>
      <c r="Q5" s="584"/>
      <c r="R5" s="584"/>
      <c r="S5" s="378"/>
      <c r="T5" s="379"/>
    </row>
    <row r="6" spans="1:45" ht="15.75" customHeight="1" thickBot="1" x14ac:dyDescent="0.25">
      <c r="F6" s="585" t="s">
        <v>0</v>
      </c>
      <c r="G6" s="586"/>
      <c r="H6" s="586"/>
      <c r="I6" s="586"/>
      <c r="J6" s="586"/>
      <c r="K6" s="586"/>
      <c r="L6" s="586"/>
      <c r="M6" s="586"/>
      <c r="N6" s="586"/>
      <c r="O6" s="586"/>
      <c r="P6" s="586"/>
      <c r="Q6" s="586"/>
      <c r="R6" s="586"/>
      <c r="S6" s="380"/>
      <c r="T6" s="381"/>
    </row>
    <row r="7" spans="1:45" ht="6.6" customHeight="1" thickBot="1" x14ac:dyDescent="0.25"/>
    <row r="8" spans="1:45" s="4" customFormat="1" ht="15.75" x14ac:dyDescent="0.25">
      <c r="A8" s="3" t="s">
        <v>1</v>
      </c>
      <c r="B8" s="3" t="s">
        <v>2</v>
      </c>
      <c r="C8" s="3"/>
      <c r="F8" s="621"/>
      <c r="G8" s="621"/>
      <c r="H8" s="621"/>
      <c r="I8" s="621"/>
      <c r="J8" s="621"/>
      <c r="K8" s="621"/>
      <c r="L8" s="621"/>
      <c r="M8" s="621"/>
      <c r="N8" s="5"/>
      <c r="O8" s="6"/>
      <c r="P8" s="606" t="s">
        <v>83</v>
      </c>
      <c r="Q8" s="622"/>
      <c r="R8" s="623"/>
      <c r="S8" s="202"/>
      <c r="T8" s="625"/>
      <c r="AG8" s="7" t="s">
        <v>3</v>
      </c>
      <c r="AH8" s="4" t="b">
        <f>ISBLANK(M13)</f>
        <v>1</v>
      </c>
      <c r="AI8" s="4" t="b">
        <f>ISNUMBER(M13)</f>
        <v>0</v>
      </c>
      <c r="AJ8" s="4" t="b">
        <f>AND(M13&gt;=0,M13&lt;1)</f>
        <v>1</v>
      </c>
      <c r="AK8" s="8" t="str">
        <f>IF(AH8,"",IF(AI8,IF(AJ8,"","Check Time"),"Incorect format"))</f>
        <v/>
      </c>
    </row>
    <row r="9" spans="1:45" s="4" customFormat="1" ht="6.75" customHeight="1" x14ac:dyDescent="0.25">
      <c r="A9" s="3"/>
      <c r="B9" s="3"/>
      <c r="C9" s="3"/>
      <c r="F9" s="194"/>
      <c r="G9" s="194"/>
      <c r="H9" s="194"/>
      <c r="I9" s="194"/>
      <c r="J9" s="194"/>
      <c r="K9" s="194"/>
      <c r="L9" s="194"/>
      <c r="M9" s="194"/>
      <c r="P9" s="452"/>
      <c r="Q9" s="453"/>
      <c r="R9" s="624"/>
      <c r="S9" s="203"/>
      <c r="T9" s="626"/>
      <c r="AG9" s="9"/>
      <c r="AK9" s="10"/>
    </row>
    <row r="10" spans="1:45" s="4" customFormat="1" ht="15.75" x14ac:dyDescent="0.25">
      <c r="A10" s="3" t="s">
        <v>4</v>
      </c>
      <c r="B10" s="3" t="s">
        <v>80</v>
      </c>
      <c r="C10" s="3"/>
      <c r="F10" s="621"/>
      <c r="G10" s="621"/>
      <c r="H10" s="621"/>
      <c r="I10" s="621"/>
      <c r="J10" s="621"/>
      <c r="K10" s="621"/>
      <c r="L10" s="621"/>
      <c r="M10" s="621"/>
      <c r="N10" s="189"/>
      <c r="O10" s="189"/>
      <c r="P10" s="449"/>
      <c r="Q10" s="450"/>
      <c r="R10" s="11"/>
      <c r="S10" s="12"/>
      <c r="T10" s="13" t="s">
        <v>5</v>
      </c>
      <c r="AG10" s="9" t="s">
        <v>6</v>
      </c>
      <c r="AH10" s="4" t="b">
        <f>ISBLANK(H13)</f>
        <v>1</v>
      </c>
      <c r="AI10" s="4" t="b">
        <f>ISNUMBER(H13)</f>
        <v>0</v>
      </c>
      <c r="AJ10" s="4" t="b">
        <f>AND(H13&gt;=0,H13&lt;1)</f>
        <v>1</v>
      </c>
      <c r="AK10" s="8" t="str">
        <f>IF(AH10,"",IF(AI10,IF(AJ10,"","Check Time"),"Incorect format"))</f>
        <v/>
      </c>
    </row>
    <row r="11" spans="1:45" s="4" customFormat="1" ht="15.75" x14ac:dyDescent="0.25">
      <c r="A11" s="3"/>
      <c r="B11" s="3" t="s">
        <v>81</v>
      </c>
      <c r="C11" s="3"/>
      <c r="F11" s="627"/>
      <c r="G11" s="627"/>
      <c r="H11" s="627"/>
      <c r="I11" s="627"/>
      <c r="J11" s="627"/>
      <c r="K11" s="627"/>
      <c r="L11" s="627"/>
      <c r="M11" s="627"/>
      <c r="N11" s="189"/>
      <c r="O11" s="189"/>
      <c r="P11" s="14"/>
      <c r="Q11" s="15"/>
      <c r="R11" s="15"/>
      <c r="S11" s="15"/>
      <c r="T11" s="16"/>
    </row>
    <row r="12" spans="1:45" s="4" customFormat="1" ht="15.75" x14ac:dyDescent="0.25">
      <c r="A12" s="3"/>
      <c r="B12" s="3"/>
      <c r="C12" s="3"/>
      <c r="F12" s="195" t="s">
        <v>7</v>
      </c>
      <c r="G12" s="195"/>
      <c r="H12" s="195" t="s">
        <v>8</v>
      </c>
      <c r="I12" s="196"/>
      <c r="J12" s="195" t="s">
        <v>9</v>
      </c>
      <c r="K12" s="195"/>
      <c r="L12" s="195"/>
      <c r="M12" s="195" t="s">
        <v>10</v>
      </c>
      <c r="N12" s="189"/>
      <c r="O12" s="189"/>
      <c r="P12" s="452" t="s">
        <v>84</v>
      </c>
      <c r="Q12" s="453"/>
      <c r="R12" s="563"/>
      <c r="S12" s="563"/>
      <c r="T12" s="564"/>
      <c r="AG12" s="17"/>
      <c r="AH12" s="17"/>
      <c r="AI12" s="17" t="s">
        <v>11</v>
      </c>
      <c r="AJ12" s="17" t="s">
        <v>12</v>
      </c>
    </row>
    <row r="13" spans="1:45" s="4" customFormat="1" ht="16.5" thickBot="1" x14ac:dyDescent="0.3">
      <c r="A13" s="3"/>
      <c r="B13" s="3" t="s">
        <v>82</v>
      </c>
      <c r="C13" s="3"/>
      <c r="F13" s="197"/>
      <c r="G13" s="198"/>
      <c r="H13" s="199"/>
      <c r="I13" s="200" t="s">
        <v>3</v>
      </c>
      <c r="J13" s="197"/>
      <c r="K13" s="201"/>
      <c r="L13" s="201"/>
      <c r="M13" s="199"/>
      <c r="N13" s="18"/>
      <c r="O13" s="19" t="str">
        <f>+AK10&amp;AK8</f>
        <v/>
      </c>
      <c r="P13" s="459"/>
      <c r="Q13" s="460"/>
      <c r="R13" s="460"/>
      <c r="S13" s="460"/>
      <c r="T13" s="461"/>
      <c r="AG13" s="20">
        <f>24*(-SUM(D13:I13)+SUM(J13:N13))</f>
        <v>0</v>
      </c>
      <c r="AH13" s="17">
        <f>+AG13/24</f>
        <v>0</v>
      </c>
      <c r="AI13" s="17">
        <f>+TRUNC(AH13)</f>
        <v>0</v>
      </c>
      <c r="AJ13" s="17">
        <f>24*(AH13-AI13)</f>
        <v>0</v>
      </c>
    </row>
    <row r="14" spans="1:45" ht="6.6" customHeight="1" x14ac:dyDescent="0.2">
      <c r="A14" s="21"/>
      <c r="B14" s="21"/>
      <c r="C14" s="21"/>
    </row>
    <row r="15" spans="1:45" ht="14.45" hidden="1" customHeight="1" x14ac:dyDescent="0.25">
      <c r="A15" s="470" t="s">
        <v>13</v>
      </c>
      <c r="B15" s="471"/>
      <c r="C15" s="471"/>
      <c r="D15" s="471"/>
      <c r="E15" s="471"/>
      <c r="F15" s="471"/>
      <c r="G15" s="471"/>
      <c r="H15" s="471"/>
      <c r="I15" s="471"/>
      <c r="J15" s="471"/>
      <c r="K15" s="471"/>
      <c r="L15" s="471"/>
      <c r="M15" s="471"/>
      <c r="N15" s="471"/>
      <c r="O15" s="471"/>
      <c r="P15" s="471"/>
      <c r="Q15" s="471"/>
      <c r="R15" s="471"/>
      <c r="S15" s="471"/>
      <c r="T15" s="473"/>
    </row>
    <row r="16" spans="1:45" s="22" customFormat="1" ht="15.75" x14ac:dyDescent="0.25">
      <c r="A16" s="22" t="s">
        <v>14</v>
      </c>
      <c r="B16" s="22" t="s">
        <v>15</v>
      </c>
    </row>
    <row r="17" spans="3:29" s="23" customFormat="1" ht="16.5" thickBot="1" x14ac:dyDescent="0.3">
      <c r="C17" s="23" t="s">
        <v>16</v>
      </c>
    </row>
    <row r="18" spans="3:29" s="21" customFormat="1" ht="15.75" thickBot="1" x14ac:dyDescent="0.3">
      <c r="C18" s="24" t="s">
        <v>17</v>
      </c>
      <c r="E18" s="24"/>
      <c r="R18" s="191" t="s">
        <v>85</v>
      </c>
    </row>
    <row r="19" spans="3:29" s="21" customFormat="1" ht="14.25" x14ac:dyDescent="0.2">
      <c r="D19" s="477" t="s">
        <v>18</v>
      </c>
      <c r="E19" s="478"/>
      <c r="F19" s="478"/>
      <c r="G19" s="479"/>
      <c r="H19" s="478" t="s">
        <v>19</v>
      </c>
      <c r="I19" s="478"/>
      <c r="J19" s="478" t="s">
        <v>20</v>
      </c>
      <c r="K19" s="478"/>
      <c r="L19" s="478"/>
      <c r="M19" s="478" t="s">
        <v>21</v>
      </c>
      <c r="N19" s="480"/>
      <c r="O19" s="25"/>
      <c r="P19" s="477" t="s">
        <v>11</v>
      </c>
      <c r="Q19" s="480"/>
      <c r="R19" s="183" t="s">
        <v>22</v>
      </c>
      <c r="T19" s="26" t="s">
        <v>96</v>
      </c>
    </row>
    <row r="20" spans="3:29" s="21" customFormat="1" ht="14.25" x14ac:dyDescent="0.2">
      <c r="C20" s="27">
        <v>1</v>
      </c>
      <c r="D20" s="481" t="str">
        <f>IF(AI13&gt;=1,F13,"")</f>
        <v/>
      </c>
      <c r="E20" s="482"/>
      <c r="F20" s="482"/>
      <c r="G20" s="483"/>
      <c r="H20" s="484" t="str">
        <f>IF($AI$13&gt;=1,H13,"")</f>
        <v/>
      </c>
      <c r="I20" s="485"/>
      <c r="J20" s="482" t="str">
        <f>IF($AI$13&gt;=1,D20+1,"")</f>
        <v/>
      </c>
      <c r="K20" s="485"/>
      <c r="L20" s="485"/>
      <c r="M20" s="484" t="str">
        <f>IF(AI13&gt;=1,H20,"")</f>
        <v/>
      </c>
      <c r="N20" s="486"/>
      <c r="O20" s="28"/>
      <c r="P20" s="487">
        <f>+IF($AI$13&gt;=1,1,0)</f>
        <v>0</v>
      </c>
      <c r="Q20" s="488"/>
      <c r="R20" s="184">
        <v>70</v>
      </c>
      <c r="T20" s="29">
        <f t="shared" ref="T20:T26" si="0">IF(P20=1,(R20),(0))</f>
        <v>0</v>
      </c>
    </row>
    <row r="21" spans="3:29" s="21" customFormat="1" ht="14.25" x14ac:dyDescent="0.2">
      <c r="C21" s="27">
        <v>2</v>
      </c>
      <c r="D21" s="481" t="str">
        <f>IF($AI$13&gt;=2,D20+1,"")</f>
        <v/>
      </c>
      <c r="E21" s="482"/>
      <c r="F21" s="482"/>
      <c r="G21" s="483"/>
      <c r="H21" s="484" t="str">
        <f>IF($AI$13&gt;=2,H20,"")</f>
        <v/>
      </c>
      <c r="I21" s="485"/>
      <c r="J21" s="482" t="str">
        <f>IF($AI$13&gt;=2,+J20+1,"")</f>
        <v/>
      </c>
      <c r="K21" s="485"/>
      <c r="L21" s="485"/>
      <c r="M21" s="484" t="str">
        <f>IF(AI13&gt;=2,M20,"")</f>
        <v/>
      </c>
      <c r="N21" s="486"/>
      <c r="O21" s="28"/>
      <c r="P21" s="487">
        <f>+IF($AI$13&gt;=2,1,0)</f>
        <v>0</v>
      </c>
      <c r="Q21" s="488"/>
      <c r="R21" s="184">
        <v>70</v>
      </c>
      <c r="T21" s="29">
        <f t="shared" si="0"/>
        <v>0</v>
      </c>
    </row>
    <row r="22" spans="3:29" s="21" customFormat="1" ht="14.25" x14ac:dyDescent="0.2">
      <c r="C22" s="27">
        <v>3</v>
      </c>
      <c r="D22" s="481" t="str">
        <f>IF($AI$13&gt;=3,D21+1,"")</f>
        <v/>
      </c>
      <c r="E22" s="482"/>
      <c r="F22" s="482"/>
      <c r="G22" s="483"/>
      <c r="H22" s="484" t="str">
        <f>IF($AI$13&gt;=3,H21,"")</f>
        <v/>
      </c>
      <c r="I22" s="485"/>
      <c r="J22" s="482" t="str">
        <f>IF($AI$13&gt;=3,+J21+1,"")</f>
        <v/>
      </c>
      <c r="K22" s="485"/>
      <c r="L22" s="485"/>
      <c r="M22" s="484" t="str">
        <f>IF(AI13&gt;=3,H22,"")</f>
        <v/>
      </c>
      <c r="N22" s="486"/>
      <c r="O22" s="28"/>
      <c r="P22" s="487">
        <f>+IF($AI$13&gt;=3,1,0)</f>
        <v>0</v>
      </c>
      <c r="Q22" s="488"/>
      <c r="R22" s="184">
        <v>70</v>
      </c>
      <c r="T22" s="29">
        <f t="shared" si="0"/>
        <v>0</v>
      </c>
    </row>
    <row r="23" spans="3:29" s="21" customFormat="1" ht="14.25" x14ac:dyDescent="0.2">
      <c r="C23" s="27">
        <v>4</v>
      </c>
      <c r="D23" s="481" t="str">
        <f>IF($AI$13&gt;=4,D22+1,"")</f>
        <v/>
      </c>
      <c r="E23" s="482"/>
      <c r="F23" s="482"/>
      <c r="G23" s="483"/>
      <c r="H23" s="484" t="str">
        <f>IF($AI$13&gt;=4,H22,"")</f>
        <v/>
      </c>
      <c r="I23" s="485"/>
      <c r="J23" s="482" t="str">
        <f>IF($AI$13&gt;=4,+J22+1,"")</f>
        <v/>
      </c>
      <c r="K23" s="485"/>
      <c r="L23" s="485"/>
      <c r="M23" s="484" t="str">
        <f>IF(AI13&gt;=4,H23,"")</f>
        <v/>
      </c>
      <c r="N23" s="486"/>
      <c r="O23" s="28"/>
      <c r="P23" s="487">
        <f>+IF($AI$13&gt;=4,1,0)</f>
        <v>0</v>
      </c>
      <c r="Q23" s="488"/>
      <c r="R23" s="184">
        <v>70</v>
      </c>
      <c r="T23" s="29">
        <f t="shared" si="0"/>
        <v>0</v>
      </c>
      <c r="AB23" s="30"/>
    </row>
    <row r="24" spans="3:29" s="21" customFormat="1" ht="14.25" x14ac:dyDescent="0.2">
      <c r="C24" s="27">
        <v>5</v>
      </c>
      <c r="D24" s="481" t="str">
        <f>IF($AI$13&gt;=5,D23+1,"")</f>
        <v/>
      </c>
      <c r="E24" s="482"/>
      <c r="F24" s="482"/>
      <c r="G24" s="483"/>
      <c r="H24" s="484" t="str">
        <f>IF($AI$13&gt;=5,H23,"")</f>
        <v/>
      </c>
      <c r="I24" s="485"/>
      <c r="J24" s="482" t="str">
        <f>IF($AI$13&gt;=5,+J23+1,"")</f>
        <v/>
      </c>
      <c r="K24" s="485"/>
      <c r="L24" s="485"/>
      <c r="M24" s="484" t="str">
        <f>IF(AI13&gt;=5,H24,"")</f>
        <v/>
      </c>
      <c r="N24" s="486"/>
      <c r="O24" s="28"/>
      <c r="P24" s="487">
        <f>+IF($AI$13&gt;=5,1,0)</f>
        <v>0</v>
      </c>
      <c r="Q24" s="488"/>
      <c r="R24" s="184">
        <v>70</v>
      </c>
      <c r="T24" s="29">
        <f t="shared" si="0"/>
        <v>0</v>
      </c>
      <c r="AB24" s="30"/>
      <c r="AC24" s="31"/>
    </row>
    <row r="25" spans="3:29" s="21" customFormat="1" ht="14.25" x14ac:dyDescent="0.2">
      <c r="C25" s="27">
        <v>6</v>
      </c>
      <c r="D25" s="481" t="str">
        <f>IF($AI$13&gt;=6,D24+1,"")</f>
        <v/>
      </c>
      <c r="E25" s="482"/>
      <c r="F25" s="482"/>
      <c r="G25" s="483"/>
      <c r="H25" s="484" t="str">
        <f>IF($AI$13&gt;=6,H24,"")</f>
        <v/>
      </c>
      <c r="I25" s="485"/>
      <c r="J25" s="482" t="str">
        <f>IF($AI$13&gt;=6,+J24+1,"")</f>
        <v/>
      </c>
      <c r="K25" s="485"/>
      <c r="L25" s="485"/>
      <c r="M25" s="484" t="str">
        <f>IF(AI13&gt;=6,H25,"")</f>
        <v/>
      </c>
      <c r="N25" s="486"/>
      <c r="O25" s="28"/>
      <c r="P25" s="487">
        <f>+IF($AI$13&gt;=6,1,0)</f>
        <v>0</v>
      </c>
      <c r="Q25" s="488"/>
      <c r="R25" s="184">
        <v>70</v>
      </c>
      <c r="T25" s="29">
        <f t="shared" si="0"/>
        <v>0</v>
      </c>
      <c r="AB25" s="30"/>
      <c r="AC25" s="32"/>
    </row>
    <row r="26" spans="3:29" s="21" customFormat="1" ht="15" thickBot="1" x14ac:dyDescent="0.25">
      <c r="C26" s="27">
        <v>7</v>
      </c>
      <c r="D26" s="481" t="str">
        <f>IF($AI$13&gt;=7,D25+1,"")</f>
        <v/>
      </c>
      <c r="E26" s="482"/>
      <c r="F26" s="482"/>
      <c r="G26" s="483"/>
      <c r="H26" s="484" t="str">
        <f>IF($AI$13&gt;=7,H25,"")</f>
        <v/>
      </c>
      <c r="I26" s="485"/>
      <c r="J26" s="482" t="str">
        <f>IF($AI$13&gt;=7,+J25+1,"")</f>
        <v/>
      </c>
      <c r="K26" s="485"/>
      <c r="L26" s="485"/>
      <c r="M26" s="484" t="str">
        <f>IF(AI13&gt;=7,H26,"")</f>
        <v/>
      </c>
      <c r="N26" s="486"/>
      <c r="O26" s="28"/>
      <c r="P26" s="608">
        <f>+IF($AI$13&gt;=7,1,0)</f>
        <v>0</v>
      </c>
      <c r="Q26" s="609"/>
      <c r="R26" s="185">
        <v>70</v>
      </c>
      <c r="T26" s="33">
        <f t="shared" si="0"/>
        <v>0</v>
      </c>
      <c r="X26" s="32"/>
      <c r="AB26" s="30"/>
    </row>
    <row r="27" spans="3:29" s="21" customFormat="1" ht="15" customHeight="1" thickBot="1" x14ac:dyDescent="0.3">
      <c r="C27" s="24" t="s">
        <v>97</v>
      </c>
      <c r="E27" s="24"/>
      <c r="F27" s="34"/>
      <c r="G27" s="35"/>
      <c r="H27" s="34"/>
      <c r="I27" s="32"/>
      <c r="J27" s="36"/>
      <c r="K27" s="36"/>
      <c r="M27" s="37"/>
      <c r="N27" s="37"/>
      <c r="O27" s="214" t="s">
        <v>98</v>
      </c>
      <c r="P27" s="613">
        <f>SUM(P20:Q26)</f>
        <v>0</v>
      </c>
      <c r="Q27" s="614"/>
      <c r="R27" s="185">
        <v>70</v>
      </c>
      <c r="S27" s="82"/>
      <c r="T27" s="83">
        <f>P27*R27</f>
        <v>0</v>
      </c>
      <c r="AB27" s="32"/>
    </row>
    <row r="28" spans="3:29" s="21" customFormat="1" ht="15" customHeight="1" x14ac:dyDescent="0.25">
      <c r="C28" s="24"/>
      <c r="E28" s="24"/>
      <c r="F28" s="34"/>
      <c r="G28" s="35"/>
      <c r="H28" s="34"/>
      <c r="I28" s="32"/>
      <c r="J28" s="36"/>
      <c r="K28" s="36"/>
      <c r="M28" s="37"/>
      <c r="N28" s="37"/>
      <c r="O28" s="37"/>
      <c r="P28" s="37"/>
      <c r="R28" s="38"/>
      <c r="T28" s="39"/>
      <c r="AB28" s="32"/>
    </row>
    <row r="29" spans="3:29" s="21" customFormat="1" ht="15" hidden="1" customHeight="1" x14ac:dyDescent="0.25">
      <c r="C29" s="24"/>
      <c r="E29" s="24"/>
      <c r="F29" s="34"/>
      <c r="G29" s="35"/>
      <c r="H29" s="34"/>
      <c r="I29" s="32"/>
      <c r="J29" s="36"/>
      <c r="K29" s="36"/>
      <c r="M29" s="37"/>
      <c r="N29" s="37"/>
      <c r="O29" s="37"/>
      <c r="P29" s="37"/>
      <c r="R29" s="38"/>
      <c r="T29" s="39"/>
      <c r="AB29" s="32"/>
    </row>
    <row r="30" spans="3:29" s="21" customFormat="1" ht="15" hidden="1" customHeight="1" x14ac:dyDescent="0.25">
      <c r="C30" s="24"/>
      <c r="E30" s="24"/>
      <c r="F30" s="34"/>
      <c r="G30" s="35"/>
      <c r="H30" s="34"/>
      <c r="I30" s="32"/>
      <c r="J30" s="36"/>
      <c r="K30" s="36"/>
      <c r="M30" s="37"/>
      <c r="N30" s="37"/>
      <c r="O30" s="37"/>
      <c r="P30" s="37"/>
      <c r="R30" s="38"/>
      <c r="T30" s="39"/>
      <c r="AB30" s="32"/>
    </row>
    <row r="31" spans="3:29" s="21" customFormat="1" ht="15" hidden="1" customHeight="1" x14ac:dyDescent="0.25">
      <c r="C31" s="24"/>
      <c r="E31" s="24"/>
      <c r="F31" s="34"/>
      <c r="G31" s="35"/>
      <c r="H31" s="34"/>
      <c r="I31" s="32"/>
      <c r="J31" s="36"/>
      <c r="K31" s="36"/>
      <c r="M31" s="37"/>
      <c r="N31" s="37"/>
      <c r="O31" s="37"/>
      <c r="P31" s="37"/>
      <c r="R31" s="38"/>
      <c r="T31" s="39"/>
      <c r="AB31" s="32"/>
    </row>
    <row r="32" spans="3:29" s="21" customFormat="1" ht="15" hidden="1" customHeight="1" x14ac:dyDescent="0.25">
      <c r="C32" s="24"/>
      <c r="E32" s="24"/>
      <c r="F32" s="34"/>
      <c r="G32" s="35"/>
      <c r="H32" s="34"/>
      <c r="I32" s="32"/>
      <c r="J32" s="36"/>
      <c r="K32" s="36"/>
      <c r="M32" s="37"/>
      <c r="N32" s="37"/>
      <c r="O32" s="37"/>
      <c r="P32" s="37"/>
      <c r="R32" s="38"/>
      <c r="T32" s="39"/>
      <c r="AB32" s="32"/>
    </row>
    <row r="33" spans="3:31" s="21" customFormat="1" ht="15" hidden="1" customHeight="1" x14ac:dyDescent="0.25">
      <c r="C33" s="24"/>
      <c r="E33" s="24"/>
      <c r="F33" s="34"/>
      <c r="G33" s="35"/>
      <c r="H33" s="34"/>
      <c r="I33" s="32"/>
      <c r="J33" s="36"/>
      <c r="K33" s="36"/>
      <c r="M33" s="37"/>
      <c r="N33" s="37"/>
      <c r="O33" s="37"/>
      <c r="P33" s="37"/>
      <c r="R33" s="38"/>
      <c r="T33" s="39"/>
      <c r="AB33" s="32"/>
    </row>
    <row r="34" spans="3:31" s="21" customFormat="1" ht="15" hidden="1" customHeight="1" x14ac:dyDescent="0.25">
      <c r="C34" s="24"/>
      <c r="E34" s="24"/>
      <c r="F34" s="34"/>
      <c r="G34" s="35"/>
      <c r="H34" s="34"/>
      <c r="I34" s="32"/>
      <c r="J34" s="36"/>
      <c r="K34" s="36"/>
      <c r="M34" s="37"/>
      <c r="N34" s="37"/>
      <c r="O34" s="37"/>
      <c r="P34" s="37"/>
      <c r="R34" s="38"/>
      <c r="T34" s="39"/>
      <c r="AB34" s="32"/>
    </row>
    <row r="35" spans="3:31" s="21" customFormat="1" ht="15" hidden="1" customHeight="1" x14ac:dyDescent="0.25">
      <c r="C35" s="24"/>
      <c r="E35" s="24"/>
      <c r="F35" s="34"/>
      <c r="G35" s="35"/>
      <c r="H35" s="34"/>
      <c r="I35" s="32"/>
      <c r="J35" s="36"/>
      <c r="K35" s="36"/>
      <c r="M35" s="37"/>
      <c r="N35" s="37"/>
      <c r="O35" s="37"/>
      <c r="P35" s="37"/>
      <c r="R35" s="38"/>
      <c r="T35" s="39"/>
      <c r="AB35" s="32"/>
    </row>
    <row r="36" spans="3:31" s="21" customFormat="1" ht="15" hidden="1" customHeight="1" x14ac:dyDescent="0.25">
      <c r="C36" s="24"/>
      <c r="E36" s="24"/>
      <c r="F36" s="34"/>
      <c r="G36" s="35"/>
      <c r="H36" s="34"/>
      <c r="I36" s="32"/>
      <c r="J36" s="36"/>
      <c r="K36" s="36"/>
      <c r="M36" s="37"/>
      <c r="N36" s="37"/>
      <c r="O36" s="37"/>
      <c r="P36" s="37"/>
      <c r="R36" s="38"/>
      <c r="T36" s="39"/>
      <c r="AB36" s="32"/>
    </row>
    <row r="37" spans="3:31" s="21" customFormat="1" ht="15" hidden="1" customHeight="1" thickBot="1" x14ac:dyDescent="0.3">
      <c r="C37" s="24" t="s">
        <v>23</v>
      </c>
      <c r="E37" s="24"/>
      <c r="F37" s="34"/>
      <c r="G37" s="35"/>
      <c r="H37" s="34"/>
      <c r="I37" s="32"/>
      <c r="J37" s="36"/>
      <c r="K37" s="36"/>
      <c r="M37" s="37"/>
      <c r="N37" s="37"/>
      <c r="O37" s="37"/>
      <c r="P37" s="37"/>
      <c r="R37" s="38"/>
      <c r="T37" s="39"/>
      <c r="AB37" s="32"/>
    </row>
    <row r="38" spans="3:31" s="21" customFormat="1" ht="15" hidden="1" customHeight="1" thickBot="1" x14ac:dyDescent="0.3">
      <c r="C38" s="40"/>
      <c r="E38" s="610" t="s">
        <v>24</v>
      </c>
      <c r="F38" s="611"/>
      <c r="G38" s="611"/>
      <c r="H38" s="611"/>
      <c r="I38" s="611"/>
      <c r="J38" s="612"/>
      <c r="K38" s="41"/>
      <c r="M38" s="38"/>
    </row>
    <row r="39" spans="3:31" s="32" customFormat="1" ht="15" hidden="1" customHeight="1" thickBot="1" x14ac:dyDescent="0.25">
      <c r="C39" s="21"/>
      <c r="E39" s="606" t="s">
        <v>25</v>
      </c>
      <c r="F39" s="607"/>
      <c r="G39" s="606" t="s">
        <v>26</v>
      </c>
      <c r="H39" s="607"/>
      <c r="I39" s="606" t="s">
        <v>27</v>
      </c>
      <c r="J39" s="607"/>
      <c r="K39" s="42"/>
      <c r="L39" s="501" t="s">
        <v>28</v>
      </c>
      <c r="M39" s="502"/>
      <c r="O39" s="192" t="s">
        <v>29</v>
      </c>
    </row>
    <row r="40" spans="3:31" s="32" customFormat="1" ht="15" hidden="1" customHeight="1" x14ac:dyDescent="0.25">
      <c r="C40" s="492" t="s">
        <v>30</v>
      </c>
      <c r="D40" s="493"/>
      <c r="E40" s="44"/>
      <c r="F40" s="43"/>
      <c r="G40" s="44"/>
      <c r="H40" s="43"/>
      <c r="I40" s="44"/>
      <c r="J40" s="43"/>
      <c r="K40" s="45"/>
      <c r="L40" s="494">
        <f>F40+H40+J40</f>
        <v>0</v>
      </c>
      <c r="M40" s="495"/>
      <c r="O40" s="193">
        <f t="shared" ref="O40:O46" si="1">IF(L40 &lt;=T20,L40,T20)</f>
        <v>0</v>
      </c>
    </row>
    <row r="41" spans="3:31" s="32" customFormat="1" ht="15" hidden="1" customHeight="1" x14ac:dyDescent="0.25">
      <c r="C41" s="492" t="s">
        <v>31</v>
      </c>
      <c r="D41" s="493"/>
      <c r="E41" s="46"/>
      <c r="F41" s="47"/>
      <c r="G41" s="48"/>
      <c r="H41" s="47"/>
      <c r="I41" s="48"/>
      <c r="J41" s="47"/>
      <c r="K41" s="45"/>
      <c r="L41" s="494">
        <f>F41+H41+J41</f>
        <v>0</v>
      </c>
      <c r="M41" s="495"/>
      <c r="O41" s="193">
        <f t="shared" si="1"/>
        <v>0</v>
      </c>
      <c r="R41" s="49"/>
    </row>
    <row r="42" spans="3:31" s="32" customFormat="1" ht="15" hidden="1" customHeight="1" x14ac:dyDescent="0.25">
      <c r="C42" s="492" t="s">
        <v>32</v>
      </c>
      <c r="D42" s="493"/>
      <c r="E42" s="46"/>
      <c r="F42" s="47"/>
      <c r="G42" s="48"/>
      <c r="H42" s="47"/>
      <c r="I42" s="48"/>
      <c r="J42" s="47"/>
      <c r="K42" s="45"/>
      <c r="L42" s="494">
        <f t="shared" ref="L42:L46" si="2">F42+H42+J42</f>
        <v>0</v>
      </c>
      <c r="M42" s="495"/>
      <c r="O42" s="193">
        <f t="shared" si="1"/>
        <v>0</v>
      </c>
      <c r="R42" s="49"/>
    </row>
    <row r="43" spans="3:31" s="32" customFormat="1" ht="15" hidden="1" customHeight="1" x14ac:dyDescent="0.25">
      <c r="C43" s="492" t="s">
        <v>33</v>
      </c>
      <c r="D43" s="493"/>
      <c r="E43" s="46"/>
      <c r="F43" s="47"/>
      <c r="G43" s="48"/>
      <c r="H43" s="47"/>
      <c r="I43" s="48"/>
      <c r="J43" s="47"/>
      <c r="K43" s="45"/>
      <c r="L43" s="494">
        <f t="shared" si="2"/>
        <v>0</v>
      </c>
      <c r="M43" s="495"/>
      <c r="O43" s="193">
        <f t="shared" si="1"/>
        <v>0</v>
      </c>
    </row>
    <row r="44" spans="3:31" s="32" customFormat="1" ht="15" hidden="1" customHeight="1" x14ac:dyDescent="0.25">
      <c r="C44" s="492" t="s">
        <v>34</v>
      </c>
      <c r="D44" s="493"/>
      <c r="E44" s="46"/>
      <c r="F44" s="47"/>
      <c r="G44" s="48"/>
      <c r="H44" s="47"/>
      <c r="I44" s="48"/>
      <c r="J44" s="47"/>
      <c r="K44" s="45"/>
      <c r="L44" s="494">
        <f t="shared" si="2"/>
        <v>0</v>
      </c>
      <c r="M44" s="495"/>
      <c r="O44" s="193">
        <f t="shared" si="1"/>
        <v>0</v>
      </c>
    </row>
    <row r="45" spans="3:31" s="32" customFormat="1" ht="15" hidden="1" customHeight="1" x14ac:dyDescent="0.25">
      <c r="C45" s="492" t="s">
        <v>35</v>
      </c>
      <c r="D45" s="493"/>
      <c r="E45" s="46"/>
      <c r="F45" s="47"/>
      <c r="G45" s="48"/>
      <c r="H45" s="50"/>
      <c r="I45" s="48"/>
      <c r="J45" s="50"/>
      <c r="K45" s="45"/>
      <c r="L45" s="494">
        <f t="shared" si="2"/>
        <v>0</v>
      </c>
      <c r="M45" s="495"/>
      <c r="O45" s="193">
        <f t="shared" si="1"/>
        <v>0</v>
      </c>
    </row>
    <row r="46" spans="3:31" s="32" customFormat="1" ht="15" hidden="1" customHeight="1" thickBot="1" x14ac:dyDescent="0.3">
      <c r="C46" s="514" t="s">
        <v>36</v>
      </c>
      <c r="D46" s="515"/>
      <c r="E46" s="51"/>
      <c r="F46" s="52"/>
      <c r="G46" s="53"/>
      <c r="H46" s="54"/>
      <c r="I46" s="53"/>
      <c r="J46" s="54"/>
      <c r="K46" s="55"/>
      <c r="L46" s="516">
        <f t="shared" si="2"/>
        <v>0</v>
      </c>
      <c r="M46" s="517"/>
      <c r="O46" s="193">
        <f t="shared" si="1"/>
        <v>0</v>
      </c>
    </row>
    <row r="47" spans="3:31" s="32" customFormat="1" ht="15" hidden="1" customHeight="1" thickBot="1" x14ac:dyDescent="0.25">
      <c r="C47" s="56" t="s">
        <v>37</v>
      </c>
      <c r="D47" s="57"/>
      <c r="E47" s="58"/>
      <c r="F47" s="59"/>
      <c r="G47" s="59"/>
      <c r="H47" s="60"/>
      <c r="I47" s="604">
        <f>SUM(F40:F46)+SUM(H40:H46)+SUM(J40:J46)</f>
        <v>0</v>
      </c>
      <c r="J47" s="605"/>
      <c r="L47" s="520">
        <f>SUM(M40:M46)</f>
        <v>0</v>
      </c>
      <c r="M47" s="521"/>
      <c r="O47" s="83">
        <f>SUM(O40:O46)</f>
        <v>0</v>
      </c>
      <c r="U47" s="38"/>
      <c r="V47" s="38"/>
      <c r="W47" s="38"/>
      <c r="X47" s="38"/>
      <c r="Y47" s="38"/>
      <c r="Z47" s="38"/>
      <c r="AA47" s="38"/>
      <c r="AB47" s="38"/>
      <c r="AC47" s="38"/>
      <c r="AD47" s="38"/>
      <c r="AE47" s="38"/>
    </row>
    <row r="48" spans="3:31" s="21" customFormat="1" ht="15" x14ac:dyDescent="0.25">
      <c r="C48" s="24" t="s">
        <v>100</v>
      </c>
      <c r="G48" s="61"/>
      <c r="H48" s="505" t="s">
        <v>38</v>
      </c>
      <c r="I48" s="506"/>
      <c r="J48" s="505" t="s">
        <v>19</v>
      </c>
      <c r="K48" s="507"/>
      <c r="L48" s="506"/>
      <c r="M48" s="505" t="s">
        <v>21</v>
      </c>
      <c r="N48" s="506"/>
      <c r="O48" s="62"/>
      <c r="P48" s="63"/>
      <c r="Q48" s="188" t="s">
        <v>12</v>
      </c>
      <c r="R48" s="64" t="s">
        <v>22</v>
      </c>
      <c r="T48" s="65" t="s">
        <v>29</v>
      </c>
      <c r="W48" s="38"/>
      <c r="X48" s="38"/>
      <c r="Y48" s="38"/>
      <c r="Z48" s="38"/>
      <c r="AA48" s="38"/>
      <c r="AB48" s="38"/>
      <c r="AC48" s="66"/>
    </row>
    <row r="49" spans="1:34" s="21" customFormat="1" ht="14.25" x14ac:dyDescent="0.2">
      <c r="D49" s="508" t="s">
        <v>39</v>
      </c>
      <c r="E49" s="508"/>
      <c r="F49" s="508"/>
      <c r="G49" s="508"/>
      <c r="H49" s="509" t="str">
        <f>IF(AND(AJ13&gt;0,$AJ$13&lt;2),$J$13,"")</f>
        <v/>
      </c>
      <c r="I49" s="510"/>
      <c r="J49" s="511" t="str">
        <f>IF(AND(AJ13&gt;0,$AJ$13&lt;2),$H$13,"")</f>
        <v/>
      </c>
      <c r="K49" s="512"/>
      <c r="L49" s="513"/>
      <c r="M49" s="511" t="str">
        <f>IF(AND(AJ13&gt;0,$AJ$13&lt;2),$M$13,"")</f>
        <v/>
      </c>
      <c r="N49" s="513"/>
      <c r="O49" s="62"/>
      <c r="P49" s="63"/>
      <c r="Q49" s="67">
        <f>IF($AJ$13&lt;2,$AJ$13,0)</f>
        <v>0</v>
      </c>
      <c r="R49" s="68">
        <v>0</v>
      </c>
      <c r="T49" s="69">
        <f>IF(Q49&gt;0,R49,0)</f>
        <v>0</v>
      </c>
      <c r="AC49" s="70"/>
      <c r="AH49" s="39"/>
    </row>
    <row r="50" spans="1:34" s="21" customFormat="1" ht="15" customHeight="1" x14ac:dyDescent="0.2">
      <c r="D50" s="508" t="s">
        <v>40</v>
      </c>
      <c r="E50" s="508"/>
      <c r="F50" s="508"/>
      <c r="G50" s="508"/>
      <c r="H50" s="509" t="str">
        <f>IF(AND($AJ$13&gt;=2,$AJ$13&lt;6),$J$13,"")</f>
        <v/>
      </c>
      <c r="I50" s="510"/>
      <c r="J50" s="511" t="str">
        <f>IF(AND($AJ$13&gt;=2,$AJ$13&lt;6),$H$13,"")</f>
        <v/>
      </c>
      <c r="K50" s="512"/>
      <c r="L50" s="513"/>
      <c r="M50" s="511" t="str">
        <f>IF(AND($AJ$13&gt;=2,$AJ$13&lt;6),$M$13,"")</f>
        <v/>
      </c>
      <c r="N50" s="513"/>
      <c r="O50" s="62"/>
      <c r="P50" s="63"/>
      <c r="Q50" s="67">
        <f>IF(AND($AJ$13&gt;=2,AJ13&lt;6),$AJ$13,0)</f>
        <v>0</v>
      </c>
      <c r="R50" s="68">
        <v>25</v>
      </c>
      <c r="T50" s="69">
        <f>IF(Q50&gt;0,R50,0)</f>
        <v>0</v>
      </c>
      <c r="AC50" s="70"/>
      <c r="AH50" s="39"/>
    </row>
    <row r="51" spans="1:34" s="21" customFormat="1" ht="14.25" x14ac:dyDescent="0.2">
      <c r="D51" s="508" t="s">
        <v>41</v>
      </c>
      <c r="E51" s="508"/>
      <c r="F51" s="508"/>
      <c r="G51" s="508"/>
      <c r="H51" s="509" t="str">
        <f>IF(AND($AJ$13&gt;=6,$AJ$13&lt;12),$J$13,"")</f>
        <v/>
      </c>
      <c r="I51" s="510"/>
      <c r="J51" s="511" t="str">
        <f>IF(AND($AJ$13&gt;=6,$AJ$13&lt;12),$H$13,"")</f>
        <v/>
      </c>
      <c r="K51" s="512"/>
      <c r="L51" s="513"/>
      <c r="M51" s="511" t="str">
        <f>IF(AND($AJ$13&gt;=6,$AJ$13&lt;12),$M$13,"")</f>
        <v/>
      </c>
      <c r="N51" s="513"/>
      <c r="O51" s="62"/>
      <c r="P51" s="63"/>
      <c r="Q51" s="67">
        <f>IF(AND($AJ$13&gt;=6,AJ13&lt;12),$AJ$13,0)</f>
        <v>0</v>
      </c>
      <c r="R51" s="68">
        <v>50</v>
      </c>
      <c r="T51" s="69">
        <f>IF(Q51&gt;0,R51,0)</f>
        <v>0</v>
      </c>
      <c r="AC51" s="71"/>
    </row>
    <row r="52" spans="1:34" s="21" customFormat="1" ht="15" thickBot="1" x14ac:dyDescent="0.25">
      <c r="D52" s="531" t="s">
        <v>42</v>
      </c>
      <c r="E52" s="531"/>
      <c r="F52" s="531"/>
      <c r="G52" s="531"/>
      <c r="H52" s="532" t="str">
        <f>IF($AJ$13&gt;=12,$J$13,"")</f>
        <v/>
      </c>
      <c r="I52" s="533"/>
      <c r="J52" s="534" t="str">
        <f>IF($AJ$13&gt;=12,$H$13,"")</f>
        <v/>
      </c>
      <c r="K52" s="535"/>
      <c r="L52" s="536"/>
      <c r="M52" s="534" t="str">
        <f>IF($AJ$13&gt;=12,$M$13,"")</f>
        <v/>
      </c>
      <c r="N52" s="536"/>
      <c r="O52" s="72"/>
      <c r="P52" s="73"/>
      <c r="Q52" s="74">
        <f>IF($AJ$13&gt;=12,$AJ$13,0)</f>
        <v>0</v>
      </c>
      <c r="R52" s="75">
        <v>70</v>
      </c>
      <c r="T52" s="69">
        <f>IF(Q52&gt;0,R52,0)</f>
        <v>0</v>
      </c>
      <c r="U52" s="39">
        <f>SUM(T49:T52)</f>
        <v>0</v>
      </c>
      <c r="V52" s="39"/>
      <c r="AC52" s="71"/>
      <c r="AD52" s="39"/>
      <c r="AE52" s="39"/>
      <c r="AF52" s="39"/>
    </row>
    <row r="53" spans="1:34" s="21" customFormat="1" ht="15.75" hidden="1" thickBot="1" x14ac:dyDescent="0.3">
      <c r="D53" s="76" t="s">
        <v>43</v>
      </c>
      <c r="E53" s="77"/>
      <c r="F53" s="78"/>
      <c r="G53" s="78"/>
      <c r="H53" s="522">
        <v>0</v>
      </c>
      <c r="I53" s="523"/>
      <c r="J53" s="524">
        <v>0</v>
      </c>
      <c r="K53" s="525"/>
      <c r="L53" s="525"/>
      <c r="M53" s="524">
        <v>0</v>
      </c>
      <c r="N53" s="526"/>
      <c r="O53" s="524">
        <v>0</v>
      </c>
      <c r="P53" s="526"/>
      <c r="Q53" s="187">
        <v>0</v>
      </c>
      <c r="R53" s="187">
        <v>0</v>
      </c>
      <c r="S53" s="79"/>
      <c r="T53" s="80">
        <f>H53+J53+M53+Q53+R53+O53</f>
        <v>0</v>
      </c>
      <c r="AC53" s="71"/>
    </row>
    <row r="54" spans="1:34" s="21" customFormat="1" ht="15.75" thickBot="1" x14ac:dyDescent="0.3">
      <c r="D54" s="587" t="s">
        <v>44</v>
      </c>
      <c r="E54" s="588"/>
      <c r="F54" s="588"/>
      <c r="G54" s="588"/>
      <c r="H54" s="588"/>
      <c r="I54" s="588"/>
      <c r="J54" s="588"/>
      <c r="K54" s="588"/>
      <c r="L54" s="588"/>
      <c r="M54" s="589"/>
      <c r="N54" s="590"/>
      <c r="O54" s="590"/>
      <c r="P54" s="590"/>
      <c r="Q54" s="590"/>
      <c r="R54" s="81">
        <f>U52</f>
        <v>0</v>
      </c>
      <c r="S54" s="82"/>
      <c r="T54" s="83">
        <f>SUM(T49:T53)</f>
        <v>0</v>
      </c>
      <c r="U54" s="39">
        <f>SUM(T53:T54)</f>
        <v>0</v>
      </c>
      <c r="V54" s="39"/>
      <c r="W54" s="39"/>
      <c r="X54" s="39"/>
      <c r="Y54" s="39"/>
      <c r="Z54" s="39"/>
      <c r="AA54" s="39"/>
      <c r="AB54" s="39"/>
      <c r="AC54" s="84"/>
      <c r="AD54" s="39"/>
      <c r="AE54" s="39"/>
      <c r="AF54" s="39"/>
    </row>
    <row r="55" spans="1:34" s="21" customFormat="1" ht="15.75" x14ac:dyDescent="0.25">
      <c r="B55" s="85"/>
      <c r="C55" s="86" t="s">
        <v>45</v>
      </c>
      <c r="D55" s="87"/>
      <c r="E55" s="88"/>
      <c r="F55" s="89"/>
      <c r="G55" s="89"/>
      <c r="H55" s="90"/>
      <c r="I55" s="90"/>
      <c r="J55" s="91"/>
      <c r="K55" s="91"/>
      <c r="L55" s="91"/>
      <c r="M55" s="91"/>
      <c r="N55" s="91"/>
      <c r="O55" s="91"/>
      <c r="P55" s="91"/>
      <c r="Q55" s="91"/>
      <c r="R55" s="91"/>
      <c r="S55" s="91"/>
      <c r="T55" s="92">
        <f>T27</f>
        <v>0</v>
      </c>
      <c r="AC55" s="71"/>
    </row>
    <row r="56" spans="1:34" s="22" customFormat="1" ht="15.75" hidden="1" x14ac:dyDescent="0.25">
      <c r="C56" s="22" t="s">
        <v>46</v>
      </c>
      <c r="F56" s="93"/>
      <c r="G56" s="94"/>
      <c r="H56" s="93"/>
      <c r="J56" s="95"/>
      <c r="K56" s="95"/>
      <c r="M56" s="96"/>
      <c r="N56" s="96"/>
      <c r="O56" s="96"/>
      <c r="P56" s="96"/>
      <c r="R56" s="97"/>
      <c r="T56" s="97">
        <f>O47+T55</f>
        <v>0</v>
      </c>
      <c r="W56" s="39"/>
      <c r="X56" s="39"/>
      <c r="Y56" s="39"/>
      <c r="Z56" s="39"/>
      <c r="AA56" s="39"/>
      <c r="AB56" s="39"/>
      <c r="AC56" s="84"/>
    </row>
    <row r="57" spans="1:34" s="22" customFormat="1" ht="15.75" hidden="1" x14ac:dyDescent="0.25">
      <c r="D57" s="22" t="s">
        <v>47</v>
      </c>
      <c r="F57" s="93"/>
      <c r="G57" s="94"/>
      <c r="H57" s="93"/>
      <c r="J57" s="95"/>
      <c r="K57" s="95"/>
      <c r="M57" s="96"/>
      <c r="N57" s="96"/>
      <c r="O57" s="96"/>
      <c r="P57" s="96"/>
      <c r="R57" s="97"/>
      <c r="T57" s="98">
        <f>I47+T53</f>
        <v>0</v>
      </c>
      <c r="W57" s="21"/>
      <c r="X57" s="21"/>
      <c r="Y57" s="21"/>
      <c r="Z57" s="21"/>
      <c r="AA57" s="21"/>
      <c r="AB57" s="21"/>
      <c r="AC57" s="71"/>
    </row>
    <row r="58" spans="1:34" s="22" customFormat="1" ht="16.5" thickBot="1" x14ac:dyDescent="0.3">
      <c r="B58" s="85"/>
      <c r="C58" s="99" t="s">
        <v>99</v>
      </c>
      <c r="D58" s="99"/>
      <c r="E58" s="99"/>
      <c r="F58" s="100"/>
      <c r="G58" s="101"/>
      <c r="H58" s="100"/>
      <c r="I58" s="102"/>
      <c r="J58" s="103"/>
      <c r="K58" s="104"/>
      <c r="L58" s="99"/>
      <c r="M58" s="105"/>
      <c r="N58" s="105"/>
      <c r="O58" s="106"/>
      <c r="P58" s="106"/>
      <c r="Q58" s="102"/>
      <c r="R58" s="107"/>
      <c r="S58" s="99"/>
      <c r="T58" s="108">
        <f>T54+T55</f>
        <v>0</v>
      </c>
      <c r="AC58" s="109"/>
    </row>
    <row r="59" spans="1:34" s="22" customFormat="1" ht="16.5" thickBot="1" x14ac:dyDescent="0.3">
      <c r="A59" s="601" t="s">
        <v>242</v>
      </c>
      <c r="B59" s="602"/>
      <c r="C59" s="602"/>
      <c r="D59" s="602"/>
      <c r="E59" s="602"/>
      <c r="F59" s="602"/>
      <c r="G59" s="602"/>
      <c r="H59" s="602"/>
      <c r="I59" s="602"/>
      <c r="J59" s="602"/>
      <c r="K59" s="602"/>
      <c r="L59" s="602"/>
      <c r="M59" s="602"/>
      <c r="N59" s="602"/>
      <c r="O59" s="602"/>
      <c r="P59" s="602"/>
      <c r="Q59" s="602"/>
      <c r="R59" s="602"/>
      <c r="S59" s="602"/>
      <c r="T59" s="603"/>
      <c r="AC59" s="109"/>
    </row>
    <row r="60" spans="1:34" s="32" customFormat="1" ht="16.5" thickBot="1" x14ac:dyDescent="0.3">
      <c r="F60" s="591" t="s">
        <v>48</v>
      </c>
      <c r="G60" s="592"/>
      <c r="H60" s="592"/>
      <c r="I60" s="592"/>
      <c r="J60" s="593"/>
      <c r="K60" s="36"/>
      <c r="M60" s="37"/>
      <c r="N60" s="37"/>
      <c r="O60" s="594" t="s">
        <v>49</v>
      </c>
      <c r="P60" s="595"/>
      <c r="Q60" s="595"/>
      <c r="R60" s="596"/>
      <c r="W60" s="22"/>
      <c r="X60" s="22"/>
      <c r="Y60" s="22"/>
      <c r="Z60" s="22"/>
      <c r="AA60" s="22"/>
      <c r="AB60" s="22"/>
      <c r="AC60" s="109"/>
    </row>
    <row r="61" spans="1:34" s="23" customFormat="1" ht="16.5" thickBot="1" x14ac:dyDescent="0.3">
      <c r="B61" s="85"/>
      <c r="C61" s="99" t="s">
        <v>50</v>
      </c>
      <c r="D61" s="99"/>
      <c r="E61" s="110"/>
      <c r="F61" s="186"/>
      <c r="G61" s="111"/>
      <c r="H61" s="597">
        <v>0</v>
      </c>
      <c r="I61" s="598"/>
      <c r="J61" s="111"/>
      <c r="K61" s="110"/>
      <c r="L61" s="110"/>
      <c r="M61" s="110"/>
      <c r="N61" s="110"/>
      <c r="O61" s="111"/>
      <c r="P61" s="599">
        <v>0</v>
      </c>
      <c r="Q61" s="600"/>
      <c r="R61" s="111"/>
      <c r="S61" s="99"/>
      <c r="T61" s="119">
        <f>P61</f>
        <v>0</v>
      </c>
      <c r="W61" s="22"/>
      <c r="X61" s="22"/>
      <c r="Y61" s="22"/>
      <c r="Z61" s="22"/>
      <c r="AA61" s="22"/>
      <c r="AB61" s="22"/>
      <c r="AC61" s="109"/>
    </row>
    <row r="62" spans="1:34" s="21" customFormat="1" ht="6.6" customHeight="1" x14ac:dyDescent="0.2">
      <c r="H62" s="112"/>
      <c r="I62" s="112"/>
      <c r="R62" s="39"/>
      <c r="W62" s="32"/>
      <c r="X62" s="32"/>
      <c r="Y62" s="32"/>
      <c r="Z62" s="32"/>
      <c r="AA62" s="32"/>
      <c r="AB62" s="32"/>
      <c r="AC62" s="70"/>
    </row>
    <row r="63" spans="1:34" s="23" customFormat="1" ht="16.5" thickBot="1" x14ac:dyDescent="0.3">
      <c r="C63" s="23" t="s">
        <v>51</v>
      </c>
      <c r="D63" s="22"/>
      <c r="E63" s="22"/>
      <c r="H63" s="113"/>
      <c r="I63" s="113"/>
      <c r="Q63" s="22"/>
      <c r="R63" s="114"/>
      <c r="S63" s="22"/>
      <c r="AB63" s="115"/>
    </row>
    <row r="64" spans="1:34" ht="16.5" thickBot="1" x14ac:dyDescent="0.3">
      <c r="D64" s="116" t="s">
        <v>52</v>
      </c>
      <c r="E64" s="116"/>
      <c r="F64" s="186"/>
      <c r="G64" s="117"/>
      <c r="H64" s="569">
        <v>0</v>
      </c>
      <c r="I64" s="570"/>
      <c r="J64" s="117"/>
      <c r="K64" s="117"/>
      <c r="L64" s="117"/>
      <c r="M64" s="117"/>
      <c r="N64" s="117"/>
      <c r="O64" s="117"/>
      <c r="P64" s="571">
        <v>0</v>
      </c>
      <c r="Q64" s="572"/>
      <c r="R64" s="117"/>
      <c r="S64" s="118"/>
      <c r="T64" s="119">
        <f>P64</f>
        <v>0</v>
      </c>
    </row>
    <row r="65" spans="2:24" ht="16.5" thickBot="1" x14ac:dyDescent="0.3">
      <c r="D65" s="1" t="s">
        <v>53</v>
      </c>
      <c r="F65" s="186"/>
      <c r="G65" s="120"/>
      <c r="H65" s="569">
        <v>0</v>
      </c>
      <c r="I65" s="570"/>
      <c r="J65" s="120"/>
      <c r="K65" s="120"/>
      <c r="L65" s="120"/>
      <c r="M65" s="120"/>
      <c r="N65" s="120"/>
      <c r="O65" s="120"/>
      <c r="P65" s="571">
        <v>0</v>
      </c>
      <c r="Q65" s="572"/>
      <c r="R65" s="120"/>
      <c r="S65" s="118"/>
      <c r="T65" s="119">
        <f>P65</f>
        <v>0</v>
      </c>
    </row>
    <row r="66" spans="2:24" ht="16.5" thickBot="1" x14ac:dyDescent="0.3">
      <c r="D66" s="116" t="s">
        <v>54</v>
      </c>
      <c r="E66" s="116"/>
      <c r="F66" s="186"/>
      <c r="G66" s="120"/>
      <c r="H66" s="569">
        <v>0</v>
      </c>
      <c r="I66" s="570"/>
      <c r="J66" s="120"/>
      <c r="K66" s="120"/>
      <c r="L66" s="120"/>
      <c r="M66" s="120"/>
      <c r="N66" s="120"/>
      <c r="O66" s="120"/>
      <c r="P66" s="571">
        <v>0</v>
      </c>
      <c r="Q66" s="572"/>
      <c r="R66" s="120"/>
      <c r="S66" s="118"/>
      <c r="T66" s="119">
        <f>P66</f>
        <v>0</v>
      </c>
    </row>
    <row r="67" spans="2:24" ht="15" thickBot="1" x14ac:dyDescent="0.25">
      <c r="D67" s="205" t="s">
        <v>92</v>
      </c>
      <c r="E67" s="58"/>
      <c r="F67" s="121"/>
      <c r="G67" s="121"/>
      <c r="H67" s="121"/>
      <c r="I67" s="121"/>
      <c r="J67" s="116"/>
      <c r="K67" s="116"/>
      <c r="L67" s="116"/>
      <c r="M67" s="122"/>
      <c r="N67" s="122"/>
      <c r="O67" s="122"/>
      <c r="P67" s="566">
        <v>0</v>
      </c>
      <c r="Q67" s="567"/>
      <c r="R67" s="123">
        <v>0.7</v>
      </c>
      <c r="S67" s="118"/>
      <c r="T67" s="69">
        <f>ROUND(P67*R67,2)</f>
        <v>0</v>
      </c>
      <c r="X67" s="190" t="s">
        <v>109</v>
      </c>
    </row>
    <row r="68" spans="2:24" s="124" customFormat="1" ht="10.35" customHeight="1" x14ac:dyDescent="0.2">
      <c r="D68" s="125"/>
      <c r="E68" s="125"/>
      <c r="F68" s="126"/>
      <c r="G68" s="126"/>
      <c r="H68" s="126"/>
      <c r="I68" s="126"/>
      <c r="M68" s="127"/>
      <c r="N68" s="127"/>
      <c r="O68" s="127"/>
      <c r="P68" s="568" t="s">
        <v>55</v>
      </c>
      <c r="Q68" s="568"/>
      <c r="R68" s="126"/>
      <c r="S68" s="128"/>
      <c r="T68" s="129"/>
    </row>
    <row r="69" spans="2:24" s="133" customFormat="1" ht="15.75" x14ac:dyDescent="0.25">
      <c r="B69" s="85"/>
      <c r="C69" s="99" t="s">
        <v>56</v>
      </c>
      <c r="D69" s="99"/>
      <c r="E69" s="99"/>
      <c r="F69" s="130"/>
      <c r="G69" s="131"/>
      <c r="H69" s="130"/>
      <c r="I69" s="99"/>
      <c r="J69" s="104"/>
      <c r="K69" s="104"/>
      <c r="L69" s="99"/>
      <c r="M69" s="105"/>
      <c r="N69" s="105"/>
      <c r="O69" s="105"/>
      <c r="P69" s="105"/>
      <c r="Q69" s="99"/>
      <c r="R69" s="132"/>
      <c r="S69" s="118"/>
      <c r="T69" s="69">
        <f>SUM(T64:T67)</f>
        <v>0</v>
      </c>
    </row>
    <row r="70" spans="2:24" s="124" customFormat="1" ht="6.6" customHeight="1" x14ac:dyDescent="0.2">
      <c r="D70" s="125"/>
      <c r="E70" s="125"/>
      <c r="F70" s="126"/>
      <c r="G70" s="126"/>
      <c r="H70" s="126"/>
      <c r="I70" s="126"/>
      <c r="J70" s="126"/>
      <c r="K70" s="126"/>
      <c r="L70" s="126"/>
      <c r="M70" s="126"/>
      <c r="N70" s="126"/>
      <c r="O70" s="126"/>
      <c r="P70" s="126"/>
      <c r="Q70" s="125"/>
      <c r="S70" s="128"/>
      <c r="T70" s="129"/>
    </row>
    <row r="71" spans="2:24" ht="16.5" thickBot="1" x14ac:dyDescent="0.3">
      <c r="C71" s="23" t="s">
        <v>57</v>
      </c>
      <c r="D71" s="134"/>
      <c r="E71" s="134"/>
      <c r="F71" s="134"/>
      <c r="G71" s="134"/>
      <c r="H71" s="134"/>
      <c r="I71" s="134"/>
      <c r="J71" s="134"/>
      <c r="K71" s="134"/>
      <c r="L71" s="134"/>
      <c r="M71" s="134"/>
      <c r="N71" s="134"/>
      <c r="O71" s="134"/>
      <c r="P71" s="134"/>
      <c r="Q71" s="134"/>
      <c r="R71" s="134"/>
      <c r="S71" s="134"/>
      <c r="T71" s="35"/>
    </row>
    <row r="72" spans="2:24" ht="15" thickBot="1" x14ac:dyDescent="0.25">
      <c r="D72" s="116" t="s">
        <v>58</v>
      </c>
      <c r="E72" s="116"/>
      <c r="F72" s="117"/>
      <c r="G72" s="117"/>
      <c r="H72" s="569"/>
      <c r="I72" s="570"/>
      <c r="J72" s="117"/>
      <c r="K72" s="117"/>
      <c r="L72" s="117"/>
      <c r="M72" s="117"/>
      <c r="N72" s="117"/>
      <c r="O72" s="117"/>
      <c r="P72" s="571">
        <v>0</v>
      </c>
      <c r="Q72" s="572"/>
      <c r="R72" s="117"/>
      <c r="S72" s="118"/>
      <c r="T72" s="119">
        <f>P72</f>
        <v>0</v>
      </c>
    </row>
    <row r="73" spans="2:24" ht="16.5" thickBot="1" x14ac:dyDescent="0.3">
      <c r="D73" s="117" t="s">
        <v>59</v>
      </c>
      <c r="E73" s="117"/>
      <c r="F73" s="186"/>
      <c r="G73" s="120"/>
      <c r="H73" s="569"/>
      <c r="I73" s="570"/>
      <c r="J73" s="120"/>
      <c r="K73" s="120"/>
      <c r="L73" s="120"/>
      <c r="M73" s="120"/>
      <c r="N73" s="120"/>
      <c r="O73" s="120"/>
      <c r="P73" s="571">
        <v>0</v>
      </c>
      <c r="Q73" s="572"/>
      <c r="R73" s="120"/>
      <c r="T73" s="119">
        <f>P73</f>
        <v>0</v>
      </c>
    </row>
    <row r="74" spans="2:24" ht="15" thickBot="1" x14ac:dyDescent="0.25">
      <c r="D74" s="120" t="s">
        <v>60</v>
      </c>
      <c r="E74" s="135"/>
      <c r="F74" s="135"/>
      <c r="G74" s="120"/>
      <c r="H74" s="569"/>
      <c r="I74" s="570"/>
      <c r="J74" s="120"/>
      <c r="K74" s="120"/>
      <c r="L74" s="135"/>
      <c r="M74" s="135"/>
      <c r="N74" s="135"/>
      <c r="O74" s="135"/>
      <c r="P74" s="571">
        <v>0</v>
      </c>
      <c r="Q74" s="572"/>
      <c r="R74" s="120"/>
      <c r="S74" s="118"/>
      <c r="T74" s="119">
        <f>P74</f>
        <v>0</v>
      </c>
    </row>
    <row r="75" spans="2:24" ht="6.6" customHeight="1" x14ac:dyDescent="0.2">
      <c r="R75" s="1"/>
      <c r="T75" s="2"/>
    </row>
    <row r="76" spans="2:24" s="133" customFormat="1" ht="15.75" x14ac:dyDescent="0.25">
      <c r="B76" s="85"/>
      <c r="C76" s="99" t="s">
        <v>61</v>
      </c>
      <c r="D76" s="99"/>
      <c r="E76" s="99"/>
      <c r="F76" s="130"/>
      <c r="G76" s="131"/>
      <c r="H76" s="130"/>
      <c r="I76" s="99"/>
      <c r="J76" s="104"/>
      <c r="K76" s="104"/>
      <c r="L76" s="99"/>
      <c r="M76" s="105"/>
      <c r="N76" s="105"/>
      <c r="O76" s="105"/>
      <c r="P76" s="105"/>
      <c r="Q76" s="99"/>
      <c r="R76" s="132"/>
      <c r="S76" s="118"/>
      <c r="T76" s="108">
        <f>SUM(T72:T74)</f>
        <v>0</v>
      </c>
    </row>
    <row r="77" spans="2:24" ht="6.6" customHeight="1" x14ac:dyDescent="0.2">
      <c r="R77" s="1"/>
      <c r="T77" s="2"/>
    </row>
    <row r="78" spans="2:24" s="133" customFormat="1" ht="15.75" x14ac:dyDescent="0.25">
      <c r="B78" s="85"/>
      <c r="C78" s="99" t="s">
        <v>62</v>
      </c>
      <c r="D78" s="99"/>
      <c r="E78" s="99"/>
      <c r="F78" s="130"/>
      <c r="G78" s="131"/>
      <c r="H78" s="130"/>
      <c r="I78" s="99"/>
      <c r="J78" s="104"/>
      <c r="K78" s="104"/>
      <c r="L78" s="99"/>
      <c r="M78" s="105"/>
      <c r="N78" s="105"/>
      <c r="O78" s="105"/>
      <c r="P78" s="105"/>
      <c r="Q78" s="99"/>
      <c r="R78" s="132"/>
      <c r="S78" s="118"/>
      <c r="T78" s="108">
        <f>T76+T69+T61+T58</f>
        <v>0</v>
      </c>
    </row>
    <row r="79" spans="2:24" ht="6.6" customHeight="1" x14ac:dyDescent="0.2"/>
    <row r="80" spans="2:24" ht="15.75" customHeight="1" x14ac:dyDescent="0.2">
      <c r="B80" s="180" t="s">
        <v>63</v>
      </c>
      <c r="C80" s="181"/>
      <c r="D80" s="181"/>
      <c r="E80" s="181"/>
      <c r="F80" s="181"/>
      <c r="G80" s="181"/>
      <c r="H80" s="181"/>
      <c r="I80" s="181"/>
      <c r="J80" s="181"/>
      <c r="K80" s="181"/>
      <c r="L80" s="181"/>
      <c r="M80" s="181"/>
      <c r="N80" s="181"/>
      <c r="O80" s="181"/>
      <c r="P80" s="181"/>
      <c r="Q80" s="181"/>
      <c r="R80" s="181"/>
      <c r="S80" s="181"/>
      <c r="T80" s="182"/>
    </row>
    <row r="81" spans="1:32" ht="6.6" customHeight="1" x14ac:dyDescent="0.2">
      <c r="B81" s="577"/>
      <c r="C81" s="578"/>
      <c r="D81" s="578"/>
      <c r="E81" s="578"/>
      <c r="F81" s="578"/>
      <c r="G81" s="578"/>
      <c r="H81" s="578"/>
      <c r="I81" s="578"/>
      <c r="J81" s="578"/>
      <c r="K81" s="578"/>
      <c r="L81" s="578"/>
      <c r="M81" s="578"/>
      <c r="N81" s="578"/>
      <c r="O81" s="578"/>
      <c r="P81" s="578"/>
      <c r="Q81" s="578"/>
      <c r="R81" s="578"/>
      <c r="S81" s="578"/>
      <c r="T81" s="579"/>
    </row>
    <row r="82" spans="1:32" ht="6.6" customHeight="1" x14ac:dyDescent="0.2">
      <c r="B82" s="577"/>
      <c r="C82" s="578"/>
      <c r="D82" s="578"/>
      <c r="E82" s="578"/>
      <c r="F82" s="578"/>
      <c r="G82" s="578"/>
      <c r="H82" s="578"/>
      <c r="I82" s="578"/>
      <c r="J82" s="578"/>
      <c r="K82" s="578"/>
      <c r="L82" s="578"/>
      <c r="M82" s="578"/>
      <c r="N82" s="578"/>
      <c r="O82" s="578"/>
      <c r="P82" s="578"/>
      <c r="Q82" s="578"/>
      <c r="R82" s="578"/>
      <c r="S82" s="578"/>
      <c r="T82" s="579"/>
    </row>
    <row r="83" spans="1:32" ht="6.6" customHeight="1" x14ac:dyDescent="0.2">
      <c r="B83" s="577"/>
      <c r="C83" s="578"/>
      <c r="D83" s="578"/>
      <c r="E83" s="578"/>
      <c r="F83" s="578"/>
      <c r="G83" s="578"/>
      <c r="H83" s="578"/>
      <c r="I83" s="578"/>
      <c r="J83" s="578"/>
      <c r="K83" s="578"/>
      <c r="L83" s="578"/>
      <c r="M83" s="578"/>
      <c r="N83" s="578"/>
      <c r="O83" s="578"/>
      <c r="P83" s="578"/>
      <c r="Q83" s="578"/>
      <c r="R83" s="578"/>
      <c r="S83" s="578"/>
      <c r="T83" s="579"/>
    </row>
    <row r="84" spans="1:32" ht="6.6" customHeight="1" x14ac:dyDescent="0.2">
      <c r="B84" s="577"/>
      <c r="C84" s="578"/>
      <c r="D84" s="578"/>
      <c r="E84" s="578"/>
      <c r="F84" s="578"/>
      <c r="G84" s="578"/>
      <c r="H84" s="578"/>
      <c r="I84" s="578"/>
      <c r="J84" s="578"/>
      <c r="K84" s="578"/>
      <c r="L84" s="578"/>
      <c r="M84" s="578"/>
      <c r="N84" s="578"/>
      <c r="O84" s="578"/>
      <c r="P84" s="578"/>
      <c r="Q84" s="578"/>
      <c r="R84" s="578"/>
      <c r="S84" s="578"/>
      <c r="T84" s="579"/>
    </row>
    <row r="85" spans="1:32" ht="6.6" customHeight="1" x14ac:dyDescent="0.2">
      <c r="B85" s="577"/>
      <c r="C85" s="578"/>
      <c r="D85" s="578"/>
      <c r="E85" s="578"/>
      <c r="F85" s="578"/>
      <c r="G85" s="578"/>
      <c r="H85" s="578"/>
      <c r="I85" s="578"/>
      <c r="J85" s="578"/>
      <c r="K85" s="578"/>
      <c r="L85" s="578"/>
      <c r="M85" s="578"/>
      <c r="N85" s="578"/>
      <c r="O85" s="578"/>
      <c r="P85" s="578"/>
      <c r="Q85" s="578"/>
      <c r="R85" s="578"/>
      <c r="S85" s="578"/>
      <c r="T85" s="579"/>
    </row>
    <row r="86" spans="1:32" ht="6.6" customHeight="1" x14ac:dyDescent="0.2">
      <c r="B86" s="577"/>
      <c r="C86" s="578"/>
      <c r="D86" s="578"/>
      <c r="E86" s="578"/>
      <c r="F86" s="578"/>
      <c r="G86" s="578"/>
      <c r="H86" s="578"/>
      <c r="I86" s="578"/>
      <c r="J86" s="578"/>
      <c r="K86" s="578"/>
      <c r="L86" s="578"/>
      <c r="M86" s="578"/>
      <c r="N86" s="578"/>
      <c r="O86" s="578"/>
      <c r="P86" s="578"/>
      <c r="Q86" s="578"/>
      <c r="R86" s="578"/>
      <c r="S86" s="578"/>
      <c r="T86" s="579"/>
    </row>
    <row r="87" spans="1:32" ht="6.6" customHeight="1" x14ac:dyDescent="0.2">
      <c r="B87" s="580"/>
      <c r="C87" s="581"/>
      <c r="D87" s="581"/>
      <c r="E87" s="581"/>
      <c r="F87" s="581"/>
      <c r="G87" s="581"/>
      <c r="H87" s="581"/>
      <c r="I87" s="581"/>
      <c r="J87" s="581"/>
      <c r="K87" s="581"/>
      <c r="L87" s="581"/>
      <c r="M87" s="581"/>
      <c r="N87" s="581"/>
      <c r="O87" s="581"/>
      <c r="P87" s="581"/>
      <c r="Q87" s="581"/>
      <c r="R87" s="581"/>
      <c r="S87" s="581"/>
      <c r="T87" s="582"/>
    </row>
    <row r="88" spans="1:32" s="136" customFormat="1" ht="15.75" hidden="1" x14ac:dyDescent="0.25">
      <c r="A88" s="23" t="s">
        <v>64</v>
      </c>
      <c r="B88" s="23" t="s">
        <v>65</v>
      </c>
      <c r="C88" s="23"/>
      <c r="R88" s="137"/>
    </row>
    <row r="89" spans="1:32" ht="15" hidden="1" customHeight="1" x14ac:dyDescent="0.2">
      <c r="C89" s="138">
        <v>1</v>
      </c>
      <c r="D89" s="573"/>
      <c r="E89" s="573"/>
      <c r="F89" s="573"/>
      <c r="G89" s="573"/>
      <c r="H89" s="573"/>
      <c r="I89" s="573"/>
      <c r="J89" s="573"/>
      <c r="K89" s="573"/>
      <c r="L89" s="573"/>
      <c r="M89" s="573"/>
      <c r="N89" s="573"/>
      <c r="O89" s="573"/>
      <c r="P89" s="573"/>
      <c r="Q89" s="574"/>
      <c r="R89" s="139"/>
      <c r="AE89" s="2"/>
    </row>
    <row r="90" spans="1:32" ht="15" hidden="1" customHeight="1" x14ac:dyDescent="0.2">
      <c r="C90" s="138">
        <v>2</v>
      </c>
      <c r="D90" s="573"/>
      <c r="E90" s="573"/>
      <c r="F90" s="573"/>
      <c r="G90" s="573"/>
      <c r="H90" s="573"/>
      <c r="I90" s="573"/>
      <c r="J90" s="573"/>
      <c r="K90" s="573"/>
      <c r="L90" s="573"/>
      <c r="M90" s="573"/>
      <c r="N90" s="573"/>
      <c r="O90" s="573"/>
      <c r="P90" s="573"/>
      <c r="Q90" s="574"/>
      <c r="R90" s="139"/>
      <c r="AF90" s="2"/>
    </row>
    <row r="91" spans="1:32" ht="15" hidden="1" customHeight="1" x14ac:dyDescent="0.2">
      <c r="C91" s="138">
        <v>3</v>
      </c>
      <c r="D91" s="573"/>
      <c r="E91" s="573"/>
      <c r="F91" s="573"/>
      <c r="G91" s="573"/>
      <c r="H91" s="573"/>
      <c r="I91" s="573"/>
      <c r="J91" s="573"/>
      <c r="K91" s="573"/>
      <c r="L91" s="573"/>
      <c r="M91" s="573"/>
      <c r="N91" s="573"/>
      <c r="O91" s="573"/>
      <c r="P91" s="573"/>
      <c r="Q91" s="574"/>
      <c r="R91" s="139"/>
      <c r="AE91" s="2"/>
    </row>
    <row r="92" spans="1:32" ht="15" hidden="1" customHeight="1" x14ac:dyDescent="0.2">
      <c r="C92" s="138">
        <v>4</v>
      </c>
      <c r="D92" s="573"/>
      <c r="E92" s="573"/>
      <c r="F92" s="573"/>
      <c r="G92" s="573"/>
      <c r="H92" s="573"/>
      <c r="I92" s="573"/>
      <c r="J92" s="573"/>
      <c r="K92" s="573"/>
      <c r="L92" s="573"/>
      <c r="M92" s="573"/>
      <c r="N92" s="573"/>
      <c r="O92" s="573"/>
      <c r="P92" s="573"/>
      <c r="Q92" s="574"/>
      <c r="R92" s="139"/>
    </row>
    <row r="93" spans="1:32" ht="15" hidden="1" customHeight="1" x14ac:dyDescent="0.2">
      <c r="C93" s="138">
        <v>5</v>
      </c>
      <c r="D93" s="573"/>
      <c r="E93" s="573"/>
      <c r="F93" s="573"/>
      <c r="G93" s="573"/>
      <c r="H93" s="573"/>
      <c r="I93" s="573"/>
      <c r="J93" s="573"/>
      <c r="K93" s="573"/>
      <c r="L93" s="573"/>
      <c r="M93" s="573"/>
      <c r="N93" s="573"/>
      <c r="O93" s="573"/>
      <c r="P93" s="573"/>
      <c r="Q93" s="574"/>
      <c r="R93" s="139"/>
    </row>
    <row r="94" spans="1:32" ht="15" hidden="1" customHeight="1" x14ac:dyDescent="0.2">
      <c r="C94" s="138">
        <v>6</v>
      </c>
      <c r="D94" s="573"/>
      <c r="E94" s="573"/>
      <c r="F94" s="573"/>
      <c r="G94" s="573"/>
      <c r="H94" s="573"/>
      <c r="I94" s="573"/>
      <c r="J94" s="573"/>
      <c r="K94" s="573"/>
      <c r="L94" s="573"/>
      <c r="M94" s="573"/>
      <c r="N94" s="573"/>
      <c r="O94" s="573"/>
      <c r="P94" s="573"/>
      <c r="Q94" s="574"/>
      <c r="R94" s="139"/>
      <c r="T94" s="2"/>
    </row>
    <row r="95" spans="1:32" ht="15.75" hidden="1" x14ac:dyDescent="0.25">
      <c r="C95" s="138">
        <v>7</v>
      </c>
      <c r="D95" s="573"/>
      <c r="E95" s="573"/>
      <c r="F95" s="573"/>
      <c r="G95" s="573"/>
      <c r="H95" s="573"/>
      <c r="I95" s="573"/>
      <c r="J95" s="573"/>
      <c r="K95" s="573"/>
      <c r="L95" s="573"/>
      <c r="M95" s="573"/>
      <c r="N95" s="573"/>
      <c r="O95" s="573"/>
      <c r="P95" s="573"/>
      <c r="Q95" s="574"/>
      <c r="R95" s="139"/>
      <c r="T95" s="140">
        <f>-SUM(R89:R95)</f>
        <v>0</v>
      </c>
    </row>
    <row r="96" spans="1:32" ht="5.0999999999999996" customHeight="1" thickBot="1" x14ac:dyDescent="0.25">
      <c r="R96" s="1"/>
      <c r="T96" s="2"/>
    </row>
    <row r="97" spans="1:23" s="23" customFormat="1" ht="16.5" thickBot="1" x14ac:dyDescent="0.3">
      <c r="A97" s="141" t="s">
        <v>64</v>
      </c>
      <c r="B97" s="142" t="s">
        <v>66</v>
      </c>
      <c r="C97" s="142"/>
      <c r="D97" s="142"/>
      <c r="E97" s="142"/>
      <c r="F97" s="142"/>
      <c r="G97" s="142"/>
      <c r="H97" s="142"/>
      <c r="I97" s="142"/>
      <c r="J97" s="142"/>
      <c r="K97" s="142"/>
      <c r="L97" s="142"/>
      <c r="M97" s="141"/>
      <c r="N97" s="141"/>
      <c r="O97" s="141"/>
      <c r="P97" s="141"/>
      <c r="Q97" s="141"/>
      <c r="R97" s="142"/>
      <c r="S97" s="141"/>
      <c r="T97" s="143">
        <f>T78+T95</f>
        <v>0</v>
      </c>
    </row>
    <row r="98" spans="1:23" ht="5.0999999999999996" customHeight="1" x14ac:dyDescent="0.2"/>
    <row r="99" spans="1:23" x14ac:dyDescent="0.2">
      <c r="A99" s="144" t="s">
        <v>67</v>
      </c>
      <c r="B99" s="145" t="s">
        <v>68</v>
      </c>
      <c r="C99" s="145"/>
      <c r="D99" s="146"/>
      <c r="E99" s="146"/>
      <c r="F99" s="146"/>
      <c r="G99" s="146"/>
      <c r="H99" s="146"/>
      <c r="I99" s="146"/>
      <c r="J99" s="146"/>
      <c r="K99" s="146"/>
      <c r="L99" s="146"/>
      <c r="M99" s="147"/>
      <c r="N99" s="147"/>
      <c r="O99" s="147"/>
      <c r="P99" s="147"/>
      <c r="Q99" s="147"/>
      <c r="R99" s="147"/>
      <c r="S99" s="148"/>
      <c r="T99" s="149"/>
    </row>
    <row r="100" spans="1:23" ht="14.25" thickBot="1" x14ac:dyDescent="0.3">
      <c r="A100" s="150"/>
      <c r="B100" s="134"/>
      <c r="C100" s="151" t="s">
        <v>69</v>
      </c>
      <c r="D100" s="151"/>
      <c r="E100" s="151"/>
      <c r="F100" s="151"/>
      <c r="G100" s="151"/>
      <c r="H100" s="152">
        <f>T53+H61+H64+H65+H66+H72+H73+H74</f>
        <v>0</v>
      </c>
      <c r="I100" s="153"/>
      <c r="J100" s="134"/>
      <c r="K100" s="134"/>
      <c r="L100" s="134"/>
      <c r="N100" s="154" t="s">
        <v>70</v>
      </c>
      <c r="O100" s="155"/>
      <c r="P100" s="155"/>
      <c r="Q100" s="154"/>
      <c r="R100" s="156"/>
      <c r="S100" s="157"/>
      <c r="T100" s="158">
        <f>T97</f>
        <v>0</v>
      </c>
    </row>
    <row r="101" spans="1:23" ht="8.25" customHeight="1" thickTop="1" x14ac:dyDescent="0.2">
      <c r="A101" s="150"/>
      <c r="B101" s="134"/>
      <c r="C101" s="159"/>
      <c r="D101" s="159"/>
      <c r="E101" s="159"/>
      <c r="F101" s="159"/>
      <c r="G101" s="159"/>
      <c r="H101" s="153"/>
      <c r="I101" s="153"/>
      <c r="J101" s="134"/>
      <c r="K101" s="134"/>
      <c r="L101" s="134"/>
      <c r="M101" s="134"/>
      <c r="N101" s="134"/>
      <c r="O101" s="134"/>
      <c r="P101" s="134"/>
      <c r="Q101" s="134"/>
      <c r="R101" s="134"/>
      <c r="S101" s="134"/>
      <c r="T101" s="160"/>
    </row>
    <row r="102" spans="1:23" ht="13.5" x14ac:dyDescent="0.25">
      <c r="A102" s="150"/>
      <c r="B102" s="134"/>
      <c r="C102" s="134" t="s">
        <v>71</v>
      </c>
      <c r="D102" s="134"/>
      <c r="E102" s="161" t="s">
        <v>72</v>
      </c>
      <c r="F102" s="161" t="s">
        <v>73</v>
      </c>
      <c r="G102" s="159"/>
      <c r="H102" s="162"/>
      <c r="I102" s="163"/>
      <c r="J102" s="575" t="s">
        <v>74</v>
      </c>
      <c r="K102" s="575"/>
      <c r="L102" s="575"/>
      <c r="M102" s="575"/>
      <c r="O102" s="164" t="s">
        <v>75</v>
      </c>
      <c r="P102" s="165"/>
      <c r="Q102" s="165"/>
      <c r="R102" s="164" t="s">
        <v>76</v>
      </c>
      <c r="S102" s="135"/>
      <c r="T102" s="166"/>
    </row>
    <row r="103" spans="1:23" ht="4.5" customHeight="1" x14ac:dyDescent="0.2">
      <c r="A103" s="150"/>
      <c r="B103" s="134"/>
      <c r="C103" s="134"/>
      <c r="D103" s="134"/>
      <c r="E103" s="161"/>
      <c r="F103" s="161"/>
      <c r="G103" s="159"/>
      <c r="H103" s="162"/>
      <c r="I103" s="163"/>
      <c r="J103" s="134"/>
      <c r="K103" s="134"/>
      <c r="L103" s="134"/>
      <c r="M103" s="134"/>
      <c r="N103" s="134"/>
      <c r="O103" s="134"/>
      <c r="P103" s="134"/>
      <c r="Q103" s="134"/>
      <c r="R103" s="134"/>
      <c r="S103" s="162"/>
      <c r="T103" s="160"/>
    </row>
    <row r="104" spans="1:23" ht="13.5" x14ac:dyDescent="0.25">
      <c r="A104" s="150"/>
      <c r="B104" s="134"/>
      <c r="C104" s="134" t="s">
        <v>77</v>
      </c>
      <c r="D104" s="134"/>
      <c r="E104" s="161" t="s">
        <v>72</v>
      </c>
      <c r="F104" s="161" t="s">
        <v>73</v>
      </c>
      <c r="G104" s="134"/>
      <c r="H104" s="167"/>
      <c r="I104" s="168"/>
      <c r="J104" s="576">
        <f>H100+T100</f>
        <v>0</v>
      </c>
      <c r="K104" s="576"/>
      <c r="L104" s="576"/>
      <c r="M104" s="576"/>
      <c r="N104" s="134"/>
      <c r="O104" s="134"/>
      <c r="P104" s="134"/>
      <c r="Q104" s="134"/>
      <c r="R104" s="134"/>
      <c r="S104" s="134"/>
      <c r="T104" s="160"/>
    </row>
    <row r="105" spans="1:23" s="173" customFormat="1" ht="5.0999999999999996" customHeight="1" x14ac:dyDescent="0.2">
      <c r="A105" s="169"/>
      <c r="B105" s="170"/>
      <c r="C105" s="170"/>
      <c r="D105" s="170"/>
      <c r="E105" s="170"/>
      <c r="F105" s="170"/>
      <c r="G105" s="170"/>
      <c r="H105" s="170"/>
      <c r="I105" s="170"/>
      <c r="J105" s="170"/>
      <c r="K105" s="170"/>
      <c r="L105" s="170"/>
      <c r="M105" s="170"/>
      <c r="N105" s="170"/>
      <c r="O105" s="170"/>
      <c r="P105" s="170"/>
      <c r="Q105" s="170"/>
      <c r="R105" s="170"/>
      <c r="S105" s="171"/>
      <c r="T105" s="172"/>
    </row>
    <row r="106" spans="1:23" ht="24.75" customHeight="1" x14ac:dyDescent="0.2">
      <c r="M106" s="565" t="s">
        <v>88</v>
      </c>
      <c r="N106" s="565"/>
      <c r="O106" s="565"/>
    </row>
    <row r="107" spans="1:23" x14ac:dyDescent="0.2">
      <c r="A107" s="1" t="s">
        <v>78</v>
      </c>
      <c r="J107" s="174" t="s">
        <v>38</v>
      </c>
      <c r="M107" s="560"/>
      <c r="N107" s="560"/>
      <c r="O107" s="560"/>
      <c r="P107" s="560"/>
      <c r="Q107" s="560"/>
      <c r="R107" s="560"/>
      <c r="T107" s="174" t="s">
        <v>38</v>
      </c>
    </row>
    <row r="108" spans="1:23" ht="12.75" customHeight="1" x14ac:dyDescent="0.2">
      <c r="A108" s="615" t="s">
        <v>108</v>
      </c>
      <c r="B108" s="615"/>
      <c r="C108" s="615"/>
      <c r="D108" s="615"/>
      <c r="E108" s="615"/>
      <c r="F108" s="615"/>
      <c r="G108" s="615"/>
      <c r="H108" s="615"/>
      <c r="I108" s="615"/>
      <c r="J108" s="615"/>
      <c r="K108" s="175"/>
      <c r="L108" s="175"/>
      <c r="M108" s="616" t="s">
        <v>89</v>
      </c>
      <c r="N108" s="616"/>
      <c r="O108" s="616"/>
      <c r="P108" s="616"/>
      <c r="Q108" s="616"/>
      <c r="R108" s="616"/>
      <c r="S108" s="219"/>
      <c r="T108" s="176"/>
      <c r="W108" s="204"/>
    </row>
    <row r="109" spans="1:23" ht="12.75" customHeight="1" x14ac:dyDescent="0.2">
      <c r="A109" s="615"/>
      <c r="B109" s="615"/>
      <c r="C109" s="615"/>
      <c r="D109" s="615"/>
      <c r="E109" s="615"/>
      <c r="F109" s="615"/>
      <c r="G109" s="615"/>
      <c r="H109" s="615"/>
      <c r="I109" s="615"/>
      <c r="J109" s="615"/>
      <c r="K109" s="175"/>
      <c r="L109" s="175"/>
      <c r="M109" s="617"/>
      <c r="N109" s="617"/>
      <c r="O109" s="617"/>
      <c r="P109" s="617"/>
      <c r="Q109" s="617"/>
      <c r="R109" s="617"/>
      <c r="S109" s="219"/>
      <c r="T109" s="176"/>
    </row>
    <row r="110" spans="1:23" ht="21.75" customHeight="1" x14ac:dyDescent="0.2">
      <c r="A110" s="615"/>
      <c r="B110" s="615"/>
      <c r="C110" s="615"/>
      <c r="D110" s="615"/>
      <c r="E110" s="615"/>
      <c r="F110" s="615"/>
      <c r="G110" s="615"/>
      <c r="H110" s="615"/>
      <c r="I110" s="615"/>
      <c r="J110" s="615"/>
      <c r="K110" s="175"/>
      <c r="L110" s="177"/>
      <c r="M110" s="617"/>
      <c r="N110" s="617"/>
      <c r="O110" s="617"/>
      <c r="P110" s="617"/>
      <c r="Q110" s="617"/>
      <c r="R110" s="617"/>
      <c r="S110" s="219"/>
      <c r="T110" s="178" t="s">
        <v>241</v>
      </c>
    </row>
    <row r="111" spans="1:23" x14ac:dyDescent="0.2">
      <c r="A111" s="177"/>
      <c r="B111" s="177"/>
      <c r="C111" s="177"/>
      <c r="D111" s="177"/>
      <c r="E111" s="177"/>
      <c r="F111" s="177"/>
      <c r="G111" s="177"/>
      <c r="H111" s="177"/>
      <c r="I111" s="177"/>
      <c r="J111" s="177"/>
      <c r="K111" s="179"/>
      <c r="L111" s="176"/>
      <c r="M111" s="219"/>
      <c r="N111" s="219"/>
      <c r="O111" s="219"/>
      <c r="P111" s="219"/>
      <c r="Q111" s="219"/>
      <c r="R111" s="219"/>
      <c r="S111" s="219"/>
    </row>
    <row r="112" spans="1:23" s="220" customFormat="1" x14ac:dyDescent="0.2">
      <c r="A112" s="225" t="s">
        <v>107</v>
      </c>
      <c r="B112" s="226"/>
      <c r="C112" s="226"/>
      <c r="D112" s="226"/>
      <c r="E112" s="226"/>
      <c r="F112" s="226"/>
      <c r="G112" s="226"/>
      <c r="H112" s="226"/>
      <c r="I112" s="226"/>
      <c r="J112" s="226"/>
      <c r="K112" s="227"/>
      <c r="L112" s="228"/>
      <c r="M112" s="229"/>
      <c r="N112" s="229"/>
      <c r="O112" s="229"/>
      <c r="P112" s="229"/>
      <c r="Q112" s="229"/>
      <c r="R112" s="229"/>
      <c r="S112" s="229"/>
      <c r="T112" s="230"/>
    </row>
    <row r="113" spans="1:22" ht="13.5" customHeight="1" x14ac:dyDescent="0.2">
      <c r="A113" s="618" t="s">
        <v>106</v>
      </c>
      <c r="B113" s="619"/>
      <c r="C113" s="619"/>
      <c r="D113" s="619"/>
      <c r="E113" s="619"/>
      <c r="F113" s="619"/>
      <c r="G113" s="619"/>
      <c r="H113" s="619"/>
      <c r="I113" s="619"/>
      <c r="J113" s="619"/>
      <c r="K113" s="619"/>
      <c r="L113" s="619"/>
      <c r="M113" s="619"/>
      <c r="N113" s="619"/>
      <c r="O113" s="619"/>
      <c r="P113" s="619"/>
      <c r="Q113" s="619"/>
      <c r="R113" s="619"/>
      <c r="S113" s="619"/>
      <c r="T113" s="620"/>
      <c r="U113" s="134"/>
      <c r="V113" s="134"/>
    </row>
    <row r="114" spans="1:22" ht="13.5" customHeight="1" x14ac:dyDescent="0.2">
      <c r="A114" s="618"/>
      <c r="B114" s="619"/>
      <c r="C114" s="619"/>
      <c r="D114" s="619"/>
      <c r="E114" s="619"/>
      <c r="F114" s="619"/>
      <c r="G114" s="619"/>
      <c r="H114" s="619"/>
      <c r="I114" s="619"/>
      <c r="J114" s="619"/>
      <c r="K114" s="619"/>
      <c r="L114" s="619"/>
      <c r="M114" s="619"/>
      <c r="N114" s="619"/>
      <c r="O114" s="619"/>
      <c r="P114" s="619"/>
      <c r="Q114" s="619"/>
      <c r="R114" s="619"/>
      <c r="S114" s="619"/>
      <c r="T114" s="620"/>
      <c r="U114" s="134"/>
      <c r="V114" s="134"/>
    </row>
    <row r="115" spans="1:22" x14ac:dyDescent="0.2">
      <c r="A115" s="221"/>
      <c r="B115" s="174"/>
      <c r="C115" s="174"/>
      <c r="D115" s="174"/>
      <c r="E115" s="174"/>
      <c r="F115" s="174"/>
      <c r="G115" s="134"/>
      <c r="H115" s="174"/>
      <c r="I115" s="174"/>
      <c r="J115" s="174"/>
      <c r="K115" s="174"/>
      <c r="L115" s="134"/>
      <c r="M115" s="174"/>
      <c r="N115" s="134"/>
      <c r="O115" s="174"/>
      <c r="P115" s="174"/>
      <c r="Q115" s="174"/>
      <c r="R115" s="174"/>
      <c r="S115" s="134"/>
      <c r="T115" s="222"/>
    </row>
    <row r="116" spans="1:22" x14ac:dyDescent="0.2">
      <c r="A116" s="223" t="s">
        <v>103</v>
      </c>
      <c r="B116" s="224"/>
      <c r="C116" s="224"/>
      <c r="D116" s="224"/>
      <c r="E116" s="224"/>
      <c r="F116" s="224"/>
      <c r="G116" s="224"/>
      <c r="H116" s="224" t="s">
        <v>104</v>
      </c>
      <c r="I116" s="224"/>
      <c r="J116" s="224"/>
      <c r="K116" s="224"/>
      <c r="L116" s="224"/>
      <c r="M116" s="224" t="s">
        <v>38</v>
      </c>
      <c r="N116" s="174"/>
      <c r="O116" s="224" t="s">
        <v>105</v>
      </c>
      <c r="P116" s="174"/>
      <c r="Q116" s="174"/>
      <c r="R116" s="174"/>
      <c r="S116" s="174"/>
      <c r="T116" s="232" t="s">
        <v>38</v>
      </c>
    </row>
    <row r="121" spans="1:22" x14ac:dyDescent="0.2">
      <c r="A121" s="231"/>
    </row>
  </sheetData>
  <sheetProtection algorithmName="SHA-512" hashValue="eH19QrPF9Vo8OmU5K0RTo6zI2ruce5LSARQtgCMgcMiKENwtLs1IDdLjQDjDwjofvn1B3+XrVWMwl4Wv6Wcjfg==" saltValue="2WskNQRZMZTs+D5YABXmsw==" spinCount="100000" sheet="1" objects="1" scenarios="1"/>
  <mergeCells count="137">
    <mergeCell ref="A108:J110"/>
    <mergeCell ref="M108:R110"/>
    <mergeCell ref="A113:T114"/>
    <mergeCell ref="F8:M8"/>
    <mergeCell ref="P8:Q9"/>
    <mergeCell ref="R8:R9"/>
    <mergeCell ref="T8:T9"/>
    <mergeCell ref="A15:T15"/>
    <mergeCell ref="D19:G19"/>
    <mergeCell ref="H19:I19"/>
    <mergeCell ref="J19:L19"/>
    <mergeCell ref="M19:N19"/>
    <mergeCell ref="P19:Q19"/>
    <mergeCell ref="F10:M10"/>
    <mergeCell ref="P10:Q10"/>
    <mergeCell ref="F11:M11"/>
    <mergeCell ref="P12:Q12"/>
    <mergeCell ref="R12:T12"/>
    <mergeCell ref="P13:T13"/>
    <mergeCell ref="D20:G20"/>
    <mergeCell ref="H20:I20"/>
    <mergeCell ref="J20:L20"/>
    <mergeCell ref="M20:N20"/>
    <mergeCell ref="P20:Q20"/>
    <mergeCell ref="D21:G21"/>
    <mergeCell ref="H21:I21"/>
    <mergeCell ref="J21:L21"/>
    <mergeCell ref="M21:N21"/>
    <mergeCell ref="P21:Q21"/>
    <mergeCell ref="D22:G22"/>
    <mergeCell ref="H22:I22"/>
    <mergeCell ref="J22:L22"/>
    <mergeCell ref="M22:N22"/>
    <mergeCell ref="P22:Q22"/>
    <mergeCell ref="D23:G23"/>
    <mergeCell ref="H23:I23"/>
    <mergeCell ref="J23:L23"/>
    <mergeCell ref="M23:N23"/>
    <mergeCell ref="P23:Q23"/>
    <mergeCell ref="P26:Q26"/>
    <mergeCell ref="E38:J38"/>
    <mergeCell ref="D24:G24"/>
    <mergeCell ref="H24:I24"/>
    <mergeCell ref="J24:L24"/>
    <mergeCell ref="M24:N24"/>
    <mergeCell ref="P24:Q24"/>
    <mergeCell ref="D25:G25"/>
    <mergeCell ref="H25:I25"/>
    <mergeCell ref="J25:L25"/>
    <mergeCell ref="M25:N25"/>
    <mergeCell ref="P25:Q25"/>
    <mergeCell ref="P27:Q27"/>
    <mergeCell ref="E39:F39"/>
    <mergeCell ref="G39:H39"/>
    <mergeCell ref="I39:J39"/>
    <mergeCell ref="L39:M39"/>
    <mergeCell ref="C40:D40"/>
    <mergeCell ref="L40:M40"/>
    <mergeCell ref="D26:G26"/>
    <mergeCell ref="H26:I26"/>
    <mergeCell ref="J26:L26"/>
    <mergeCell ref="M26:N26"/>
    <mergeCell ref="C44:D44"/>
    <mergeCell ref="L44:M44"/>
    <mergeCell ref="C45:D45"/>
    <mergeCell ref="L45:M45"/>
    <mergeCell ref="C46:D46"/>
    <mergeCell ref="L46:M46"/>
    <mergeCell ref="C41:D41"/>
    <mergeCell ref="L41:M41"/>
    <mergeCell ref="C42:D42"/>
    <mergeCell ref="L42:M42"/>
    <mergeCell ref="C43:D43"/>
    <mergeCell ref="L43:M43"/>
    <mergeCell ref="D50:G50"/>
    <mergeCell ref="H50:I50"/>
    <mergeCell ref="J50:L50"/>
    <mergeCell ref="M50:N50"/>
    <mergeCell ref="D51:G51"/>
    <mergeCell ref="H51:I51"/>
    <mergeCell ref="J51:L51"/>
    <mergeCell ref="M51:N51"/>
    <mergeCell ref="I47:J47"/>
    <mergeCell ref="L47:M47"/>
    <mergeCell ref="H48:I48"/>
    <mergeCell ref="J48:L48"/>
    <mergeCell ref="M48:N48"/>
    <mergeCell ref="D49:G49"/>
    <mergeCell ref="H49:I49"/>
    <mergeCell ref="J49:L49"/>
    <mergeCell ref="M49:N49"/>
    <mergeCell ref="M54:Q54"/>
    <mergeCell ref="F60:J60"/>
    <mergeCell ref="O60:R60"/>
    <mergeCell ref="H61:I61"/>
    <mergeCell ref="P61:Q61"/>
    <mergeCell ref="D52:G52"/>
    <mergeCell ref="H52:I52"/>
    <mergeCell ref="J52:L52"/>
    <mergeCell ref="M52:N52"/>
    <mergeCell ref="H53:I53"/>
    <mergeCell ref="J53:L53"/>
    <mergeCell ref="M53:N53"/>
    <mergeCell ref="A59:T59"/>
    <mergeCell ref="A1:U1"/>
    <mergeCell ref="D92:Q92"/>
    <mergeCell ref="D93:Q93"/>
    <mergeCell ref="D94:Q94"/>
    <mergeCell ref="D95:Q95"/>
    <mergeCell ref="J102:M102"/>
    <mergeCell ref="J104:M104"/>
    <mergeCell ref="H74:I74"/>
    <mergeCell ref="P74:Q74"/>
    <mergeCell ref="B81:T87"/>
    <mergeCell ref="D89:Q89"/>
    <mergeCell ref="D90:Q90"/>
    <mergeCell ref="D91:Q91"/>
    <mergeCell ref="A2:U2"/>
    <mergeCell ref="A3:U3"/>
    <mergeCell ref="F5:R5"/>
    <mergeCell ref="F6:R6"/>
    <mergeCell ref="P64:Q64"/>
    <mergeCell ref="H65:I65"/>
    <mergeCell ref="P65:Q65"/>
    <mergeCell ref="H66:I66"/>
    <mergeCell ref="P66:Q66"/>
    <mergeCell ref="O53:P53"/>
    <mergeCell ref="D54:L54"/>
    <mergeCell ref="M107:R107"/>
    <mergeCell ref="M106:O106"/>
    <mergeCell ref="P67:Q67"/>
    <mergeCell ref="P68:Q68"/>
    <mergeCell ref="H72:I72"/>
    <mergeCell ref="P72:Q72"/>
    <mergeCell ref="H73:I73"/>
    <mergeCell ref="P73:Q73"/>
    <mergeCell ref="H64:I64"/>
  </mergeCells>
  <pageMargins left="0.45" right="0.2" top="0.25" bottom="0.2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920A-B562-4190-9E2A-30485035899E}">
  <sheetPr>
    <pageSetUpPr fitToPage="1"/>
  </sheetPr>
  <dimension ref="A1:AS121"/>
  <sheetViews>
    <sheetView topLeftCell="A79" zoomScale="115" zoomScaleNormal="115" zoomScaleSheetLayoutView="100" workbookViewId="0">
      <selection activeCell="T110" sqref="T110"/>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1.42578125" style="1" customWidth="1"/>
    <col min="9" max="9" width="3.5703125" style="1" customWidth="1"/>
    <col min="10" max="10" width="14" style="1" customWidth="1"/>
    <col min="11" max="11" width="0.85546875" style="1" customWidth="1"/>
    <col min="12" max="12" width="3.5703125" style="1" customWidth="1"/>
    <col min="13" max="13" width="11.42578125" style="1" customWidth="1"/>
    <col min="14" max="14" width="2.140625" style="1" customWidth="1"/>
    <col min="15" max="15" width="12.85546875" style="1" bestFit="1" customWidth="1"/>
    <col min="16" max="16" width="2.7109375" style="1" customWidth="1"/>
    <col min="17" max="17" width="10.5703125" style="1" customWidth="1"/>
    <col min="18" max="18" width="13.7109375" style="2" bestFit="1" customWidth="1"/>
    <col min="19" max="19" width="1.140625" style="1" customWidth="1"/>
    <col min="20" max="20" width="14.5703125" style="1" customWidth="1"/>
    <col min="21" max="21" width="8" style="1" hidden="1" customWidth="1"/>
    <col min="22" max="22" width="9.140625" style="1"/>
    <col min="23" max="32" width="12.28515625" style="1" customWidth="1"/>
    <col min="33" max="33" width="36.7109375" style="1" customWidth="1"/>
    <col min="34" max="35" width="9.28515625" style="1" bestFit="1" customWidth="1"/>
    <col min="36" max="36" width="9.85546875"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45" ht="39" x14ac:dyDescent="0.2">
      <c r="A1" s="441" t="s">
        <v>91</v>
      </c>
      <c r="B1" s="441"/>
      <c r="C1" s="441"/>
      <c r="D1" s="441"/>
      <c r="E1" s="441"/>
      <c r="F1" s="441"/>
      <c r="G1" s="441"/>
      <c r="H1" s="441"/>
      <c r="I1" s="441"/>
      <c r="J1" s="441"/>
      <c r="K1" s="441"/>
      <c r="L1" s="441"/>
      <c r="M1" s="441"/>
      <c r="N1" s="441"/>
      <c r="O1" s="441"/>
      <c r="P1" s="441"/>
      <c r="Q1" s="441"/>
      <c r="R1" s="441"/>
      <c r="S1" s="441"/>
      <c r="T1" s="441"/>
      <c r="U1" s="441"/>
      <c r="AO1" s="159"/>
      <c r="AP1" s="159"/>
      <c r="AQ1" s="159"/>
      <c r="AR1" s="159"/>
      <c r="AS1" s="159"/>
    </row>
    <row r="2" spans="1:45" ht="25.5" x14ac:dyDescent="0.35">
      <c r="A2" s="442" t="s">
        <v>111</v>
      </c>
      <c r="B2" s="442"/>
      <c r="C2" s="442"/>
      <c r="D2" s="442"/>
      <c r="E2" s="442"/>
      <c r="F2" s="442"/>
      <c r="G2" s="442"/>
      <c r="H2" s="442"/>
      <c r="I2" s="442"/>
      <c r="J2" s="442"/>
      <c r="K2" s="442"/>
      <c r="L2" s="442"/>
      <c r="M2" s="442"/>
      <c r="N2" s="442"/>
      <c r="O2" s="442"/>
      <c r="P2" s="442"/>
      <c r="Q2" s="442"/>
      <c r="R2" s="442"/>
      <c r="S2" s="442"/>
      <c r="T2" s="442"/>
      <c r="U2" s="442"/>
      <c r="AO2" s="159"/>
      <c r="AP2" s="159"/>
      <c r="AQ2" s="159"/>
      <c r="AR2" s="159"/>
      <c r="AS2" s="159"/>
    </row>
    <row r="3" spans="1:45" ht="25.5" x14ac:dyDescent="0.35">
      <c r="A3" s="443" t="s">
        <v>190</v>
      </c>
      <c r="B3" s="443"/>
      <c r="C3" s="443"/>
      <c r="D3" s="443"/>
      <c r="E3" s="443"/>
      <c r="F3" s="443"/>
      <c r="G3" s="443"/>
      <c r="H3" s="443"/>
      <c r="I3" s="443"/>
      <c r="J3" s="443"/>
      <c r="K3" s="443"/>
      <c r="L3" s="443"/>
      <c r="M3" s="443"/>
      <c r="N3" s="443"/>
      <c r="O3" s="443"/>
      <c r="P3" s="443"/>
      <c r="Q3" s="443"/>
      <c r="R3" s="443"/>
      <c r="S3" s="443"/>
      <c r="T3" s="443"/>
      <c r="U3" s="443"/>
      <c r="AO3" s="159"/>
      <c r="AP3" s="159"/>
      <c r="AQ3" s="159"/>
      <c r="AR3" s="159"/>
      <c r="AS3" s="159"/>
    </row>
    <row r="4" spans="1:45" ht="13.5" thickBot="1" x14ac:dyDescent="0.25"/>
    <row r="5" spans="1:45" ht="15.75" x14ac:dyDescent="0.25">
      <c r="F5" s="583" t="s">
        <v>86</v>
      </c>
      <c r="G5" s="584"/>
      <c r="H5" s="584"/>
      <c r="I5" s="584"/>
      <c r="J5" s="584"/>
      <c r="K5" s="584"/>
      <c r="L5" s="584"/>
      <c r="M5" s="584"/>
      <c r="N5" s="584"/>
      <c r="O5" s="584"/>
      <c r="P5" s="584"/>
      <c r="Q5" s="584"/>
      <c r="R5" s="584"/>
      <c r="S5" s="378"/>
      <c r="T5" s="379"/>
    </row>
    <row r="6" spans="1:45" ht="15.75" customHeight="1" thickBot="1" x14ac:dyDescent="0.25">
      <c r="F6" s="585" t="s">
        <v>0</v>
      </c>
      <c r="G6" s="586"/>
      <c r="H6" s="586"/>
      <c r="I6" s="586"/>
      <c r="J6" s="586"/>
      <c r="K6" s="586"/>
      <c r="L6" s="586"/>
      <c r="M6" s="586"/>
      <c r="N6" s="586"/>
      <c r="O6" s="586"/>
      <c r="P6" s="586"/>
      <c r="Q6" s="586"/>
      <c r="R6" s="586"/>
      <c r="S6" s="380"/>
      <c r="T6" s="381"/>
    </row>
    <row r="7" spans="1:45" ht="6.6" customHeight="1" thickBot="1" x14ac:dyDescent="0.25"/>
    <row r="8" spans="1:45" s="4" customFormat="1" ht="15.75" x14ac:dyDescent="0.25">
      <c r="A8" s="3" t="s">
        <v>1</v>
      </c>
      <c r="B8" s="3" t="s">
        <v>2</v>
      </c>
      <c r="C8" s="3"/>
      <c r="F8" s="621" t="s">
        <v>101</v>
      </c>
      <c r="G8" s="621"/>
      <c r="H8" s="621"/>
      <c r="I8" s="621"/>
      <c r="J8" s="621"/>
      <c r="K8" s="621"/>
      <c r="L8" s="621"/>
      <c r="M8" s="621"/>
      <c r="N8" s="5"/>
      <c r="O8" s="6"/>
      <c r="P8" s="606" t="s">
        <v>83</v>
      </c>
      <c r="Q8" s="622"/>
      <c r="R8" s="623">
        <v>230005</v>
      </c>
      <c r="S8" s="202"/>
      <c r="T8" s="625">
        <v>1234</v>
      </c>
      <c r="AG8" s="7" t="s">
        <v>3</v>
      </c>
      <c r="AH8" s="4" t="b">
        <f>ISBLANK(M13)</f>
        <v>0</v>
      </c>
      <c r="AI8" s="4" t="b">
        <f>ISNUMBER(M13)</f>
        <v>1</v>
      </c>
      <c r="AJ8" s="4" t="b">
        <f>AND(M13&gt;=0,M13&lt;1)</f>
        <v>1</v>
      </c>
      <c r="AK8" s="8" t="str">
        <f>IF(AH8,"",IF(AI8,IF(AJ8,"","Check Time"),"Incorect format"))</f>
        <v/>
      </c>
    </row>
    <row r="9" spans="1:45" s="4" customFormat="1" ht="6.75" customHeight="1" x14ac:dyDescent="0.25">
      <c r="A9" s="3"/>
      <c r="B9" s="3"/>
      <c r="C9" s="3"/>
      <c r="F9" s="194"/>
      <c r="G9" s="194"/>
      <c r="H9" s="194"/>
      <c r="I9" s="194"/>
      <c r="J9" s="194"/>
      <c r="K9" s="194"/>
      <c r="L9" s="194"/>
      <c r="M9" s="194"/>
      <c r="P9" s="452"/>
      <c r="Q9" s="453"/>
      <c r="R9" s="624"/>
      <c r="S9" s="203"/>
      <c r="T9" s="626"/>
      <c r="AG9" s="9"/>
      <c r="AK9" s="10"/>
    </row>
    <row r="10" spans="1:45" s="4" customFormat="1" ht="15.75" x14ac:dyDescent="0.25">
      <c r="A10" s="3" t="s">
        <v>4</v>
      </c>
      <c r="B10" s="3" t="s">
        <v>80</v>
      </c>
      <c r="C10" s="3"/>
      <c r="F10" s="621" t="s">
        <v>191</v>
      </c>
      <c r="G10" s="621"/>
      <c r="H10" s="621"/>
      <c r="I10" s="621"/>
      <c r="J10" s="621"/>
      <c r="K10" s="621"/>
      <c r="L10" s="621"/>
      <c r="M10" s="621"/>
      <c r="N10" s="218"/>
      <c r="O10" s="218"/>
      <c r="P10" s="449"/>
      <c r="Q10" s="450"/>
      <c r="R10" s="11"/>
      <c r="S10" s="12"/>
      <c r="T10" s="13" t="s">
        <v>5</v>
      </c>
      <c r="AG10" s="9" t="s">
        <v>6</v>
      </c>
      <c r="AH10" s="4" t="b">
        <f>ISBLANK(H13)</f>
        <v>0</v>
      </c>
      <c r="AI10" s="4" t="b">
        <f>ISNUMBER(H13)</f>
        <v>1</v>
      </c>
      <c r="AJ10" s="4" t="b">
        <f>AND(H13&gt;=0,H13&lt;1)</f>
        <v>1</v>
      </c>
      <c r="AK10" s="8" t="str">
        <f>IF(AH10,"",IF(AI10,IF(AJ10,"","Check Time"),"Incorect format"))</f>
        <v/>
      </c>
    </row>
    <row r="11" spans="1:45" s="4" customFormat="1" ht="15.75" x14ac:dyDescent="0.25">
      <c r="A11" s="3"/>
      <c r="B11" s="3" t="s">
        <v>81</v>
      </c>
      <c r="C11" s="3"/>
      <c r="F11" s="627" t="s">
        <v>192</v>
      </c>
      <c r="G11" s="627"/>
      <c r="H11" s="627"/>
      <c r="I11" s="627"/>
      <c r="J11" s="627"/>
      <c r="K11" s="627"/>
      <c r="L11" s="627"/>
      <c r="M11" s="627"/>
      <c r="N11" s="218"/>
      <c r="O11" s="218"/>
      <c r="P11" s="14"/>
      <c r="Q11" s="15"/>
      <c r="R11" s="15"/>
      <c r="S11" s="15"/>
      <c r="T11" s="16"/>
    </row>
    <row r="12" spans="1:45" s="4" customFormat="1" ht="15.75" x14ac:dyDescent="0.25">
      <c r="A12" s="3"/>
      <c r="B12" s="3"/>
      <c r="C12" s="3"/>
      <c r="F12" s="195" t="s">
        <v>7</v>
      </c>
      <c r="G12" s="195"/>
      <c r="H12" s="195" t="s">
        <v>8</v>
      </c>
      <c r="I12" s="196"/>
      <c r="J12" s="195" t="s">
        <v>9</v>
      </c>
      <c r="K12" s="195"/>
      <c r="L12" s="195"/>
      <c r="M12" s="195" t="s">
        <v>10</v>
      </c>
      <c r="N12" s="218"/>
      <c r="O12" s="218"/>
      <c r="P12" s="452" t="s">
        <v>84</v>
      </c>
      <c r="Q12" s="453"/>
      <c r="R12" s="563" t="s">
        <v>193</v>
      </c>
      <c r="S12" s="563"/>
      <c r="T12" s="564"/>
      <c r="AG12" s="17"/>
      <c r="AH12" s="17"/>
      <c r="AI12" s="17" t="s">
        <v>11</v>
      </c>
      <c r="AJ12" s="17" t="s">
        <v>12</v>
      </c>
    </row>
    <row r="13" spans="1:45" s="4" customFormat="1" ht="16.5" thickBot="1" x14ac:dyDescent="0.3">
      <c r="A13" s="3"/>
      <c r="B13" s="3" t="s">
        <v>82</v>
      </c>
      <c r="C13" s="3"/>
      <c r="F13" s="197">
        <v>45910</v>
      </c>
      <c r="G13" s="198"/>
      <c r="H13" s="199">
        <v>0.54166666666666663</v>
      </c>
      <c r="I13" s="200" t="s">
        <v>3</v>
      </c>
      <c r="J13" s="197">
        <v>45912</v>
      </c>
      <c r="K13" s="201"/>
      <c r="L13" s="201"/>
      <c r="M13" s="199">
        <v>0.6875</v>
      </c>
      <c r="N13" s="18"/>
      <c r="O13" s="253" t="str">
        <f>+AK10&amp;AK8</f>
        <v/>
      </c>
      <c r="P13" s="459"/>
      <c r="Q13" s="460"/>
      <c r="R13" s="460"/>
      <c r="S13" s="460"/>
      <c r="T13" s="461"/>
      <c r="AG13" s="20">
        <f>24*(-SUM(D13:I13)+SUM(J13:N13))</f>
        <v>51.500000000058208</v>
      </c>
      <c r="AH13" s="17">
        <f>+AG13/24</f>
        <v>2.1458333333357587</v>
      </c>
      <c r="AI13" s="17">
        <f>+TRUNC(AH13)</f>
        <v>2</v>
      </c>
      <c r="AJ13" s="17">
        <f>24*(AH13-AI13)</f>
        <v>3.5000000000582077</v>
      </c>
    </row>
    <row r="14" spans="1:45" ht="6.6" customHeight="1" x14ac:dyDescent="0.2">
      <c r="A14" s="21"/>
      <c r="B14" s="21"/>
      <c r="C14" s="21"/>
    </row>
    <row r="15" spans="1:45" ht="14.45" hidden="1" customHeight="1" x14ac:dyDescent="0.25">
      <c r="A15" s="470" t="s">
        <v>13</v>
      </c>
      <c r="B15" s="471"/>
      <c r="C15" s="471"/>
      <c r="D15" s="471"/>
      <c r="E15" s="471"/>
      <c r="F15" s="471"/>
      <c r="G15" s="471"/>
      <c r="H15" s="471"/>
      <c r="I15" s="471"/>
      <c r="J15" s="471"/>
      <c r="K15" s="471"/>
      <c r="L15" s="471"/>
      <c r="M15" s="471"/>
      <c r="N15" s="471"/>
      <c r="O15" s="471"/>
      <c r="P15" s="471"/>
      <c r="Q15" s="471"/>
      <c r="R15" s="471"/>
      <c r="S15" s="471"/>
      <c r="T15" s="473"/>
    </row>
    <row r="16" spans="1:45" s="22" customFormat="1" ht="15.75" x14ac:dyDescent="0.25">
      <c r="A16" s="22" t="s">
        <v>14</v>
      </c>
      <c r="B16" s="22" t="s">
        <v>15</v>
      </c>
    </row>
    <row r="17" spans="3:29" s="23" customFormat="1" ht="16.5" thickBot="1" x14ac:dyDescent="0.3">
      <c r="C17" s="23" t="s">
        <v>16</v>
      </c>
    </row>
    <row r="18" spans="3:29" s="21" customFormat="1" ht="15.75" thickBot="1" x14ac:dyDescent="0.3">
      <c r="C18" s="24" t="s">
        <v>17</v>
      </c>
      <c r="E18" s="24"/>
      <c r="R18" s="191" t="s">
        <v>85</v>
      </c>
    </row>
    <row r="19" spans="3:29" s="21" customFormat="1" ht="14.25" x14ac:dyDescent="0.2">
      <c r="D19" s="477" t="s">
        <v>18</v>
      </c>
      <c r="E19" s="478"/>
      <c r="F19" s="478"/>
      <c r="G19" s="479"/>
      <c r="H19" s="478" t="s">
        <v>19</v>
      </c>
      <c r="I19" s="478"/>
      <c r="J19" s="478" t="s">
        <v>20</v>
      </c>
      <c r="K19" s="478"/>
      <c r="L19" s="478"/>
      <c r="M19" s="478" t="s">
        <v>21</v>
      </c>
      <c r="N19" s="480"/>
      <c r="O19" s="25"/>
      <c r="P19" s="477" t="s">
        <v>11</v>
      </c>
      <c r="Q19" s="480"/>
      <c r="R19" s="183" t="s">
        <v>22</v>
      </c>
      <c r="T19" s="26" t="s">
        <v>96</v>
      </c>
    </row>
    <row r="20" spans="3:29" s="21" customFormat="1" ht="14.25" x14ac:dyDescent="0.2">
      <c r="C20" s="27">
        <v>1</v>
      </c>
      <c r="D20" s="481">
        <f>IF(AI13&gt;=1,F13,"")</f>
        <v>45910</v>
      </c>
      <c r="E20" s="482"/>
      <c r="F20" s="482"/>
      <c r="G20" s="483"/>
      <c r="H20" s="484">
        <f>IF($AI$13&gt;=1,H13,"")</f>
        <v>0.54166666666666663</v>
      </c>
      <c r="I20" s="485"/>
      <c r="J20" s="482">
        <f>IF($AI$13&gt;=1,D20+1,"")</f>
        <v>45911</v>
      </c>
      <c r="K20" s="485"/>
      <c r="L20" s="485"/>
      <c r="M20" s="484">
        <f>IF(AI13&gt;=1,H20,"")</f>
        <v>0.54166666666666663</v>
      </c>
      <c r="N20" s="486"/>
      <c r="O20" s="28"/>
      <c r="P20" s="487">
        <f>+IF($AI$13&gt;=1,1,0)</f>
        <v>1</v>
      </c>
      <c r="Q20" s="488"/>
      <c r="R20" s="184">
        <v>70</v>
      </c>
      <c r="T20" s="29">
        <f t="shared" ref="T20:T26" si="0">IF(P20=1,(R20),(0))</f>
        <v>70</v>
      </c>
    </row>
    <row r="21" spans="3:29" s="21" customFormat="1" ht="14.25" x14ac:dyDescent="0.2">
      <c r="C21" s="27">
        <v>2</v>
      </c>
      <c r="D21" s="481">
        <f>IF($AI$13&gt;=2,D20+1,"")</f>
        <v>45911</v>
      </c>
      <c r="E21" s="482"/>
      <c r="F21" s="482"/>
      <c r="G21" s="483"/>
      <c r="H21" s="484">
        <f>IF($AI$13&gt;=2,H20,"")</f>
        <v>0.54166666666666663</v>
      </c>
      <c r="I21" s="485"/>
      <c r="J21" s="482">
        <f>IF($AI$13&gt;=2,+J20+1,"")</f>
        <v>45912</v>
      </c>
      <c r="K21" s="485"/>
      <c r="L21" s="485"/>
      <c r="M21" s="484">
        <f>IF(AI13&gt;=2,M20,"")</f>
        <v>0.54166666666666663</v>
      </c>
      <c r="N21" s="486"/>
      <c r="O21" s="28"/>
      <c r="P21" s="487">
        <f>+IF($AI$13&gt;=2,1,0)</f>
        <v>1</v>
      </c>
      <c r="Q21" s="488"/>
      <c r="R21" s="184">
        <v>70</v>
      </c>
      <c r="T21" s="29">
        <f t="shared" si="0"/>
        <v>70</v>
      </c>
    </row>
    <row r="22" spans="3:29" s="21" customFormat="1" ht="14.25" x14ac:dyDescent="0.2">
      <c r="C22" s="27">
        <v>3</v>
      </c>
      <c r="D22" s="481" t="str">
        <f>IF($AI$13&gt;=3,D21+1,"")</f>
        <v/>
      </c>
      <c r="E22" s="482"/>
      <c r="F22" s="482"/>
      <c r="G22" s="483"/>
      <c r="H22" s="484" t="str">
        <f>IF($AI$13&gt;=3,H21,"")</f>
        <v/>
      </c>
      <c r="I22" s="485"/>
      <c r="J22" s="482" t="str">
        <f>IF($AI$13&gt;=3,+J21+1,"")</f>
        <v/>
      </c>
      <c r="K22" s="485"/>
      <c r="L22" s="485"/>
      <c r="M22" s="484" t="str">
        <f>IF(AI13&gt;=3,H22,"")</f>
        <v/>
      </c>
      <c r="N22" s="486"/>
      <c r="O22" s="28"/>
      <c r="P22" s="487">
        <f>+IF($AI$13&gt;=3,1,0)</f>
        <v>0</v>
      </c>
      <c r="Q22" s="488"/>
      <c r="R22" s="184">
        <v>70</v>
      </c>
      <c r="T22" s="29">
        <f t="shared" si="0"/>
        <v>0</v>
      </c>
    </row>
    <row r="23" spans="3:29" s="21" customFormat="1" ht="14.25" x14ac:dyDescent="0.2">
      <c r="C23" s="27">
        <v>4</v>
      </c>
      <c r="D23" s="481" t="str">
        <f>IF($AI$13&gt;=4,D22+1,"")</f>
        <v/>
      </c>
      <c r="E23" s="482"/>
      <c r="F23" s="482"/>
      <c r="G23" s="483"/>
      <c r="H23" s="484" t="str">
        <f>IF($AI$13&gt;=4,H22,"")</f>
        <v/>
      </c>
      <c r="I23" s="485"/>
      <c r="J23" s="482" t="str">
        <f>IF($AI$13&gt;=4,+J22+1,"")</f>
        <v/>
      </c>
      <c r="K23" s="485"/>
      <c r="L23" s="485"/>
      <c r="M23" s="484" t="str">
        <f>IF(AI13&gt;=4,H23,"")</f>
        <v/>
      </c>
      <c r="N23" s="486"/>
      <c r="O23" s="28"/>
      <c r="P23" s="487">
        <f>+IF($AI$13&gt;=4,1,0)</f>
        <v>0</v>
      </c>
      <c r="Q23" s="488"/>
      <c r="R23" s="184">
        <v>70</v>
      </c>
      <c r="T23" s="29">
        <f t="shared" si="0"/>
        <v>0</v>
      </c>
      <c r="AB23" s="30"/>
    </row>
    <row r="24" spans="3:29" s="21" customFormat="1" ht="14.25" x14ac:dyDescent="0.2">
      <c r="C24" s="27">
        <v>5</v>
      </c>
      <c r="D24" s="481" t="str">
        <f>IF($AI$13&gt;=5,D23+1,"")</f>
        <v/>
      </c>
      <c r="E24" s="482"/>
      <c r="F24" s="482"/>
      <c r="G24" s="483"/>
      <c r="H24" s="484" t="str">
        <f>IF($AI$13&gt;=5,H23,"")</f>
        <v/>
      </c>
      <c r="I24" s="485"/>
      <c r="J24" s="482" t="str">
        <f>IF($AI$13&gt;=5,+J23+1,"")</f>
        <v/>
      </c>
      <c r="K24" s="485"/>
      <c r="L24" s="485"/>
      <c r="M24" s="484" t="str">
        <f>IF(AI13&gt;=5,H24,"")</f>
        <v/>
      </c>
      <c r="N24" s="486"/>
      <c r="O24" s="28"/>
      <c r="P24" s="487">
        <f>+IF($AI$13&gt;=5,1,0)</f>
        <v>0</v>
      </c>
      <c r="Q24" s="488"/>
      <c r="R24" s="184">
        <v>70</v>
      </c>
      <c r="T24" s="29">
        <f t="shared" si="0"/>
        <v>0</v>
      </c>
      <c r="AB24" s="30"/>
      <c r="AC24" s="31"/>
    </row>
    <row r="25" spans="3:29" s="21" customFormat="1" ht="14.25" x14ac:dyDescent="0.2">
      <c r="C25" s="27">
        <v>6</v>
      </c>
      <c r="D25" s="481" t="str">
        <f>IF($AI$13&gt;=6,D24+1,"")</f>
        <v/>
      </c>
      <c r="E25" s="482"/>
      <c r="F25" s="482"/>
      <c r="G25" s="483"/>
      <c r="H25" s="484" t="str">
        <f>IF($AI$13&gt;=6,H24,"")</f>
        <v/>
      </c>
      <c r="I25" s="485"/>
      <c r="J25" s="482" t="str">
        <f>IF($AI$13&gt;=6,+J24+1,"")</f>
        <v/>
      </c>
      <c r="K25" s="485"/>
      <c r="L25" s="485"/>
      <c r="M25" s="484" t="str">
        <f>IF(AI13&gt;=6,H25,"")</f>
        <v/>
      </c>
      <c r="N25" s="486"/>
      <c r="O25" s="28"/>
      <c r="P25" s="487">
        <f>+IF($AI$13&gt;=6,1,0)</f>
        <v>0</v>
      </c>
      <c r="Q25" s="488"/>
      <c r="R25" s="184">
        <v>70</v>
      </c>
      <c r="T25" s="29">
        <f t="shared" si="0"/>
        <v>0</v>
      </c>
      <c r="AB25" s="30"/>
      <c r="AC25" s="32"/>
    </row>
    <row r="26" spans="3:29" s="21" customFormat="1" ht="15" thickBot="1" x14ac:dyDescent="0.25">
      <c r="C26" s="27">
        <v>7</v>
      </c>
      <c r="D26" s="481" t="str">
        <f>IF($AI$13&gt;=7,D25+1,"")</f>
        <v/>
      </c>
      <c r="E26" s="482"/>
      <c r="F26" s="482"/>
      <c r="G26" s="483"/>
      <c r="H26" s="484" t="str">
        <f>IF($AI$13&gt;=7,H25,"")</f>
        <v/>
      </c>
      <c r="I26" s="485"/>
      <c r="J26" s="482" t="str">
        <f>IF($AI$13&gt;=7,+J25+1,"")</f>
        <v/>
      </c>
      <c r="K26" s="485"/>
      <c r="L26" s="485"/>
      <c r="M26" s="484" t="str">
        <f>IF(AI13&gt;=7,H26,"")</f>
        <v/>
      </c>
      <c r="N26" s="486"/>
      <c r="O26" s="28"/>
      <c r="P26" s="608">
        <f>+IF($AI$13&gt;=7,1,0)</f>
        <v>0</v>
      </c>
      <c r="Q26" s="609"/>
      <c r="R26" s="185">
        <v>70</v>
      </c>
      <c r="T26" s="33">
        <f t="shared" si="0"/>
        <v>0</v>
      </c>
      <c r="X26" s="32"/>
      <c r="AB26" s="30"/>
    </row>
    <row r="27" spans="3:29" s="21" customFormat="1" ht="15" customHeight="1" thickBot="1" x14ac:dyDescent="0.3">
      <c r="C27" s="24" t="s">
        <v>97</v>
      </c>
      <c r="E27" s="24"/>
      <c r="F27" s="34"/>
      <c r="G27" s="35"/>
      <c r="H27" s="34"/>
      <c r="I27" s="32"/>
      <c r="J27" s="36"/>
      <c r="K27" s="36"/>
      <c r="M27" s="37"/>
      <c r="N27" s="37"/>
      <c r="O27" s="214" t="s">
        <v>98</v>
      </c>
      <c r="P27" s="613">
        <f>SUM(P20:Q26)</f>
        <v>2</v>
      </c>
      <c r="Q27" s="614"/>
      <c r="R27" s="185">
        <v>70</v>
      </c>
      <c r="S27" s="82"/>
      <c r="T27" s="83">
        <f>P27*R27</f>
        <v>140</v>
      </c>
      <c r="AB27" s="32"/>
    </row>
    <row r="28" spans="3:29" s="21" customFormat="1" ht="15" customHeight="1" x14ac:dyDescent="0.25">
      <c r="C28" s="24"/>
      <c r="E28" s="24"/>
      <c r="F28" s="34"/>
      <c r="G28" s="35"/>
      <c r="H28" s="34"/>
      <c r="I28" s="32"/>
      <c r="J28" s="36"/>
      <c r="K28" s="36"/>
      <c r="M28" s="37"/>
      <c r="N28" s="37"/>
      <c r="O28" s="37"/>
      <c r="P28" s="37"/>
      <c r="R28" s="38"/>
      <c r="T28" s="39"/>
      <c r="AB28" s="32"/>
    </row>
    <row r="29" spans="3:29" s="21" customFormat="1" ht="15" hidden="1" customHeight="1" x14ac:dyDescent="0.25">
      <c r="C29" s="24"/>
      <c r="E29" s="24"/>
      <c r="F29" s="34"/>
      <c r="G29" s="35"/>
      <c r="H29" s="34"/>
      <c r="I29" s="32"/>
      <c r="J29" s="36"/>
      <c r="K29" s="36"/>
      <c r="M29" s="37"/>
      <c r="N29" s="37"/>
      <c r="O29" s="37"/>
      <c r="P29" s="37"/>
      <c r="R29" s="38"/>
      <c r="T29" s="39"/>
      <c r="AB29" s="32"/>
    </row>
    <row r="30" spans="3:29" s="21" customFormat="1" ht="15" hidden="1" customHeight="1" x14ac:dyDescent="0.25">
      <c r="C30" s="24"/>
      <c r="E30" s="24"/>
      <c r="F30" s="34"/>
      <c r="G30" s="35"/>
      <c r="H30" s="34"/>
      <c r="I30" s="32"/>
      <c r="J30" s="36"/>
      <c r="K30" s="36"/>
      <c r="M30" s="37"/>
      <c r="N30" s="37"/>
      <c r="O30" s="37"/>
      <c r="P30" s="37"/>
      <c r="R30" s="38"/>
      <c r="T30" s="39"/>
      <c r="AB30" s="32"/>
    </row>
    <row r="31" spans="3:29" s="21" customFormat="1" ht="15" hidden="1" customHeight="1" x14ac:dyDescent="0.25">
      <c r="C31" s="24"/>
      <c r="E31" s="24"/>
      <c r="F31" s="34"/>
      <c r="G31" s="35"/>
      <c r="H31" s="34"/>
      <c r="I31" s="32"/>
      <c r="J31" s="36"/>
      <c r="K31" s="36"/>
      <c r="M31" s="37"/>
      <c r="N31" s="37"/>
      <c r="O31" s="37"/>
      <c r="P31" s="37"/>
      <c r="R31" s="38"/>
      <c r="T31" s="39"/>
      <c r="AB31" s="32"/>
    </row>
    <row r="32" spans="3:29" s="21" customFormat="1" ht="15" hidden="1" customHeight="1" x14ac:dyDescent="0.25">
      <c r="C32" s="24"/>
      <c r="E32" s="24"/>
      <c r="F32" s="34"/>
      <c r="G32" s="35"/>
      <c r="H32" s="34"/>
      <c r="I32" s="32"/>
      <c r="J32" s="36"/>
      <c r="K32" s="36"/>
      <c r="M32" s="37"/>
      <c r="N32" s="37"/>
      <c r="O32" s="37"/>
      <c r="P32" s="37"/>
      <c r="R32" s="38"/>
      <c r="T32" s="39"/>
      <c r="AB32" s="32"/>
    </row>
    <row r="33" spans="3:31" s="21" customFormat="1" ht="15" hidden="1" customHeight="1" x14ac:dyDescent="0.25">
      <c r="C33" s="24"/>
      <c r="E33" s="24"/>
      <c r="F33" s="34"/>
      <c r="G33" s="35"/>
      <c r="H33" s="34"/>
      <c r="I33" s="32"/>
      <c r="J33" s="36"/>
      <c r="K33" s="36"/>
      <c r="M33" s="37"/>
      <c r="N33" s="37"/>
      <c r="O33" s="37"/>
      <c r="P33" s="37"/>
      <c r="R33" s="38"/>
      <c r="T33" s="39"/>
      <c r="AB33" s="32"/>
    </row>
    <row r="34" spans="3:31" s="21" customFormat="1" ht="15" hidden="1" customHeight="1" x14ac:dyDescent="0.25">
      <c r="C34" s="24"/>
      <c r="E34" s="24"/>
      <c r="F34" s="34"/>
      <c r="G34" s="35"/>
      <c r="H34" s="34"/>
      <c r="I34" s="32"/>
      <c r="J34" s="36"/>
      <c r="K34" s="36"/>
      <c r="M34" s="37"/>
      <c r="N34" s="37"/>
      <c r="O34" s="37"/>
      <c r="P34" s="37"/>
      <c r="R34" s="38"/>
      <c r="T34" s="39"/>
      <c r="AB34" s="32"/>
    </row>
    <row r="35" spans="3:31" s="21" customFormat="1" ht="15" hidden="1" customHeight="1" x14ac:dyDescent="0.25">
      <c r="C35" s="24"/>
      <c r="E35" s="24"/>
      <c r="F35" s="34"/>
      <c r="G35" s="35"/>
      <c r="H35" s="34"/>
      <c r="I35" s="32"/>
      <c r="J35" s="36"/>
      <c r="K35" s="36"/>
      <c r="M35" s="37"/>
      <c r="N35" s="37"/>
      <c r="O35" s="37"/>
      <c r="P35" s="37"/>
      <c r="R35" s="38"/>
      <c r="T35" s="39"/>
      <c r="AB35" s="32"/>
    </row>
    <row r="36" spans="3:31" s="21" customFormat="1" ht="15" hidden="1" customHeight="1" x14ac:dyDescent="0.25">
      <c r="C36" s="24"/>
      <c r="E36" s="24"/>
      <c r="F36" s="34"/>
      <c r="G36" s="35"/>
      <c r="H36" s="34"/>
      <c r="I36" s="32"/>
      <c r="J36" s="36"/>
      <c r="K36" s="36"/>
      <c r="M36" s="37"/>
      <c r="N36" s="37"/>
      <c r="O36" s="37"/>
      <c r="P36" s="37"/>
      <c r="R36" s="38"/>
      <c r="T36" s="39"/>
      <c r="AB36" s="32"/>
    </row>
    <row r="37" spans="3:31" s="21" customFormat="1" ht="15" hidden="1" customHeight="1" thickBot="1" x14ac:dyDescent="0.3">
      <c r="C37" s="24" t="s">
        <v>23</v>
      </c>
      <c r="E37" s="24"/>
      <c r="F37" s="34"/>
      <c r="G37" s="35"/>
      <c r="H37" s="34"/>
      <c r="I37" s="32"/>
      <c r="J37" s="36"/>
      <c r="K37" s="36"/>
      <c r="M37" s="37"/>
      <c r="N37" s="37"/>
      <c r="O37" s="37"/>
      <c r="P37" s="37"/>
      <c r="R37" s="38"/>
      <c r="T37" s="39"/>
      <c r="AB37" s="32"/>
    </row>
    <row r="38" spans="3:31" s="21" customFormat="1" ht="15" hidden="1" customHeight="1" thickBot="1" x14ac:dyDescent="0.3">
      <c r="C38" s="40"/>
      <c r="E38" s="610" t="s">
        <v>24</v>
      </c>
      <c r="F38" s="611"/>
      <c r="G38" s="611"/>
      <c r="H38" s="611"/>
      <c r="I38" s="611"/>
      <c r="J38" s="612"/>
      <c r="K38" s="41"/>
      <c r="M38" s="38"/>
    </row>
    <row r="39" spans="3:31" s="32" customFormat="1" ht="15" hidden="1" customHeight="1" thickBot="1" x14ac:dyDescent="0.25">
      <c r="C39" s="21"/>
      <c r="E39" s="606" t="s">
        <v>25</v>
      </c>
      <c r="F39" s="607"/>
      <c r="G39" s="606" t="s">
        <v>26</v>
      </c>
      <c r="H39" s="607"/>
      <c r="I39" s="606" t="s">
        <v>27</v>
      </c>
      <c r="J39" s="607"/>
      <c r="K39" s="42"/>
      <c r="L39" s="501" t="s">
        <v>28</v>
      </c>
      <c r="M39" s="502"/>
      <c r="O39" s="192" t="s">
        <v>29</v>
      </c>
    </row>
    <row r="40" spans="3:31" s="32" customFormat="1" ht="15" hidden="1" customHeight="1" x14ac:dyDescent="0.25">
      <c r="C40" s="492" t="s">
        <v>30</v>
      </c>
      <c r="D40" s="493"/>
      <c r="E40" s="44"/>
      <c r="F40" s="43"/>
      <c r="G40" s="44"/>
      <c r="H40" s="43"/>
      <c r="I40" s="44"/>
      <c r="J40" s="43"/>
      <c r="K40" s="45"/>
      <c r="L40" s="494">
        <f>F40+H40+J40</f>
        <v>0</v>
      </c>
      <c r="M40" s="495"/>
      <c r="O40" s="193">
        <f t="shared" ref="O40:O46" si="1">IF(L40 &lt;=T20,L40,T20)</f>
        <v>0</v>
      </c>
    </row>
    <row r="41" spans="3:31" s="32" customFormat="1" ht="15" hidden="1" customHeight="1" x14ac:dyDescent="0.25">
      <c r="C41" s="492" t="s">
        <v>31</v>
      </c>
      <c r="D41" s="493"/>
      <c r="E41" s="46"/>
      <c r="F41" s="47"/>
      <c r="G41" s="48"/>
      <c r="H41" s="47"/>
      <c r="I41" s="48"/>
      <c r="J41" s="47"/>
      <c r="K41" s="45"/>
      <c r="L41" s="494">
        <f>F41+H41+J41</f>
        <v>0</v>
      </c>
      <c r="M41" s="495"/>
      <c r="O41" s="193">
        <f t="shared" si="1"/>
        <v>0</v>
      </c>
      <c r="R41" s="49"/>
    </row>
    <row r="42" spans="3:31" s="32" customFormat="1" ht="15" hidden="1" customHeight="1" x14ac:dyDescent="0.25">
      <c r="C42" s="492" t="s">
        <v>32</v>
      </c>
      <c r="D42" s="493"/>
      <c r="E42" s="46"/>
      <c r="F42" s="47"/>
      <c r="G42" s="48"/>
      <c r="H42" s="47"/>
      <c r="I42" s="48"/>
      <c r="J42" s="47"/>
      <c r="K42" s="45"/>
      <c r="L42" s="494">
        <f t="shared" ref="L42:L46" si="2">F42+H42+J42</f>
        <v>0</v>
      </c>
      <c r="M42" s="495"/>
      <c r="O42" s="193">
        <f t="shared" si="1"/>
        <v>0</v>
      </c>
      <c r="R42" s="49"/>
    </row>
    <row r="43" spans="3:31" s="32" customFormat="1" ht="15" hidden="1" customHeight="1" x14ac:dyDescent="0.25">
      <c r="C43" s="492" t="s">
        <v>33</v>
      </c>
      <c r="D43" s="493"/>
      <c r="E43" s="46"/>
      <c r="F43" s="47"/>
      <c r="G43" s="48"/>
      <c r="H43" s="47"/>
      <c r="I43" s="48"/>
      <c r="J43" s="47"/>
      <c r="K43" s="45"/>
      <c r="L43" s="494">
        <f t="shared" si="2"/>
        <v>0</v>
      </c>
      <c r="M43" s="495"/>
      <c r="O43" s="193">
        <f t="shared" si="1"/>
        <v>0</v>
      </c>
    </row>
    <row r="44" spans="3:31" s="32" customFormat="1" ht="15" hidden="1" customHeight="1" x14ac:dyDescent="0.25">
      <c r="C44" s="492" t="s">
        <v>34</v>
      </c>
      <c r="D44" s="493"/>
      <c r="E44" s="46"/>
      <c r="F44" s="47"/>
      <c r="G44" s="48"/>
      <c r="H44" s="47"/>
      <c r="I44" s="48"/>
      <c r="J44" s="47"/>
      <c r="K44" s="45"/>
      <c r="L44" s="494">
        <f t="shared" si="2"/>
        <v>0</v>
      </c>
      <c r="M44" s="495"/>
      <c r="O44" s="193">
        <f t="shared" si="1"/>
        <v>0</v>
      </c>
    </row>
    <row r="45" spans="3:31" s="32" customFormat="1" ht="15" hidden="1" customHeight="1" x14ac:dyDescent="0.25">
      <c r="C45" s="492" t="s">
        <v>35</v>
      </c>
      <c r="D45" s="493"/>
      <c r="E45" s="46"/>
      <c r="F45" s="47"/>
      <c r="G45" s="48"/>
      <c r="H45" s="50"/>
      <c r="I45" s="48"/>
      <c r="J45" s="50"/>
      <c r="K45" s="45"/>
      <c r="L45" s="494">
        <f t="shared" si="2"/>
        <v>0</v>
      </c>
      <c r="M45" s="495"/>
      <c r="O45" s="193">
        <f t="shared" si="1"/>
        <v>0</v>
      </c>
    </row>
    <row r="46" spans="3:31" s="32" customFormat="1" ht="15" hidden="1" customHeight="1" thickBot="1" x14ac:dyDescent="0.3">
      <c r="C46" s="514" t="s">
        <v>36</v>
      </c>
      <c r="D46" s="515"/>
      <c r="E46" s="51"/>
      <c r="F46" s="52"/>
      <c r="G46" s="53"/>
      <c r="H46" s="54"/>
      <c r="I46" s="53"/>
      <c r="J46" s="54"/>
      <c r="K46" s="55"/>
      <c r="L46" s="516">
        <f t="shared" si="2"/>
        <v>0</v>
      </c>
      <c r="M46" s="517"/>
      <c r="O46" s="193">
        <f t="shared" si="1"/>
        <v>0</v>
      </c>
    </row>
    <row r="47" spans="3:31" s="32" customFormat="1" ht="15" hidden="1" customHeight="1" thickBot="1" x14ac:dyDescent="0.25">
      <c r="C47" s="56" t="s">
        <v>37</v>
      </c>
      <c r="D47" s="57"/>
      <c r="E47" s="58"/>
      <c r="F47" s="59"/>
      <c r="G47" s="59"/>
      <c r="H47" s="60"/>
      <c r="I47" s="604">
        <f>SUM(F40:F46)+SUM(H40:H46)+SUM(J40:J46)</f>
        <v>0</v>
      </c>
      <c r="J47" s="605"/>
      <c r="L47" s="520">
        <f>SUM(M40:M46)</f>
        <v>0</v>
      </c>
      <c r="M47" s="521"/>
      <c r="O47" s="83">
        <f>SUM(O40:O46)</f>
        <v>0</v>
      </c>
      <c r="U47" s="38"/>
      <c r="V47" s="38"/>
      <c r="W47" s="38"/>
      <c r="X47" s="38"/>
      <c r="Y47" s="38"/>
      <c r="Z47" s="38"/>
      <c r="AA47" s="38"/>
      <c r="AB47" s="38"/>
      <c r="AC47" s="38"/>
      <c r="AD47" s="38"/>
      <c r="AE47" s="38"/>
    </row>
    <row r="48" spans="3:31" s="21" customFormat="1" ht="15" x14ac:dyDescent="0.25">
      <c r="C48" s="24" t="s">
        <v>100</v>
      </c>
      <c r="G48" s="61"/>
      <c r="H48" s="505" t="s">
        <v>38</v>
      </c>
      <c r="I48" s="506"/>
      <c r="J48" s="505" t="s">
        <v>19</v>
      </c>
      <c r="K48" s="507"/>
      <c r="L48" s="506"/>
      <c r="M48" s="505" t="s">
        <v>21</v>
      </c>
      <c r="N48" s="506"/>
      <c r="O48" s="62"/>
      <c r="P48" s="63"/>
      <c r="Q48" s="217" t="s">
        <v>12</v>
      </c>
      <c r="R48" s="64" t="s">
        <v>22</v>
      </c>
      <c r="T48" s="65" t="s">
        <v>29</v>
      </c>
      <c r="W48" s="38"/>
      <c r="X48" s="38"/>
      <c r="Y48" s="38"/>
      <c r="Z48" s="38"/>
      <c r="AA48" s="38"/>
      <c r="AB48" s="38"/>
      <c r="AC48" s="66"/>
    </row>
    <row r="49" spans="1:34" s="21" customFormat="1" ht="14.25" x14ac:dyDescent="0.2">
      <c r="D49" s="508" t="s">
        <v>39</v>
      </c>
      <c r="E49" s="508"/>
      <c r="F49" s="508"/>
      <c r="G49" s="508"/>
      <c r="H49" s="509" t="str">
        <f>IF(AND(AJ13&gt;0,$AJ$13&lt;2),$J$13,"")</f>
        <v/>
      </c>
      <c r="I49" s="510"/>
      <c r="J49" s="511" t="str">
        <f>IF(AND(AJ13&gt;0,$AJ$13&lt;2),$H$13,"")</f>
        <v/>
      </c>
      <c r="K49" s="512"/>
      <c r="L49" s="513"/>
      <c r="M49" s="511" t="str">
        <f>IF(AND(AJ13&gt;0,$AJ$13&lt;2),$M$13,"")</f>
        <v/>
      </c>
      <c r="N49" s="513"/>
      <c r="O49" s="62"/>
      <c r="P49" s="63"/>
      <c r="Q49" s="67">
        <f>IF($AJ$13&lt;2,$AJ$13,0)</f>
        <v>0</v>
      </c>
      <c r="R49" s="68">
        <v>0</v>
      </c>
      <c r="T49" s="69">
        <f>IF(Q49&gt;0,R49,0)</f>
        <v>0</v>
      </c>
      <c r="AC49" s="70"/>
      <c r="AH49" s="39"/>
    </row>
    <row r="50" spans="1:34" s="21" customFormat="1" ht="15" customHeight="1" x14ac:dyDescent="0.2">
      <c r="D50" s="508" t="s">
        <v>40</v>
      </c>
      <c r="E50" s="508"/>
      <c r="F50" s="508"/>
      <c r="G50" s="508"/>
      <c r="H50" s="509">
        <f>IF(AND($AJ$13&gt;=2,$AJ$13&lt;6),$J$13,"")</f>
        <v>45912</v>
      </c>
      <c r="I50" s="510"/>
      <c r="J50" s="511">
        <f>IF(AND($AJ$13&gt;=2,$AJ$13&lt;6),$H$13,"")</f>
        <v>0.54166666666666663</v>
      </c>
      <c r="K50" s="512"/>
      <c r="L50" s="513"/>
      <c r="M50" s="511">
        <f>IF(AND($AJ$13&gt;=2,$AJ$13&lt;6),$M$13,"")</f>
        <v>0.6875</v>
      </c>
      <c r="N50" s="513"/>
      <c r="O50" s="62"/>
      <c r="P50" s="63"/>
      <c r="Q50" s="67">
        <f>IF(AND($AJ$13&gt;=2,AJ13&lt;6),$AJ$13,0)</f>
        <v>3.5000000000582077</v>
      </c>
      <c r="R50" s="68">
        <v>25</v>
      </c>
      <c r="T50" s="69">
        <f>IF(Q50&gt;0,R50,0)</f>
        <v>25</v>
      </c>
      <c r="AC50" s="70"/>
      <c r="AH50" s="39"/>
    </row>
    <row r="51" spans="1:34" s="21" customFormat="1" ht="14.25" x14ac:dyDescent="0.2">
      <c r="D51" s="508" t="s">
        <v>41</v>
      </c>
      <c r="E51" s="508"/>
      <c r="F51" s="508"/>
      <c r="G51" s="508"/>
      <c r="H51" s="509" t="str">
        <f>IF(AND($AJ$13&gt;=6,$AJ$13&lt;12),$J$13,"")</f>
        <v/>
      </c>
      <c r="I51" s="510"/>
      <c r="J51" s="511" t="str">
        <f>IF(AND($AJ$13&gt;=6,$AJ$13&lt;12),$H$13,"")</f>
        <v/>
      </c>
      <c r="K51" s="512"/>
      <c r="L51" s="513"/>
      <c r="M51" s="511" t="str">
        <f>IF(AND($AJ$13&gt;=6,$AJ$13&lt;12),$M$13,"")</f>
        <v/>
      </c>
      <c r="N51" s="513"/>
      <c r="O51" s="62"/>
      <c r="P51" s="63"/>
      <c r="Q51" s="67">
        <f>IF(AND($AJ$13&gt;=6,AJ13&lt;12),$AJ$13,0)</f>
        <v>0</v>
      </c>
      <c r="R51" s="68">
        <v>50</v>
      </c>
      <c r="T51" s="69">
        <f>IF(Q51&gt;0,R51,0)</f>
        <v>0</v>
      </c>
      <c r="AC51" s="71"/>
    </row>
    <row r="52" spans="1:34" s="21" customFormat="1" ht="15" thickBot="1" x14ac:dyDescent="0.25">
      <c r="D52" s="531" t="s">
        <v>42</v>
      </c>
      <c r="E52" s="531"/>
      <c r="F52" s="531"/>
      <c r="G52" s="531"/>
      <c r="H52" s="532" t="str">
        <f>IF($AJ$13&gt;=12,$J$13,"")</f>
        <v/>
      </c>
      <c r="I52" s="533"/>
      <c r="J52" s="534" t="str">
        <f>IF($AJ$13&gt;=12,$H$13,"")</f>
        <v/>
      </c>
      <c r="K52" s="535"/>
      <c r="L52" s="536"/>
      <c r="M52" s="534" t="str">
        <f>IF($AJ$13&gt;=12,$M$13,"")</f>
        <v/>
      </c>
      <c r="N52" s="536"/>
      <c r="O52" s="72"/>
      <c r="P52" s="73"/>
      <c r="Q52" s="74">
        <f>IF($AJ$13&gt;=12,$AJ$13,0)</f>
        <v>0</v>
      </c>
      <c r="R52" s="75">
        <v>70</v>
      </c>
      <c r="T52" s="69">
        <f>IF(Q52&gt;0,R52,0)</f>
        <v>0</v>
      </c>
      <c r="U52" s="39">
        <f>SUM(T49:T52)</f>
        <v>25</v>
      </c>
      <c r="V52" s="39"/>
      <c r="AC52" s="71"/>
      <c r="AD52" s="39"/>
      <c r="AE52" s="39"/>
      <c r="AF52" s="39"/>
    </row>
    <row r="53" spans="1:34" s="21" customFormat="1" ht="15.75" hidden="1" thickBot="1" x14ac:dyDescent="0.3">
      <c r="D53" s="76" t="s">
        <v>43</v>
      </c>
      <c r="E53" s="77"/>
      <c r="F53" s="78"/>
      <c r="G53" s="78"/>
      <c r="H53" s="522">
        <v>0</v>
      </c>
      <c r="I53" s="523"/>
      <c r="J53" s="524">
        <v>0</v>
      </c>
      <c r="K53" s="525"/>
      <c r="L53" s="525"/>
      <c r="M53" s="524">
        <v>0</v>
      </c>
      <c r="N53" s="526"/>
      <c r="O53" s="524">
        <v>0</v>
      </c>
      <c r="P53" s="526"/>
      <c r="Q53" s="216">
        <v>0</v>
      </c>
      <c r="R53" s="216">
        <v>0</v>
      </c>
      <c r="S53" s="79"/>
      <c r="T53" s="80">
        <f>H53+J53+M53+Q53+R53+O53</f>
        <v>0</v>
      </c>
      <c r="AC53" s="71"/>
    </row>
    <row r="54" spans="1:34" s="21" customFormat="1" ht="15.75" thickBot="1" x14ac:dyDescent="0.3">
      <c r="D54" s="587" t="s">
        <v>44</v>
      </c>
      <c r="E54" s="588"/>
      <c r="F54" s="588"/>
      <c r="G54" s="588"/>
      <c r="H54" s="588"/>
      <c r="I54" s="588"/>
      <c r="J54" s="588"/>
      <c r="K54" s="588"/>
      <c r="L54" s="588"/>
      <c r="M54" s="589"/>
      <c r="N54" s="590"/>
      <c r="O54" s="590"/>
      <c r="P54" s="590"/>
      <c r="Q54" s="590"/>
      <c r="R54" s="81">
        <f>U52</f>
        <v>25</v>
      </c>
      <c r="S54" s="82"/>
      <c r="T54" s="83">
        <f>SUM(T49:T53)</f>
        <v>25</v>
      </c>
      <c r="U54" s="39">
        <f>SUM(T53:T54)</f>
        <v>25</v>
      </c>
      <c r="V54" s="39"/>
      <c r="W54" s="39"/>
      <c r="X54" s="39"/>
      <c r="Y54" s="39"/>
      <c r="Z54" s="39"/>
      <c r="AA54" s="39"/>
      <c r="AB54" s="39"/>
      <c r="AC54" s="84"/>
      <c r="AD54" s="39"/>
      <c r="AE54" s="39"/>
      <c r="AF54" s="39"/>
    </row>
    <row r="55" spans="1:34" s="21" customFormat="1" ht="15.75" x14ac:dyDescent="0.25">
      <c r="B55" s="85"/>
      <c r="C55" s="86" t="s">
        <v>45</v>
      </c>
      <c r="D55" s="87"/>
      <c r="E55" s="88"/>
      <c r="F55" s="89"/>
      <c r="G55" s="89"/>
      <c r="H55" s="90"/>
      <c r="I55" s="90"/>
      <c r="J55" s="91"/>
      <c r="K55" s="91"/>
      <c r="L55" s="91"/>
      <c r="M55" s="91"/>
      <c r="N55" s="91"/>
      <c r="O55" s="91"/>
      <c r="P55" s="91"/>
      <c r="Q55" s="91"/>
      <c r="R55" s="91"/>
      <c r="S55" s="91"/>
      <c r="T55" s="92">
        <f>T27</f>
        <v>140</v>
      </c>
      <c r="AC55" s="71"/>
    </row>
    <row r="56" spans="1:34" s="22" customFormat="1" ht="15.75" hidden="1" x14ac:dyDescent="0.25">
      <c r="C56" s="22" t="s">
        <v>46</v>
      </c>
      <c r="F56" s="93"/>
      <c r="G56" s="94"/>
      <c r="H56" s="93"/>
      <c r="J56" s="95"/>
      <c r="K56" s="95"/>
      <c r="M56" s="96"/>
      <c r="N56" s="96"/>
      <c r="O56" s="96"/>
      <c r="P56" s="96"/>
      <c r="R56" s="97"/>
      <c r="T56" s="97">
        <f>O47+T55</f>
        <v>140</v>
      </c>
      <c r="W56" s="39"/>
      <c r="X56" s="39"/>
      <c r="Y56" s="39"/>
      <c r="Z56" s="39"/>
      <c r="AA56" s="39"/>
      <c r="AB56" s="39"/>
      <c r="AC56" s="84"/>
    </row>
    <row r="57" spans="1:34" s="22" customFormat="1" ht="15.75" hidden="1" x14ac:dyDescent="0.25">
      <c r="D57" s="22" t="s">
        <v>47</v>
      </c>
      <c r="F57" s="93"/>
      <c r="G57" s="94"/>
      <c r="H57" s="93"/>
      <c r="J57" s="95"/>
      <c r="K57" s="95"/>
      <c r="M57" s="96"/>
      <c r="N57" s="96"/>
      <c r="O57" s="96"/>
      <c r="P57" s="96"/>
      <c r="R57" s="97"/>
      <c r="T57" s="98">
        <f>I47+T53</f>
        <v>0</v>
      </c>
      <c r="W57" s="21"/>
      <c r="X57" s="21"/>
      <c r="Y57" s="21"/>
      <c r="Z57" s="21"/>
      <c r="AA57" s="21"/>
      <c r="AB57" s="21"/>
      <c r="AC57" s="71"/>
    </row>
    <row r="58" spans="1:34" s="22" customFormat="1" ht="16.5" thickBot="1" x14ac:dyDescent="0.3">
      <c r="B58" s="85"/>
      <c r="C58" s="99" t="s">
        <v>99</v>
      </c>
      <c r="D58" s="99"/>
      <c r="E58" s="99"/>
      <c r="F58" s="100"/>
      <c r="G58" s="101"/>
      <c r="H58" s="100"/>
      <c r="I58" s="102"/>
      <c r="J58" s="103"/>
      <c r="K58" s="104"/>
      <c r="L58" s="99"/>
      <c r="M58" s="105"/>
      <c r="N58" s="105"/>
      <c r="O58" s="106"/>
      <c r="P58" s="106"/>
      <c r="Q58" s="102"/>
      <c r="R58" s="107"/>
      <c r="S58" s="99"/>
      <c r="T58" s="108">
        <f>T54+T55</f>
        <v>165</v>
      </c>
      <c r="AC58" s="109"/>
    </row>
    <row r="59" spans="1:34" s="22" customFormat="1" ht="16.5" thickBot="1" x14ac:dyDescent="0.3">
      <c r="A59" s="601" t="s">
        <v>189</v>
      </c>
      <c r="B59" s="602"/>
      <c r="C59" s="602"/>
      <c r="D59" s="602"/>
      <c r="E59" s="602"/>
      <c r="F59" s="602"/>
      <c r="G59" s="602"/>
      <c r="H59" s="602"/>
      <c r="I59" s="602"/>
      <c r="J59" s="602"/>
      <c r="K59" s="602"/>
      <c r="L59" s="602"/>
      <c r="M59" s="602"/>
      <c r="N59" s="602"/>
      <c r="O59" s="602"/>
      <c r="P59" s="602"/>
      <c r="Q59" s="602"/>
      <c r="R59" s="602"/>
      <c r="S59" s="602"/>
      <c r="T59" s="603"/>
      <c r="AC59" s="109"/>
    </row>
    <row r="60" spans="1:34" s="32" customFormat="1" ht="16.5" thickBot="1" x14ac:dyDescent="0.3">
      <c r="F60" s="591" t="s">
        <v>48</v>
      </c>
      <c r="G60" s="592"/>
      <c r="H60" s="592"/>
      <c r="I60" s="592"/>
      <c r="J60" s="593"/>
      <c r="K60" s="36"/>
      <c r="M60" s="37"/>
      <c r="N60" s="37"/>
      <c r="O60" s="594" t="s">
        <v>49</v>
      </c>
      <c r="P60" s="595"/>
      <c r="Q60" s="595"/>
      <c r="R60" s="596"/>
      <c r="W60" s="22"/>
      <c r="X60" s="22"/>
      <c r="Y60" s="22"/>
      <c r="Z60" s="22"/>
      <c r="AA60" s="22"/>
      <c r="AB60" s="22"/>
      <c r="AC60" s="109"/>
    </row>
    <row r="61" spans="1:34" s="23" customFormat="1" ht="16.5" thickBot="1" x14ac:dyDescent="0.3">
      <c r="B61" s="85"/>
      <c r="C61" s="99" t="s">
        <v>50</v>
      </c>
      <c r="D61" s="99"/>
      <c r="E61" s="110"/>
      <c r="F61" s="186">
        <v>260006</v>
      </c>
      <c r="G61" s="111"/>
      <c r="H61" s="597">
        <f>155*2</f>
        <v>310</v>
      </c>
      <c r="I61" s="598"/>
      <c r="J61" s="111"/>
      <c r="K61" s="110"/>
      <c r="L61" s="110"/>
      <c r="M61" s="110"/>
      <c r="N61" s="110"/>
      <c r="O61" s="111"/>
      <c r="P61" s="599">
        <v>0</v>
      </c>
      <c r="Q61" s="600"/>
      <c r="R61" s="111"/>
      <c r="S61" s="99"/>
      <c r="T61" s="119">
        <f>P61</f>
        <v>0</v>
      </c>
      <c r="W61" s="22"/>
      <c r="X61" s="22"/>
      <c r="Y61" s="22"/>
      <c r="Z61" s="22"/>
      <c r="AA61" s="22"/>
      <c r="AB61" s="22"/>
      <c r="AC61" s="109"/>
    </row>
    <row r="62" spans="1:34" s="21" customFormat="1" ht="6.6" customHeight="1" x14ac:dyDescent="0.2">
      <c r="H62" s="112"/>
      <c r="I62" s="112"/>
      <c r="R62" s="39"/>
      <c r="W62" s="32"/>
      <c r="X62" s="32"/>
      <c r="Y62" s="32"/>
      <c r="Z62" s="32"/>
      <c r="AA62" s="32"/>
      <c r="AB62" s="32"/>
      <c r="AC62" s="70"/>
    </row>
    <row r="63" spans="1:34" s="23" customFormat="1" ht="16.5" thickBot="1" x14ac:dyDescent="0.3">
      <c r="C63" s="23" t="s">
        <v>51</v>
      </c>
      <c r="D63" s="22"/>
      <c r="E63" s="22"/>
      <c r="H63" s="113"/>
      <c r="I63" s="113"/>
      <c r="Q63" s="22"/>
      <c r="R63" s="114"/>
      <c r="S63" s="22"/>
      <c r="AB63" s="115"/>
    </row>
    <row r="64" spans="1:34" ht="16.5" thickBot="1" x14ac:dyDescent="0.3">
      <c r="D64" s="116" t="s">
        <v>52</v>
      </c>
      <c r="E64" s="116"/>
      <c r="F64" s="186"/>
      <c r="G64" s="117"/>
      <c r="H64" s="569">
        <v>0</v>
      </c>
      <c r="I64" s="570"/>
      <c r="J64" s="117"/>
      <c r="K64" s="117"/>
      <c r="L64" s="117"/>
      <c r="M64" s="117"/>
      <c r="N64" s="117"/>
      <c r="O64" s="117"/>
      <c r="P64" s="571">
        <v>0</v>
      </c>
      <c r="Q64" s="572"/>
      <c r="R64" s="117"/>
      <c r="S64" s="118"/>
      <c r="T64" s="119">
        <f>P64</f>
        <v>0</v>
      </c>
    </row>
    <row r="65" spans="2:24" ht="16.5" thickBot="1" x14ac:dyDescent="0.3">
      <c r="D65" s="1" t="s">
        <v>53</v>
      </c>
      <c r="F65" s="186"/>
      <c r="G65" s="120"/>
      <c r="H65" s="569">
        <v>0</v>
      </c>
      <c r="I65" s="570"/>
      <c r="J65" s="120"/>
      <c r="K65" s="120"/>
      <c r="L65" s="120"/>
      <c r="M65" s="120"/>
      <c r="N65" s="120"/>
      <c r="O65" s="120"/>
      <c r="P65" s="571">
        <v>0</v>
      </c>
      <c r="Q65" s="572"/>
      <c r="R65" s="120"/>
      <c r="S65" s="118"/>
      <c r="T65" s="119">
        <f>P65</f>
        <v>0</v>
      </c>
    </row>
    <row r="66" spans="2:24" ht="16.5" thickBot="1" x14ac:dyDescent="0.3">
      <c r="D66" s="116" t="s">
        <v>54</v>
      </c>
      <c r="E66" s="116"/>
      <c r="F66" s="186"/>
      <c r="G66" s="120"/>
      <c r="H66" s="569">
        <v>0</v>
      </c>
      <c r="I66" s="570"/>
      <c r="J66" s="120"/>
      <c r="K66" s="120"/>
      <c r="L66" s="120"/>
      <c r="M66" s="120"/>
      <c r="N66" s="120"/>
      <c r="O66" s="120"/>
      <c r="P66" s="571">
        <v>0</v>
      </c>
      <c r="Q66" s="572"/>
      <c r="R66" s="120"/>
      <c r="S66" s="118"/>
      <c r="T66" s="119">
        <f>P66</f>
        <v>0</v>
      </c>
    </row>
    <row r="67" spans="2:24" ht="15" thickBot="1" x14ac:dyDescent="0.25">
      <c r="D67" s="205" t="s">
        <v>92</v>
      </c>
      <c r="E67" s="58"/>
      <c r="F67" s="215"/>
      <c r="G67" s="215"/>
      <c r="H67" s="215"/>
      <c r="I67" s="215"/>
      <c r="J67" s="116"/>
      <c r="K67" s="116"/>
      <c r="L67" s="116"/>
      <c r="M67" s="122"/>
      <c r="N67" s="122"/>
      <c r="O67" s="122"/>
      <c r="P67" s="566">
        <v>0</v>
      </c>
      <c r="Q67" s="567"/>
      <c r="R67" s="123">
        <v>0.67</v>
      </c>
      <c r="S67" s="118"/>
      <c r="T67" s="69">
        <f>ROUND(P67*R67,2)</f>
        <v>0</v>
      </c>
      <c r="X67" s="190" t="s">
        <v>109</v>
      </c>
    </row>
    <row r="68" spans="2:24" s="124" customFormat="1" ht="10.35" customHeight="1" x14ac:dyDescent="0.2">
      <c r="D68" s="125"/>
      <c r="E68" s="125"/>
      <c r="F68" s="126"/>
      <c r="G68" s="126"/>
      <c r="H68" s="126"/>
      <c r="I68" s="126"/>
      <c r="M68" s="127"/>
      <c r="N68" s="127"/>
      <c r="O68" s="127"/>
      <c r="P68" s="568" t="s">
        <v>55</v>
      </c>
      <c r="Q68" s="568"/>
      <c r="R68" s="126"/>
      <c r="S68" s="128"/>
      <c r="T68" s="129"/>
    </row>
    <row r="69" spans="2:24" s="133" customFormat="1" ht="15.75" x14ac:dyDescent="0.25">
      <c r="B69" s="85"/>
      <c r="C69" s="99" t="s">
        <v>56</v>
      </c>
      <c r="D69" s="99"/>
      <c r="E69" s="99"/>
      <c r="F69" s="130"/>
      <c r="G69" s="131"/>
      <c r="H69" s="130"/>
      <c r="I69" s="99"/>
      <c r="J69" s="104"/>
      <c r="K69" s="104"/>
      <c r="L69" s="99"/>
      <c r="M69" s="105"/>
      <c r="N69" s="105"/>
      <c r="O69" s="105"/>
      <c r="P69" s="105"/>
      <c r="Q69" s="99"/>
      <c r="R69" s="132"/>
      <c r="S69" s="118"/>
      <c r="T69" s="69">
        <f>SUM(T64:T67)</f>
        <v>0</v>
      </c>
    </row>
    <row r="70" spans="2:24" s="124" customFormat="1" ht="6.6" customHeight="1" x14ac:dyDescent="0.2">
      <c r="D70" s="125"/>
      <c r="E70" s="125"/>
      <c r="F70" s="126"/>
      <c r="G70" s="126"/>
      <c r="H70" s="126"/>
      <c r="I70" s="126"/>
      <c r="J70" s="126"/>
      <c r="K70" s="126"/>
      <c r="L70" s="126"/>
      <c r="M70" s="126"/>
      <c r="N70" s="126"/>
      <c r="O70" s="126"/>
      <c r="P70" s="126"/>
      <c r="Q70" s="125"/>
      <c r="S70" s="128"/>
      <c r="T70" s="129"/>
    </row>
    <row r="71" spans="2:24" ht="16.5" thickBot="1" x14ac:dyDescent="0.3">
      <c r="C71" s="23" t="s">
        <v>57</v>
      </c>
      <c r="D71" s="134"/>
      <c r="E71" s="134"/>
      <c r="F71" s="134"/>
      <c r="G71" s="134"/>
      <c r="H71" s="134"/>
      <c r="I71" s="134"/>
      <c r="J71" s="134"/>
      <c r="K71" s="134"/>
      <c r="L71" s="134"/>
      <c r="M71" s="134"/>
      <c r="N71" s="134"/>
      <c r="O71" s="134"/>
      <c r="P71" s="134"/>
      <c r="Q71" s="134"/>
      <c r="R71" s="134"/>
      <c r="S71" s="134"/>
      <c r="T71" s="35"/>
    </row>
    <row r="72" spans="2:24" ht="15" thickBot="1" x14ac:dyDescent="0.25">
      <c r="D72" s="116" t="s">
        <v>58</v>
      </c>
      <c r="E72" s="116"/>
      <c r="F72" s="117"/>
      <c r="G72" s="117"/>
      <c r="H72" s="569"/>
      <c r="I72" s="570"/>
      <c r="J72" s="117"/>
      <c r="K72" s="117"/>
      <c r="L72" s="117"/>
      <c r="M72" s="117"/>
      <c r="N72" s="117"/>
      <c r="O72" s="117"/>
      <c r="P72" s="571">
        <v>25</v>
      </c>
      <c r="Q72" s="572"/>
      <c r="R72" s="117"/>
      <c r="S72" s="118"/>
      <c r="T72" s="119">
        <f>P72</f>
        <v>25</v>
      </c>
    </row>
    <row r="73" spans="2:24" ht="16.5" thickBot="1" x14ac:dyDescent="0.3">
      <c r="D73" s="117" t="s">
        <v>59</v>
      </c>
      <c r="E73" s="117"/>
      <c r="F73" s="186">
        <v>260002</v>
      </c>
      <c r="G73" s="120"/>
      <c r="H73" s="569">
        <v>395</v>
      </c>
      <c r="I73" s="570"/>
      <c r="J73" s="120"/>
      <c r="K73" s="120"/>
      <c r="L73" s="120"/>
      <c r="M73" s="120"/>
      <c r="N73" s="120"/>
      <c r="O73" s="120"/>
      <c r="P73" s="571">
        <v>0</v>
      </c>
      <c r="Q73" s="572"/>
      <c r="R73" s="120"/>
      <c r="T73" s="119">
        <f>P73</f>
        <v>0</v>
      </c>
    </row>
    <row r="74" spans="2:24" ht="15" thickBot="1" x14ac:dyDescent="0.25">
      <c r="D74" s="120" t="s">
        <v>60</v>
      </c>
      <c r="E74" s="135"/>
      <c r="F74" s="135"/>
      <c r="G74" s="120"/>
      <c r="H74" s="569"/>
      <c r="I74" s="570"/>
      <c r="J74" s="120"/>
      <c r="K74" s="120"/>
      <c r="L74" s="135"/>
      <c r="M74" s="135"/>
      <c r="N74" s="135"/>
      <c r="O74" s="135"/>
      <c r="P74" s="571">
        <v>0</v>
      </c>
      <c r="Q74" s="572"/>
      <c r="R74" s="120"/>
      <c r="S74" s="118"/>
      <c r="T74" s="119">
        <f>P74</f>
        <v>0</v>
      </c>
    </row>
    <row r="75" spans="2:24" ht="6.6" customHeight="1" x14ac:dyDescent="0.2">
      <c r="R75" s="1"/>
      <c r="T75" s="2"/>
    </row>
    <row r="76" spans="2:24" s="133" customFormat="1" ht="15.75" x14ac:dyDescent="0.25">
      <c r="B76" s="85"/>
      <c r="C76" s="99" t="s">
        <v>61</v>
      </c>
      <c r="D76" s="99"/>
      <c r="E76" s="99"/>
      <c r="F76" s="130"/>
      <c r="G76" s="131"/>
      <c r="H76" s="130"/>
      <c r="I76" s="99"/>
      <c r="J76" s="104"/>
      <c r="K76" s="104"/>
      <c r="L76" s="99"/>
      <c r="M76" s="105"/>
      <c r="N76" s="105"/>
      <c r="O76" s="105"/>
      <c r="P76" s="105"/>
      <c r="Q76" s="99"/>
      <c r="R76" s="132"/>
      <c r="S76" s="118"/>
      <c r="T76" s="108">
        <f>SUM(T72:T74)</f>
        <v>25</v>
      </c>
    </row>
    <row r="77" spans="2:24" ht="6.6" customHeight="1" x14ac:dyDescent="0.2">
      <c r="R77" s="1"/>
      <c r="T77" s="2"/>
    </row>
    <row r="78" spans="2:24" s="133" customFormat="1" ht="15.75" x14ac:dyDescent="0.25">
      <c r="B78" s="85"/>
      <c r="C78" s="99" t="s">
        <v>62</v>
      </c>
      <c r="D78" s="99"/>
      <c r="E78" s="99"/>
      <c r="F78" s="130"/>
      <c r="G78" s="131"/>
      <c r="H78" s="130"/>
      <c r="I78" s="99"/>
      <c r="J78" s="104"/>
      <c r="K78" s="104"/>
      <c r="L78" s="99"/>
      <c r="M78" s="105"/>
      <c r="N78" s="105"/>
      <c r="O78" s="105"/>
      <c r="P78" s="105"/>
      <c r="Q78" s="99"/>
      <c r="R78" s="132"/>
      <c r="S78" s="118"/>
      <c r="T78" s="108">
        <f>T76+T69+T61+T58</f>
        <v>190</v>
      </c>
    </row>
    <row r="79" spans="2:24" ht="6.6" customHeight="1" x14ac:dyDescent="0.2"/>
    <row r="80" spans="2:24" ht="15.75" customHeight="1" x14ac:dyDescent="0.2">
      <c r="B80" s="180" t="s">
        <v>63</v>
      </c>
      <c r="C80" s="181"/>
      <c r="D80" s="181"/>
      <c r="E80" s="181"/>
      <c r="F80" s="181"/>
      <c r="G80" s="181"/>
      <c r="H80" s="181"/>
      <c r="I80" s="181"/>
      <c r="J80" s="181"/>
      <c r="K80" s="181"/>
      <c r="L80" s="181"/>
      <c r="M80" s="181"/>
      <c r="N80" s="181"/>
      <c r="O80" s="181"/>
      <c r="P80" s="181"/>
      <c r="Q80" s="181"/>
      <c r="R80" s="181"/>
      <c r="S80" s="181"/>
      <c r="T80" s="182"/>
    </row>
    <row r="81" spans="1:32" ht="6.6" customHeight="1" x14ac:dyDescent="0.2">
      <c r="B81" s="577"/>
      <c r="C81" s="578"/>
      <c r="D81" s="578"/>
      <c r="E81" s="578"/>
      <c r="F81" s="578"/>
      <c r="G81" s="578"/>
      <c r="H81" s="578"/>
      <c r="I81" s="578"/>
      <c r="J81" s="578"/>
      <c r="K81" s="578"/>
      <c r="L81" s="578"/>
      <c r="M81" s="578"/>
      <c r="N81" s="578"/>
      <c r="O81" s="578"/>
      <c r="P81" s="578"/>
      <c r="Q81" s="578"/>
      <c r="R81" s="578"/>
      <c r="S81" s="578"/>
      <c r="T81" s="579"/>
    </row>
    <row r="82" spans="1:32" ht="6.6" customHeight="1" x14ac:dyDescent="0.2">
      <c r="B82" s="577"/>
      <c r="C82" s="578"/>
      <c r="D82" s="578"/>
      <c r="E82" s="578"/>
      <c r="F82" s="578"/>
      <c r="G82" s="578"/>
      <c r="H82" s="578"/>
      <c r="I82" s="578"/>
      <c r="J82" s="578"/>
      <c r="K82" s="578"/>
      <c r="L82" s="578"/>
      <c r="M82" s="578"/>
      <c r="N82" s="578"/>
      <c r="O82" s="578"/>
      <c r="P82" s="578"/>
      <c r="Q82" s="578"/>
      <c r="R82" s="578"/>
      <c r="S82" s="578"/>
      <c r="T82" s="579"/>
    </row>
    <row r="83" spans="1:32" ht="6.6" customHeight="1" x14ac:dyDescent="0.2">
      <c r="B83" s="577"/>
      <c r="C83" s="578"/>
      <c r="D83" s="578"/>
      <c r="E83" s="578"/>
      <c r="F83" s="578"/>
      <c r="G83" s="578"/>
      <c r="H83" s="578"/>
      <c r="I83" s="578"/>
      <c r="J83" s="578"/>
      <c r="K83" s="578"/>
      <c r="L83" s="578"/>
      <c r="M83" s="578"/>
      <c r="N83" s="578"/>
      <c r="O83" s="578"/>
      <c r="P83" s="578"/>
      <c r="Q83" s="578"/>
      <c r="R83" s="578"/>
      <c r="S83" s="578"/>
      <c r="T83" s="579"/>
    </row>
    <row r="84" spans="1:32" ht="6.6" customHeight="1" x14ac:dyDescent="0.2">
      <c r="B84" s="577"/>
      <c r="C84" s="578"/>
      <c r="D84" s="578"/>
      <c r="E84" s="578"/>
      <c r="F84" s="578"/>
      <c r="G84" s="578"/>
      <c r="H84" s="578"/>
      <c r="I84" s="578"/>
      <c r="J84" s="578"/>
      <c r="K84" s="578"/>
      <c r="L84" s="578"/>
      <c r="M84" s="578"/>
      <c r="N84" s="578"/>
      <c r="O84" s="578"/>
      <c r="P84" s="578"/>
      <c r="Q84" s="578"/>
      <c r="R84" s="578"/>
      <c r="S84" s="578"/>
      <c r="T84" s="579"/>
    </row>
    <row r="85" spans="1:32" ht="6.6" customHeight="1" x14ac:dyDescent="0.2">
      <c r="B85" s="577"/>
      <c r="C85" s="578"/>
      <c r="D85" s="578"/>
      <c r="E85" s="578"/>
      <c r="F85" s="578"/>
      <c r="G85" s="578"/>
      <c r="H85" s="578"/>
      <c r="I85" s="578"/>
      <c r="J85" s="578"/>
      <c r="K85" s="578"/>
      <c r="L85" s="578"/>
      <c r="M85" s="578"/>
      <c r="N85" s="578"/>
      <c r="O85" s="578"/>
      <c r="P85" s="578"/>
      <c r="Q85" s="578"/>
      <c r="R85" s="578"/>
      <c r="S85" s="578"/>
      <c r="T85" s="579"/>
    </row>
    <row r="86" spans="1:32" ht="6.6" customHeight="1" x14ac:dyDescent="0.2">
      <c r="B86" s="577"/>
      <c r="C86" s="578"/>
      <c r="D86" s="578"/>
      <c r="E86" s="578"/>
      <c r="F86" s="578"/>
      <c r="G86" s="578"/>
      <c r="H86" s="578"/>
      <c r="I86" s="578"/>
      <c r="J86" s="578"/>
      <c r="K86" s="578"/>
      <c r="L86" s="578"/>
      <c r="M86" s="578"/>
      <c r="N86" s="578"/>
      <c r="O86" s="578"/>
      <c r="P86" s="578"/>
      <c r="Q86" s="578"/>
      <c r="R86" s="578"/>
      <c r="S86" s="578"/>
      <c r="T86" s="579"/>
    </row>
    <row r="87" spans="1:32" ht="6.6" customHeight="1" x14ac:dyDescent="0.2">
      <c r="B87" s="580"/>
      <c r="C87" s="581"/>
      <c r="D87" s="581"/>
      <c r="E87" s="581"/>
      <c r="F87" s="581"/>
      <c r="G87" s="581"/>
      <c r="H87" s="581"/>
      <c r="I87" s="581"/>
      <c r="J87" s="581"/>
      <c r="K87" s="581"/>
      <c r="L87" s="581"/>
      <c r="M87" s="581"/>
      <c r="N87" s="581"/>
      <c r="O87" s="581"/>
      <c r="P87" s="581"/>
      <c r="Q87" s="581"/>
      <c r="R87" s="581"/>
      <c r="S87" s="581"/>
      <c r="T87" s="582"/>
    </row>
    <row r="88" spans="1:32" s="136" customFormat="1" ht="15.75" hidden="1" x14ac:dyDescent="0.25">
      <c r="A88" s="23" t="s">
        <v>64</v>
      </c>
      <c r="B88" s="23" t="s">
        <v>65</v>
      </c>
      <c r="C88" s="23"/>
      <c r="R88" s="137"/>
    </row>
    <row r="89" spans="1:32" ht="15" hidden="1" customHeight="1" x14ac:dyDescent="0.2">
      <c r="C89" s="138">
        <v>1</v>
      </c>
      <c r="D89" s="573"/>
      <c r="E89" s="573"/>
      <c r="F89" s="573"/>
      <c r="G89" s="573"/>
      <c r="H89" s="573"/>
      <c r="I89" s="573"/>
      <c r="J89" s="573"/>
      <c r="K89" s="573"/>
      <c r="L89" s="573"/>
      <c r="M89" s="573"/>
      <c r="N89" s="573"/>
      <c r="O89" s="573"/>
      <c r="P89" s="573"/>
      <c r="Q89" s="574"/>
      <c r="R89" s="139"/>
      <c r="AE89" s="2"/>
    </row>
    <row r="90" spans="1:32" ht="15" hidden="1" customHeight="1" x14ac:dyDescent="0.2">
      <c r="C90" s="138">
        <v>2</v>
      </c>
      <c r="D90" s="573"/>
      <c r="E90" s="573"/>
      <c r="F90" s="573"/>
      <c r="G90" s="573"/>
      <c r="H90" s="573"/>
      <c r="I90" s="573"/>
      <c r="J90" s="573"/>
      <c r="K90" s="573"/>
      <c r="L90" s="573"/>
      <c r="M90" s="573"/>
      <c r="N90" s="573"/>
      <c r="O90" s="573"/>
      <c r="P90" s="573"/>
      <c r="Q90" s="574"/>
      <c r="R90" s="139"/>
      <c r="AF90" s="2"/>
    </row>
    <row r="91" spans="1:32" ht="15" hidden="1" customHeight="1" x14ac:dyDescent="0.2">
      <c r="C91" s="138">
        <v>3</v>
      </c>
      <c r="D91" s="573"/>
      <c r="E91" s="573"/>
      <c r="F91" s="573"/>
      <c r="G91" s="573"/>
      <c r="H91" s="573"/>
      <c r="I91" s="573"/>
      <c r="J91" s="573"/>
      <c r="K91" s="573"/>
      <c r="L91" s="573"/>
      <c r="M91" s="573"/>
      <c r="N91" s="573"/>
      <c r="O91" s="573"/>
      <c r="P91" s="573"/>
      <c r="Q91" s="574"/>
      <c r="R91" s="139"/>
      <c r="AE91" s="2"/>
    </row>
    <row r="92" spans="1:32" ht="15" hidden="1" customHeight="1" x14ac:dyDescent="0.2">
      <c r="C92" s="138">
        <v>4</v>
      </c>
      <c r="D92" s="573"/>
      <c r="E92" s="573"/>
      <c r="F92" s="573"/>
      <c r="G92" s="573"/>
      <c r="H92" s="573"/>
      <c r="I92" s="573"/>
      <c r="J92" s="573"/>
      <c r="K92" s="573"/>
      <c r="L92" s="573"/>
      <c r="M92" s="573"/>
      <c r="N92" s="573"/>
      <c r="O92" s="573"/>
      <c r="P92" s="573"/>
      <c r="Q92" s="574"/>
      <c r="R92" s="139"/>
    </row>
    <row r="93" spans="1:32" ht="15" hidden="1" customHeight="1" x14ac:dyDescent="0.2">
      <c r="C93" s="138">
        <v>5</v>
      </c>
      <c r="D93" s="573"/>
      <c r="E93" s="573"/>
      <c r="F93" s="573"/>
      <c r="G93" s="573"/>
      <c r="H93" s="573"/>
      <c r="I93" s="573"/>
      <c r="J93" s="573"/>
      <c r="K93" s="573"/>
      <c r="L93" s="573"/>
      <c r="M93" s="573"/>
      <c r="N93" s="573"/>
      <c r="O93" s="573"/>
      <c r="P93" s="573"/>
      <c r="Q93" s="574"/>
      <c r="R93" s="139"/>
    </row>
    <row r="94" spans="1:32" ht="15" hidden="1" customHeight="1" x14ac:dyDescent="0.2">
      <c r="C94" s="138">
        <v>6</v>
      </c>
      <c r="D94" s="573"/>
      <c r="E94" s="573"/>
      <c r="F94" s="573"/>
      <c r="G94" s="573"/>
      <c r="H94" s="573"/>
      <c r="I94" s="573"/>
      <c r="J94" s="573"/>
      <c r="K94" s="573"/>
      <c r="L94" s="573"/>
      <c r="M94" s="573"/>
      <c r="N94" s="573"/>
      <c r="O94" s="573"/>
      <c r="P94" s="573"/>
      <c r="Q94" s="574"/>
      <c r="R94" s="139"/>
      <c r="T94" s="2"/>
    </row>
    <row r="95" spans="1:32" ht="15.75" hidden="1" x14ac:dyDescent="0.25">
      <c r="C95" s="138">
        <v>7</v>
      </c>
      <c r="D95" s="573"/>
      <c r="E95" s="573"/>
      <c r="F95" s="573"/>
      <c r="G95" s="573"/>
      <c r="H95" s="573"/>
      <c r="I95" s="573"/>
      <c r="J95" s="573"/>
      <c r="K95" s="573"/>
      <c r="L95" s="573"/>
      <c r="M95" s="573"/>
      <c r="N95" s="573"/>
      <c r="O95" s="573"/>
      <c r="P95" s="573"/>
      <c r="Q95" s="574"/>
      <c r="R95" s="139"/>
      <c r="T95" s="140">
        <f>-SUM(R89:R95)</f>
        <v>0</v>
      </c>
    </row>
    <row r="96" spans="1:32" ht="5.0999999999999996" customHeight="1" thickBot="1" x14ac:dyDescent="0.25">
      <c r="R96" s="1"/>
      <c r="T96" s="2"/>
    </row>
    <row r="97" spans="1:23" s="23" customFormat="1" ht="16.5" thickBot="1" x14ac:dyDescent="0.3">
      <c r="A97" s="141" t="s">
        <v>64</v>
      </c>
      <c r="B97" s="142" t="s">
        <v>66</v>
      </c>
      <c r="C97" s="142"/>
      <c r="D97" s="142"/>
      <c r="E97" s="142"/>
      <c r="F97" s="142"/>
      <c r="G97" s="142"/>
      <c r="H97" s="142"/>
      <c r="I97" s="142"/>
      <c r="J97" s="142"/>
      <c r="K97" s="142"/>
      <c r="L97" s="142"/>
      <c r="M97" s="141"/>
      <c r="N97" s="141"/>
      <c r="O97" s="141"/>
      <c r="P97" s="141"/>
      <c r="Q97" s="141"/>
      <c r="R97" s="142"/>
      <c r="S97" s="141"/>
      <c r="T97" s="143">
        <f>T78+T95</f>
        <v>190</v>
      </c>
    </row>
    <row r="98" spans="1:23" ht="5.0999999999999996" customHeight="1" x14ac:dyDescent="0.2"/>
    <row r="99" spans="1:23" x14ac:dyDescent="0.2">
      <c r="A99" s="144" t="s">
        <v>67</v>
      </c>
      <c r="B99" s="145" t="s">
        <v>68</v>
      </c>
      <c r="C99" s="145"/>
      <c r="D99" s="146"/>
      <c r="E99" s="146"/>
      <c r="F99" s="146"/>
      <c r="G99" s="146"/>
      <c r="H99" s="146"/>
      <c r="I99" s="146"/>
      <c r="J99" s="146"/>
      <c r="K99" s="146"/>
      <c r="L99" s="146"/>
      <c r="M99" s="147"/>
      <c r="N99" s="147"/>
      <c r="O99" s="147"/>
      <c r="P99" s="147"/>
      <c r="Q99" s="147"/>
      <c r="R99" s="147"/>
      <c r="S99" s="148"/>
      <c r="T99" s="149"/>
    </row>
    <row r="100" spans="1:23" ht="14.25" thickBot="1" x14ac:dyDescent="0.3">
      <c r="A100" s="150"/>
      <c r="B100" s="134"/>
      <c r="C100" s="151" t="s">
        <v>69</v>
      </c>
      <c r="D100" s="151"/>
      <c r="E100" s="151"/>
      <c r="F100" s="151"/>
      <c r="G100" s="151"/>
      <c r="H100" s="152">
        <f>T53+H61+H64+H65+H66+H72+H73+H74</f>
        <v>705</v>
      </c>
      <c r="I100" s="153"/>
      <c r="J100" s="134"/>
      <c r="K100" s="134"/>
      <c r="L100" s="134"/>
      <c r="N100" s="154" t="s">
        <v>70</v>
      </c>
      <c r="O100" s="155"/>
      <c r="P100" s="155"/>
      <c r="Q100" s="154"/>
      <c r="R100" s="156"/>
      <c r="S100" s="157"/>
      <c r="T100" s="158">
        <f>T97</f>
        <v>190</v>
      </c>
    </row>
    <row r="101" spans="1:23" ht="8.25" customHeight="1" thickTop="1" x14ac:dyDescent="0.2">
      <c r="A101" s="150"/>
      <c r="B101" s="134"/>
      <c r="C101" s="159"/>
      <c r="D101" s="159"/>
      <c r="E101" s="159"/>
      <c r="F101" s="159"/>
      <c r="G101" s="159"/>
      <c r="H101" s="153"/>
      <c r="I101" s="153"/>
      <c r="J101" s="134"/>
      <c r="K101" s="134"/>
      <c r="L101" s="134"/>
      <c r="M101" s="134"/>
      <c r="N101" s="134"/>
      <c r="O101" s="134"/>
      <c r="P101" s="134"/>
      <c r="Q101" s="134"/>
      <c r="R101" s="134"/>
      <c r="S101" s="134"/>
      <c r="T101" s="160"/>
    </row>
    <row r="102" spans="1:23" ht="13.5" x14ac:dyDescent="0.25">
      <c r="A102" s="150"/>
      <c r="B102" s="134"/>
      <c r="C102" s="134" t="s">
        <v>71</v>
      </c>
      <c r="D102" s="134"/>
      <c r="E102" s="161" t="s">
        <v>72</v>
      </c>
      <c r="F102" s="161" t="s">
        <v>73</v>
      </c>
      <c r="G102" s="159"/>
      <c r="H102" s="162"/>
      <c r="I102" s="163"/>
      <c r="J102" s="575" t="s">
        <v>74</v>
      </c>
      <c r="K102" s="575"/>
      <c r="L102" s="575"/>
      <c r="M102" s="575"/>
      <c r="O102" s="164" t="s">
        <v>75</v>
      </c>
      <c r="P102" s="165"/>
      <c r="Q102" s="165"/>
      <c r="R102" s="164" t="s">
        <v>76</v>
      </c>
      <c r="S102" s="135"/>
      <c r="T102" s="166"/>
    </row>
    <row r="103" spans="1:23" ht="4.5" customHeight="1" x14ac:dyDescent="0.2">
      <c r="A103" s="150"/>
      <c r="B103" s="134"/>
      <c r="C103" s="134"/>
      <c r="D103" s="134"/>
      <c r="E103" s="161"/>
      <c r="F103" s="161"/>
      <c r="G103" s="159"/>
      <c r="H103" s="162"/>
      <c r="I103" s="163"/>
      <c r="J103" s="134"/>
      <c r="K103" s="134"/>
      <c r="L103" s="134"/>
      <c r="M103" s="134"/>
      <c r="N103" s="134"/>
      <c r="O103" s="134"/>
      <c r="P103" s="134"/>
      <c r="Q103" s="134"/>
      <c r="R103" s="134"/>
      <c r="S103" s="162"/>
      <c r="T103" s="160"/>
    </row>
    <row r="104" spans="1:23" ht="13.5" x14ac:dyDescent="0.25">
      <c r="A104" s="150"/>
      <c r="B104" s="134"/>
      <c r="C104" s="134" t="s">
        <v>77</v>
      </c>
      <c r="D104" s="134"/>
      <c r="E104" s="161" t="s">
        <v>72</v>
      </c>
      <c r="F104" s="161" t="s">
        <v>73</v>
      </c>
      <c r="G104" s="134"/>
      <c r="H104" s="167"/>
      <c r="I104" s="168"/>
      <c r="J104" s="576">
        <f>H100+T100</f>
        <v>895</v>
      </c>
      <c r="K104" s="576"/>
      <c r="L104" s="576"/>
      <c r="M104" s="576"/>
      <c r="N104" s="134"/>
      <c r="O104" s="134"/>
      <c r="P104" s="134"/>
      <c r="Q104" s="134"/>
      <c r="R104" s="134"/>
      <c r="S104" s="134"/>
      <c r="T104" s="160"/>
    </row>
    <row r="105" spans="1:23" s="173" customFormat="1" ht="5.0999999999999996" customHeight="1" x14ac:dyDescent="0.2">
      <c r="A105" s="169"/>
      <c r="B105" s="170"/>
      <c r="C105" s="170"/>
      <c r="D105" s="170"/>
      <c r="E105" s="170"/>
      <c r="F105" s="170"/>
      <c r="G105" s="170"/>
      <c r="H105" s="170"/>
      <c r="I105" s="170"/>
      <c r="J105" s="170"/>
      <c r="K105" s="170"/>
      <c r="L105" s="170"/>
      <c r="M105" s="170"/>
      <c r="N105" s="170"/>
      <c r="O105" s="170"/>
      <c r="P105" s="170"/>
      <c r="Q105" s="170"/>
      <c r="R105" s="170"/>
      <c r="S105" s="171"/>
      <c r="T105" s="172"/>
    </row>
    <row r="106" spans="1:23" ht="24.75" customHeight="1" x14ac:dyDescent="0.2">
      <c r="M106" s="565" t="s">
        <v>88</v>
      </c>
      <c r="N106" s="565"/>
      <c r="O106" s="565"/>
    </row>
    <row r="107" spans="1:23" x14ac:dyDescent="0.2">
      <c r="A107" s="1" t="s">
        <v>78</v>
      </c>
      <c r="J107" s="174" t="s">
        <v>38</v>
      </c>
      <c r="M107" s="560"/>
      <c r="N107" s="560"/>
      <c r="O107" s="560"/>
      <c r="P107" s="560"/>
      <c r="Q107" s="560"/>
      <c r="R107" s="560"/>
      <c r="T107" s="174" t="s">
        <v>38</v>
      </c>
    </row>
    <row r="108" spans="1:23" ht="12.75" customHeight="1" x14ac:dyDescent="0.2">
      <c r="A108" s="615" t="s">
        <v>108</v>
      </c>
      <c r="B108" s="615"/>
      <c r="C108" s="615"/>
      <c r="D108" s="615"/>
      <c r="E108" s="615"/>
      <c r="F108" s="615"/>
      <c r="G108" s="615"/>
      <c r="H108" s="615"/>
      <c r="I108" s="615"/>
      <c r="J108" s="615"/>
      <c r="K108" s="175"/>
      <c r="L108" s="175"/>
      <c r="M108" s="616" t="s">
        <v>89</v>
      </c>
      <c r="N108" s="616"/>
      <c r="O108" s="616"/>
      <c r="P108" s="616"/>
      <c r="Q108" s="616"/>
      <c r="R108" s="616"/>
      <c r="S108" s="219"/>
      <c r="T108" s="176"/>
      <c r="W108" s="204"/>
    </row>
    <row r="109" spans="1:23" ht="12.75" customHeight="1" x14ac:dyDescent="0.2">
      <c r="A109" s="615"/>
      <c r="B109" s="615"/>
      <c r="C109" s="615"/>
      <c r="D109" s="615"/>
      <c r="E109" s="615"/>
      <c r="F109" s="615"/>
      <c r="G109" s="615"/>
      <c r="H109" s="615"/>
      <c r="I109" s="615"/>
      <c r="J109" s="615"/>
      <c r="K109" s="175"/>
      <c r="L109" s="175"/>
      <c r="M109" s="617"/>
      <c r="N109" s="617"/>
      <c r="O109" s="617"/>
      <c r="P109" s="617"/>
      <c r="Q109" s="617"/>
      <c r="R109" s="617"/>
      <c r="S109" s="219"/>
      <c r="T109" s="176"/>
    </row>
    <row r="110" spans="1:23" ht="21.75" customHeight="1" x14ac:dyDescent="0.2">
      <c r="A110" s="615"/>
      <c r="B110" s="615"/>
      <c r="C110" s="615"/>
      <c r="D110" s="615"/>
      <c r="E110" s="615"/>
      <c r="F110" s="615"/>
      <c r="G110" s="615"/>
      <c r="H110" s="615"/>
      <c r="I110" s="615"/>
      <c r="J110" s="615"/>
      <c r="K110" s="175"/>
      <c r="L110" s="177"/>
      <c r="M110" s="617"/>
      <c r="N110" s="617"/>
      <c r="O110" s="617"/>
      <c r="P110" s="617"/>
      <c r="Q110" s="617"/>
      <c r="R110" s="617"/>
      <c r="S110" s="219"/>
      <c r="T110" s="178" t="s">
        <v>110</v>
      </c>
    </row>
    <row r="111" spans="1:23" x14ac:dyDescent="0.2">
      <c r="A111" s="177"/>
      <c r="B111" s="177"/>
      <c r="C111" s="177"/>
      <c r="D111" s="177"/>
      <c r="E111" s="177"/>
      <c r="F111" s="177"/>
      <c r="G111" s="177"/>
      <c r="H111" s="177"/>
      <c r="I111" s="177"/>
      <c r="J111" s="177"/>
      <c r="K111" s="179"/>
      <c r="L111" s="176"/>
      <c r="M111" s="219"/>
      <c r="N111" s="219"/>
      <c r="O111" s="219"/>
      <c r="P111" s="219"/>
      <c r="Q111" s="219"/>
      <c r="R111" s="219"/>
      <c r="S111" s="219"/>
    </row>
    <row r="112" spans="1:23" s="220" customFormat="1" x14ac:dyDescent="0.2">
      <c r="A112" s="225" t="s">
        <v>107</v>
      </c>
      <c r="B112" s="226"/>
      <c r="C112" s="226"/>
      <c r="D112" s="226"/>
      <c r="E112" s="226"/>
      <c r="F112" s="226"/>
      <c r="G112" s="226"/>
      <c r="H112" s="226"/>
      <c r="I112" s="226"/>
      <c r="J112" s="226"/>
      <c r="K112" s="227"/>
      <c r="L112" s="228"/>
      <c r="M112" s="229"/>
      <c r="N112" s="229"/>
      <c r="O112" s="229"/>
      <c r="P112" s="229"/>
      <c r="Q112" s="229"/>
      <c r="R112" s="229"/>
      <c r="S112" s="229"/>
      <c r="T112" s="230"/>
    </row>
    <row r="113" spans="1:22" ht="13.5" customHeight="1" x14ac:dyDescent="0.2">
      <c r="A113" s="618" t="s">
        <v>106</v>
      </c>
      <c r="B113" s="619"/>
      <c r="C113" s="619"/>
      <c r="D113" s="619"/>
      <c r="E113" s="619"/>
      <c r="F113" s="619"/>
      <c r="G113" s="619"/>
      <c r="H113" s="619"/>
      <c r="I113" s="619"/>
      <c r="J113" s="619"/>
      <c r="K113" s="619"/>
      <c r="L113" s="619"/>
      <c r="M113" s="619"/>
      <c r="N113" s="619"/>
      <c r="O113" s="619"/>
      <c r="P113" s="619"/>
      <c r="Q113" s="619"/>
      <c r="R113" s="619"/>
      <c r="S113" s="619"/>
      <c r="T113" s="620"/>
      <c r="U113" s="134"/>
      <c r="V113" s="134"/>
    </row>
    <row r="114" spans="1:22" ht="13.5" customHeight="1" x14ac:dyDescent="0.2">
      <c r="A114" s="618"/>
      <c r="B114" s="619"/>
      <c r="C114" s="619"/>
      <c r="D114" s="619"/>
      <c r="E114" s="619"/>
      <c r="F114" s="619"/>
      <c r="G114" s="619"/>
      <c r="H114" s="619"/>
      <c r="I114" s="619"/>
      <c r="J114" s="619"/>
      <c r="K114" s="619"/>
      <c r="L114" s="619"/>
      <c r="M114" s="619"/>
      <c r="N114" s="619"/>
      <c r="O114" s="619"/>
      <c r="P114" s="619"/>
      <c r="Q114" s="619"/>
      <c r="R114" s="619"/>
      <c r="S114" s="619"/>
      <c r="T114" s="620"/>
      <c r="U114" s="134"/>
      <c r="V114" s="134"/>
    </row>
    <row r="115" spans="1:22" x14ac:dyDescent="0.2">
      <c r="A115" s="221"/>
      <c r="B115" s="174"/>
      <c r="C115" s="174"/>
      <c r="D115" s="174"/>
      <c r="E115" s="174"/>
      <c r="F115" s="174"/>
      <c r="G115" s="134"/>
      <c r="H115" s="174"/>
      <c r="I115" s="174"/>
      <c r="J115" s="174"/>
      <c r="K115" s="174"/>
      <c r="L115" s="134"/>
      <c r="M115" s="174"/>
      <c r="N115" s="134"/>
      <c r="O115" s="174"/>
      <c r="P115" s="174"/>
      <c r="Q115" s="174"/>
      <c r="R115" s="174"/>
      <c r="S115" s="134"/>
      <c r="T115" s="222"/>
    </row>
    <row r="116" spans="1:22" x14ac:dyDescent="0.2">
      <c r="A116" s="223" t="s">
        <v>103</v>
      </c>
      <c r="B116" s="224"/>
      <c r="C116" s="224"/>
      <c r="D116" s="224"/>
      <c r="E116" s="224"/>
      <c r="F116" s="224"/>
      <c r="G116" s="224"/>
      <c r="H116" s="224" t="s">
        <v>104</v>
      </c>
      <c r="I116" s="224"/>
      <c r="J116" s="224"/>
      <c r="K116" s="224"/>
      <c r="L116" s="224"/>
      <c r="M116" s="224" t="s">
        <v>38</v>
      </c>
      <c r="N116" s="174"/>
      <c r="O116" s="224" t="s">
        <v>105</v>
      </c>
      <c r="P116" s="174"/>
      <c r="Q116" s="174"/>
      <c r="R116" s="174"/>
      <c r="S116" s="174"/>
      <c r="T116" s="232" t="s">
        <v>38</v>
      </c>
    </row>
    <row r="121" spans="1:22" x14ac:dyDescent="0.2">
      <c r="A121" s="231"/>
    </row>
  </sheetData>
  <sheetProtection algorithmName="SHA-512" hashValue="ftMxGOkO0yDXZWfI9diKbTpMOPoH9CGZ5jZaOHyaNKCuVoY37M0tHNIWHdB3Aorp/m+FzL9lNdlYah9fi2yBpw==" saltValue="Y4gxxg7YIoeIgXqBcUJdMw==" spinCount="100000" sheet="1" objects="1" scenarios="1"/>
  <mergeCells count="137">
    <mergeCell ref="A1:U1"/>
    <mergeCell ref="A2:U2"/>
    <mergeCell ref="A3:U3"/>
    <mergeCell ref="F5:R5"/>
    <mergeCell ref="F6:R6"/>
    <mergeCell ref="F8:M8"/>
    <mergeCell ref="P8:Q9"/>
    <mergeCell ref="R8:R9"/>
    <mergeCell ref="T8:T9"/>
    <mergeCell ref="A15:T15"/>
    <mergeCell ref="D19:G19"/>
    <mergeCell ref="H19:I19"/>
    <mergeCell ref="J19:L19"/>
    <mergeCell ref="M19:N19"/>
    <mergeCell ref="P19:Q19"/>
    <mergeCell ref="F10:M10"/>
    <mergeCell ref="P10:Q10"/>
    <mergeCell ref="F11:M11"/>
    <mergeCell ref="P12:Q12"/>
    <mergeCell ref="R12:T12"/>
    <mergeCell ref="P13:T13"/>
    <mergeCell ref="D20:G20"/>
    <mergeCell ref="H20:I20"/>
    <mergeCell ref="J20:L20"/>
    <mergeCell ref="M20:N20"/>
    <mergeCell ref="P20:Q20"/>
    <mergeCell ref="D21:G21"/>
    <mergeCell ref="H21:I21"/>
    <mergeCell ref="J21:L21"/>
    <mergeCell ref="M21:N21"/>
    <mergeCell ref="P21:Q21"/>
    <mergeCell ref="D22:G22"/>
    <mergeCell ref="H22:I22"/>
    <mergeCell ref="J22:L22"/>
    <mergeCell ref="M22:N22"/>
    <mergeCell ref="P22:Q22"/>
    <mergeCell ref="D23:G23"/>
    <mergeCell ref="H23:I23"/>
    <mergeCell ref="J23:L23"/>
    <mergeCell ref="M23:N23"/>
    <mergeCell ref="P23:Q23"/>
    <mergeCell ref="P26:Q26"/>
    <mergeCell ref="P27:Q27"/>
    <mergeCell ref="D24:G24"/>
    <mergeCell ref="H24:I24"/>
    <mergeCell ref="J24:L24"/>
    <mergeCell ref="M24:N24"/>
    <mergeCell ref="P24:Q24"/>
    <mergeCell ref="D25:G25"/>
    <mergeCell ref="H25:I25"/>
    <mergeCell ref="J25:L25"/>
    <mergeCell ref="M25:N25"/>
    <mergeCell ref="P25:Q25"/>
    <mergeCell ref="E38:J38"/>
    <mergeCell ref="E39:F39"/>
    <mergeCell ref="G39:H39"/>
    <mergeCell ref="I39:J39"/>
    <mergeCell ref="L39:M39"/>
    <mergeCell ref="C40:D40"/>
    <mergeCell ref="L40:M40"/>
    <mergeCell ref="D26:G26"/>
    <mergeCell ref="H26:I26"/>
    <mergeCell ref="J26:L26"/>
    <mergeCell ref="M26:N26"/>
    <mergeCell ref="C44:D44"/>
    <mergeCell ref="L44:M44"/>
    <mergeCell ref="C45:D45"/>
    <mergeCell ref="L45:M45"/>
    <mergeCell ref="C46:D46"/>
    <mergeCell ref="L46:M46"/>
    <mergeCell ref="C41:D41"/>
    <mergeCell ref="L41:M41"/>
    <mergeCell ref="C42:D42"/>
    <mergeCell ref="L42:M42"/>
    <mergeCell ref="C43:D43"/>
    <mergeCell ref="L43:M43"/>
    <mergeCell ref="I47:J47"/>
    <mergeCell ref="L47:M47"/>
    <mergeCell ref="H48:I48"/>
    <mergeCell ref="J48:L48"/>
    <mergeCell ref="M48:N48"/>
    <mergeCell ref="D49:G49"/>
    <mergeCell ref="H49:I49"/>
    <mergeCell ref="J49:L49"/>
    <mergeCell ref="M49:N49"/>
    <mergeCell ref="D52:G52"/>
    <mergeCell ref="H52:I52"/>
    <mergeCell ref="J52:L52"/>
    <mergeCell ref="M52:N52"/>
    <mergeCell ref="H53:I53"/>
    <mergeCell ref="J53:L53"/>
    <mergeCell ref="M53:N53"/>
    <mergeCell ref="D50:G50"/>
    <mergeCell ref="H50:I50"/>
    <mergeCell ref="J50:L50"/>
    <mergeCell ref="M50:N50"/>
    <mergeCell ref="D51:G51"/>
    <mergeCell ref="H51:I51"/>
    <mergeCell ref="J51:L51"/>
    <mergeCell ref="M51:N51"/>
    <mergeCell ref="H61:I61"/>
    <mergeCell ref="P61:Q61"/>
    <mergeCell ref="H64:I64"/>
    <mergeCell ref="P64:Q64"/>
    <mergeCell ref="H65:I65"/>
    <mergeCell ref="P65:Q65"/>
    <mergeCell ref="O53:P53"/>
    <mergeCell ref="D54:L54"/>
    <mergeCell ref="M54:Q54"/>
    <mergeCell ref="A59:T59"/>
    <mergeCell ref="F60:J60"/>
    <mergeCell ref="O60:R60"/>
    <mergeCell ref="H73:I73"/>
    <mergeCell ref="P73:Q73"/>
    <mergeCell ref="H74:I74"/>
    <mergeCell ref="P74:Q74"/>
    <mergeCell ref="B81:T87"/>
    <mergeCell ref="D89:Q89"/>
    <mergeCell ref="H66:I66"/>
    <mergeCell ref="P66:Q66"/>
    <mergeCell ref="P67:Q67"/>
    <mergeCell ref="P68:Q68"/>
    <mergeCell ref="H72:I72"/>
    <mergeCell ref="P72:Q72"/>
    <mergeCell ref="A113:T114"/>
    <mergeCell ref="J102:M102"/>
    <mergeCell ref="J104:M104"/>
    <mergeCell ref="M106:O106"/>
    <mergeCell ref="M107:R107"/>
    <mergeCell ref="A108:J110"/>
    <mergeCell ref="M108:R110"/>
    <mergeCell ref="D90:Q90"/>
    <mergeCell ref="D91:Q91"/>
    <mergeCell ref="D92:Q92"/>
    <mergeCell ref="D93:Q93"/>
    <mergeCell ref="D94:Q94"/>
    <mergeCell ref="D95:Q95"/>
  </mergeCells>
  <pageMargins left="0.45" right="0.2" top="0.25" bottom="0.25" header="0.3" footer="0.3"/>
  <pageSetup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4088-4F50-45C7-AEF6-3178EF20034C}">
  <sheetPr>
    <pageSetUpPr fitToPage="1"/>
  </sheetPr>
  <dimension ref="A1:AR132"/>
  <sheetViews>
    <sheetView topLeftCell="A24" workbookViewId="0">
      <selection activeCell="J74" sqref="J74"/>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3.140625" style="1" customWidth="1"/>
    <col min="7" max="7" width="3.5703125" style="1" customWidth="1"/>
    <col min="8" max="8" width="10.5703125" style="1" customWidth="1"/>
    <col min="9" max="9" width="3.5703125" style="1" customWidth="1"/>
    <col min="10" max="10" width="11.85546875" style="1" customWidth="1"/>
    <col min="11" max="11" width="0.85546875" style="1" customWidth="1"/>
    <col min="12" max="12" width="4.28515625" style="1" customWidth="1"/>
    <col min="13" max="13" width="12.28515625" style="1" customWidth="1"/>
    <col min="14" max="15" width="2.140625" style="1" customWidth="1"/>
    <col min="16" max="16" width="10.28515625" style="1" customWidth="1"/>
    <col min="17" max="17" width="2.7109375" style="1" customWidth="1"/>
    <col min="18" max="18" width="10.5703125" style="1" customWidth="1"/>
    <col min="19" max="19" width="12.140625" style="2" customWidth="1"/>
    <col min="20" max="20" width="0.42578125" style="1" customWidth="1"/>
    <col min="21" max="21" width="16.85546875" style="1" customWidth="1"/>
    <col min="22" max="22" width="9.28515625" style="1" bestFit="1" customWidth="1"/>
    <col min="23" max="29" width="12.28515625" style="1" customWidth="1"/>
    <col min="30" max="30" width="30.85546875" style="1" customWidth="1"/>
    <col min="31" max="32" width="12.28515625" style="1" customWidth="1"/>
    <col min="33" max="33" width="36.7109375" style="1" customWidth="1"/>
    <col min="34" max="34" width="10.42578125" style="1" bestFit="1" customWidth="1"/>
    <col min="35" max="35" width="9.42578125" style="1" bestFit="1" customWidth="1"/>
    <col min="36" max="36" width="10"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37" ht="25.5" x14ac:dyDescent="0.35">
      <c r="A1" s="442" t="s">
        <v>111</v>
      </c>
      <c r="B1" s="442"/>
      <c r="C1" s="442"/>
      <c r="D1" s="442"/>
      <c r="E1" s="442"/>
      <c r="F1" s="442"/>
      <c r="G1" s="442"/>
      <c r="H1" s="442"/>
      <c r="I1" s="442"/>
      <c r="J1" s="442"/>
      <c r="K1" s="442"/>
      <c r="L1" s="442"/>
      <c r="M1" s="442"/>
      <c r="N1" s="442"/>
      <c r="O1" s="442"/>
      <c r="P1" s="442"/>
      <c r="Q1" s="442"/>
      <c r="R1" s="442"/>
      <c r="S1" s="442"/>
      <c r="T1" s="442"/>
      <c r="U1" s="442"/>
    </row>
    <row r="2" spans="1:37" ht="25.5" x14ac:dyDescent="0.35">
      <c r="A2" s="628" t="s">
        <v>112</v>
      </c>
      <c r="B2" s="443"/>
      <c r="C2" s="443"/>
      <c r="D2" s="443"/>
      <c r="E2" s="443"/>
      <c r="F2" s="443"/>
      <c r="G2" s="443"/>
      <c r="H2" s="443"/>
      <c r="I2" s="443"/>
      <c r="J2" s="443"/>
      <c r="K2" s="443"/>
      <c r="L2" s="443"/>
      <c r="M2" s="443"/>
      <c r="N2" s="443"/>
      <c r="O2" s="443"/>
      <c r="P2" s="443"/>
      <c r="Q2" s="443"/>
      <c r="R2" s="443"/>
      <c r="S2" s="443"/>
      <c r="T2" s="443"/>
      <c r="U2" s="443"/>
    </row>
    <row r="3" spans="1:37" ht="23.25" x14ac:dyDescent="0.35">
      <c r="A3" s="444" t="s">
        <v>113</v>
      </c>
      <c r="B3" s="444"/>
      <c r="C3" s="444"/>
      <c r="D3" s="444"/>
      <c r="E3" s="444"/>
      <c r="F3" s="444"/>
      <c r="G3" s="444"/>
      <c r="H3" s="444"/>
      <c r="I3" s="444"/>
      <c r="J3" s="444"/>
      <c r="K3" s="444"/>
      <c r="L3" s="444"/>
      <c r="M3" s="444"/>
      <c r="N3" s="444"/>
      <c r="O3" s="444"/>
      <c r="P3" s="444"/>
      <c r="Q3" s="444"/>
      <c r="R3" s="444"/>
      <c r="S3" s="444"/>
      <c r="T3" s="444"/>
      <c r="U3" s="444"/>
      <c r="W3" s="233"/>
    </row>
    <row r="4" spans="1:37" ht="23.25" x14ac:dyDescent="0.35">
      <c r="A4" s="444"/>
      <c r="B4" s="444"/>
      <c r="C4" s="444"/>
      <c r="D4" s="444"/>
      <c r="E4" s="444"/>
      <c r="F4" s="444"/>
      <c r="G4" s="444"/>
      <c r="H4" s="444"/>
      <c r="I4" s="444"/>
      <c r="J4" s="444"/>
      <c r="K4" s="444"/>
      <c r="L4" s="444"/>
      <c r="M4" s="444"/>
      <c r="N4" s="444"/>
      <c r="O4" s="444"/>
      <c r="P4" s="444"/>
      <c r="Q4" s="444"/>
      <c r="R4" s="444"/>
      <c r="S4" s="444"/>
      <c r="T4" s="444"/>
      <c r="U4" s="444"/>
      <c r="W4" s="233"/>
    </row>
    <row r="5" spans="1:37" ht="6.75" customHeight="1" thickBot="1" x14ac:dyDescent="0.4">
      <c r="A5" s="234"/>
      <c r="B5" s="234"/>
      <c r="C5" s="234"/>
      <c r="D5" s="234"/>
      <c r="E5" s="234"/>
      <c r="F5" s="234"/>
      <c r="G5" s="234"/>
      <c r="H5" s="234"/>
      <c r="I5" s="234"/>
      <c r="J5" s="234"/>
      <c r="K5" s="234"/>
      <c r="L5" s="234"/>
      <c r="M5" s="234"/>
      <c r="N5" s="234"/>
      <c r="O5" s="234"/>
      <c r="P5" s="234"/>
      <c r="Q5" s="234"/>
      <c r="R5" s="234"/>
      <c r="S5" s="234"/>
      <c r="T5" s="234"/>
      <c r="U5" s="234"/>
      <c r="W5" s="233"/>
    </row>
    <row r="6" spans="1:37" s="235" customFormat="1" ht="15" thickBot="1" x14ac:dyDescent="0.25">
      <c r="A6" s="445" t="s">
        <v>114</v>
      </c>
      <c r="B6" s="446"/>
      <c r="C6" s="446"/>
      <c r="D6" s="446"/>
      <c r="E6" s="446"/>
      <c r="F6" s="446"/>
      <c r="G6" s="446"/>
      <c r="H6" s="446"/>
      <c r="I6" s="446"/>
      <c r="J6" s="446"/>
      <c r="K6" s="446"/>
      <c r="L6" s="446"/>
      <c r="M6" s="446"/>
      <c r="N6" s="446"/>
      <c r="O6" s="446"/>
      <c r="P6" s="446"/>
      <c r="Q6" s="446"/>
      <c r="R6" s="446"/>
      <c r="S6" s="446"/>
      <c r="T6" s="446"/>
      <c r="U6" s="447"/>
      <c r="W6" s="236"/>
    </row>
    <row r="7" spans="1:37" s="235" customFormat="1" ht="19.5" thickBot="1" x14ac:dyDescent="0.35">
      <c r="A7" s="629" t="s">
        <v>115</v>
      </c>
      <c r="B7" s="630"/>
      <c r="C7" s="630"/>
      <c r="D7" s="630"/>
      <c r="E7" s="630"/>
      <c r="F7" s="630"/>
      <c r="G7" s="630"/>
      <c r="H7" s="630"/>
      <c r="I7" s="630"/>
      <c r="J7" s="630"/>
      <c r="K7" s="630"/>
      <c r="L7" s="630"/>
      <c r="M7" s="630"/>
      <c r="N7" s="630"/>
      <c r="O7" s="630"/>
      <c r="P7" s="630"/>
      <c r="Q7" s="630"/>
      <c r="R7" s="630"/>
      <c r="S7" s="630"/>
      <c r="T7" s="630"/>
      <c r="U7" s="631"/>
      <c r="W7" s="236"/>
    </row>
    <row r="8" spans="1:37" s="235" customFormat="1" ht="13.5" thickBot="1" x14ac:dyDescent="0.25">
      <c r="A8" s="237"/>
      <c r="B8" s="237"/>
      <c r="C8" s="237"/>
      <c r="D8" s="237"/>
      <c r="E8" s="237"/>
      <c r="F8" s="237"/>
      <c r="G8" s="237"/>
      <c r="H8" s="237"/>
      <c r="I8" s="237"/>
      <c r="J8" s="237"/>
      <c r="K8" s="237"/>
      <c r="L8" s="237"/>
      <c r="M8" s="237"/>
      <c r="N8" s="237"/>
      <c r="O8" s="237"/>
      <c r="P8" s="237"/>
      <c r="Q8" s="237"/>
      <c r="R8" s="237"/>
      <c r="S8" s="237"/>
      <c r="T8" s="237"/>
      <c r="U8" s="237"/>
      <c r="W8" s="236"/>
    </row>
    <row r="9" spans="1:37" s="4" customFormat="1" ht="18.75" x14ac:dyDescent="0.3">
      <c r="A9" s="3" t="s">
        <v>1</v>
      </c>
      <c r="B9" s="3" t="s">
        <v>2</v>
      </c>
      <c r="C9" s="3"/>
      <c r="F9" s="637"/>
      <c r="G9" s="637"/>
      <c r="H9" s="637"/>
      <c r="I9" s="637"/>
      <c r="J9" s="637"/>
      <c r="K9" s="637"/>
      <c r="L9" s="637"/>
      <c r="M9" s="637"/>
      <c r="N9" s="5"/>
      <c r="O9" s="5"/>
      <c r="P9" s="6"/>
      <c r="Q9" s="467" t="s">
        <v>116</v>
      </c>
      <c r="R9" s="468"/>
      <c r="S9" s="468"/>
      <c r="T9" s="468"/>
      <c r="U9" s="469"/>
      <c r="AG9" s="7" t="s">
        <v>3</v>
      </c>
      <c r="AH9" s="4" t="b">
        <f>ISBLANK(M16)</f>
        <v>1</v>
      </c>
      <c r="AI9" s="4" t="b">
        <f>ISNUMBER(M16)</f>
        <v>0</v>
      </c>
      <c r="AJ9" s="4" t="b">
        <f>AND(M16&gt;=0,M16&lt;1)</f>
        <v>1</v>
      </c>
      <c r="AK9" s="8" t="str">
        <f>IF(AH9,"",IF(AI9,IF(AJ9,"","Check Time"),"Incorect format"))</f>
        <v/>
      </c>
    </row>
    <row r="10" spans="1:37" s="4" customFormat="1" ht="18.75" x14ac:dyDescent="0.3">
      <c r="A10" s="3"/>
      <c r="B10" s="3" t="s">
        <v>117</v>
      </c>
      <c r="C10" s="3"/>
      <c r="F10" s="466"/>
      <c r="G10" s="466"/>
      <c r="H10" s="466"/>
      <c r="I10" s="466"/>
      <c r="J10" s="466"/>
      <c r="K10" s="466"/>
      <c r="L10" s="466"/>
      <c r="M10" s="466"/>
      <c r="N10" s="5"/>
      <c r="O10" s="5"/>
      <c r="P10" s="6"/>
      <c r="Q10" s="210"/>
      <c r="R10" s="211"/>
      <c r="S10" s="211"/>
      <c r="T10" s="211"/>
      <c r="U10" s="238"/>
      <c r="AG10" s="7"/>
      <c r="AK10" s="8"/>
    </row>
    <row r="11" spans="1:37" s="4" customFormat="1" ht="6.6" customHeight="1" x14ac:dyDescent="0.3">
      <c r="A11" s="3"/>
      <c r="B11" s="3"/>
      <c r="C11" s="3"/>
      <c r="F11" s="239"/>
      <c r="G11" s="239"/>
      <c r="H11" s="239"/>
      <c r="I11" s="239"/>
      <c r="J11" s="239"/>
      <c r="K11" s="239"/>
      <c r="L11" s="239"/>
      <c r="M11" s="239"/>
      <c r="Q11" s="240"/>
      <c r="R11" s="61"/>
      <c r="S11" s="15"/>
      <c r="T11" s="241"/>
      <c r="U11" s="16"/>
      <c r="AG11" s="9"/>
      <c r="AK11" s="10"/>
    </row>
    <row r="12" spans="1:37" s="4" customFormat="1" ht="18.75" x14ac:dyDescent="0.3">
      <c r="A12" s="3" t="s">
        <v>4</v>
      </c>
      <c r="B12" s="3" t="s">
        <v>80</v>
      </c>
      <c r="C12" s="3"/>
      <c r="F12" s="637"/>
      <c r="G12" s="637"/>
      <c r="H12" s="637"/>
      <c r="I12" s="637"/>
      <c r="J12" s="637"/>
      <c r="K12" s="637"/>
      <c r="L12" s="637"/>
      <c r="M12" s="637"/>
      <c r="N12" s="211"/>
      <c r="O12" s="211"/>
      <c r="P12" s="211"/>
      <c r="Q12" s="452" t="s">
        <v>118</v>
      </c>
      <c r="R12" s="453"/>
      <c r="S12" s="453"/>
      <c r="T12" s="15"/>
      <c r="U12" s="242"/>
      <c r="AG12" s="9" t="s">
        <v>6</v>
      </c>
      <c r="AH12" s="4" t="b">
        <f>ISBLANK(H16)</f>
        <v>1</v>
      </c>
      <c r="AI12" s="4" t="b">
        <f>ISNUMBER(H16)</f>
        <v>0</v>
      </c>
      <c r="AJ12" s="4" t="b">
        <f>AND(H16&gt;=0,H16&lt;1)</f>
        <v>1</v>
      </c>
      <c r="AK12" s="8" t="str">
        <f>IF(AH12,"",IF(AI12,IF(AJ12,"","Check Time"),"Incorect format"))</f>
        <v/>
      </c>
    </row>
    <row r="13" spans="1:37" s="4" customFormat="1" ht="18.75" x14ac:dyDescent="0.3">
      <c r="A13" s="3"/>
      <c r="B13" s="3" t="s">
        <v>81</v>
      </c>
      <c r="C13" s="3"/>
      <c r="F13" s="638"/>
      <c r="G13" s="638"/>
      <c r="H13" s="638"/>
      <c r="I13" s="638"/>
      <c r="J13" s="638"/>
      <c r="K13" s="638"/>
      <c r="L13" s="638"/>
      <c r="M13" s="638"/>
      <c r="N13" s="211"/>
      <c r="O13" s="211"/>
      <c r="P13" s="211"/>
      <c r="Q13" s="449"/>
      <c r="R13" s="450"/>
      <c r="S13" s="11"/>
      <c r="T13" s="12"/>
      <c r="U13" s="13"/>
    </row>
    <row r="14" spans="1:37" s="4" customFormat="1" ht="18.75" x14ac:dyDescent="0.3">
      <c r="A14" s="3"/>
      <c r="C14" s="3" t="s">
        <v>119</v>
      </c>
      <c r="F14" s="243"/>
      <c r="G14" s="244" t="s">
        <v>120</v>
      </c>
      <c r="H14" s="245"/>
      <c r="I14" s="245"/>
      <c r="J14" s="245"/>
      <c r="K14" s="245"/>
      <c r="L14" s="245"/>
      <c r="M14" s="245"/>
      <c r="N14" s="211"/>
      <c r="O14" s="211"/>
      <c r="P14" s="211"/>
      <c r="Q14" s="210"/>
      <c r="R14" s="211"/>
      <c r="S14" s="11"/>
      <c r="T14" s="12"/>
      <c r="U14" s="13"/>
    </row>
    <row r="15" spans="1:37" s="4" customFormat="1" ht="12.75" customHeight="1" x14ac:dyDescent="0.25">
      <c r="A15" s="3"/>
      <c r="B15" s="3" t="s">
        <v>121</v>
      </c>
      <c r="C15" s="3"/>
      <c r="F15" s="246" t="s">
        <v>7</v>
      </c>
      <c r="G15" s="247"/>
      <c r="H15" s="246" t="s">
        <v>8</v>
      </c>
      <c r="I15" s="247"/>
      <c r="J15" s="632" t="s">
        <v>9</v>
      </c>
      <c r="K15" s="632"/>
      <c r="L15" s="247"/>
      <c r="M15" s="246" t="s">
        <v>10</v>
      </c>
      <c r="N15" s="211"/>
      <c r="O15" s="211"/>
      <c r="P15" s="211"/>
      <c r="Q15" s="452" t="s">
        <v>84</v>
      </c>
      <c r="R15" s="453"/>
      <c r="S15" s="633"/>
      <c r="T15" s="633"/>
      <c r="U15" s="634"/>
      <c r="AG15" s="17"/>
      <c r="AH15" s="17"/>
      <c r="AI15" s="17" t="s">
        <v>11</v>
      </c>
      <c r="AJ15" s="17" t="s">
        <v>12</v>
      </c>
    </row>
    <row r="16" spans="1:37" s="4" customFormat="1" ht="19.5" thickBot="1" x14ac:dyDescent="0.35">
      <c r="A16" s="3"/>
      <c r="B16" s="3" t="s">
        <v>82</v>
      </c>
      <c r="C16" s="3"/>
      <c r="F16" s="248"/>
      <c r="G16" s="249"/>
      <c r="H16" s="250"/>
      <c r="I16" s="251" t="s">
        <v>3</v>
      </c>
      <c r="J16" s="456"/>
      <c r="K16" s="456"/>
      <c r="L16" s="252"/>
      <c r="M16" s="250"/>
      <c r="N16" s="635" t="str">
        <f>+AK12&amp;AK9</f>
        <v/>
      </c>
      <c r="O16" s="635"/>
      <c r="P16" s="636"/>
      <c r="Q16" s="459"/>
      <c r="R16" s="460"/>
      <c r="S16" s="460"/>
      <c r="T16" s="460"/>
      <c r="U16" s="461"/>
      <c r="AG16" s="20">
        <f>24*(-SUM(D16:I16)+SUM(J16:N16))</f>
        <v>0</v>
      </c>
      <c r="AH16" s="17">
        <f>+AG16/24</f>
        <v>0</v>
      </c>
      <c r="AI16" s="17">
        <f>+TRUNC(AH16)</f>
        <v>0</v>
      </c>
      <c r="AJ16" s="17">
        <f>24*(AH16-AI16)</f>
        <v>0</v>
      </c>
    </row>
    <row r="17" spans="1:44" ht="3.75" customHeight="1" thickBot="1" x14ac:dyDescent="0.25">
      <c r="A17" s="21"/>
      <c r="B17" s="21"/>
      <c r="C17" s="21"/>
      <c r="G17" s="134"/>
    </row>
    <row r="18" spans="1:44" ht="14.45" hidden="1" customHeight="1" x14ac:dyDescent="0.25">
      <c r="A18" s="470" t="s">
        <v>13</v>
      </c>
      <c r="B18" s="471"/>
      <c r="C18" s="471"/>
      <c r="D18" s="471"/>
      <c r="E18" s="471"/>
      <c r="F18" s="471"/>
      <c r="G18" s="472"/>
      <c r="H18" s="471"/>
      <c r="I18" s="471"/>
      <c r="J18" s="471"/>
      <c r="K18" s="471"/>
      <c r="L18" s="471"/>
      <c r="M18" s="471"/>
      <c r="N18" s="471"/>
      <c r="O18" s="471"/>
      <c r="P18" s="471"/>
      <c r="Q18" s="471"/>
      <c r="R18" s="471"/>
      <c r="S18" s="471"/>
      <c r="T18" s="471"/>
      <c r="U18" s="473"/>
    </row>
    <row r="19" spans="1:44" ht="18" customHeight="1" thickBot="1" x14ac:dyDescent="0.25">
      <c r="B19" s="1" t="s">
        <v>122</v>
      </c>
      <c r="H19" s="254"/>
      <c r="S19" s="1"/>
    </row>
    <row r="20" spans="1:44" ht="18" customHeight="1" thickBot="1" x14ac:dyDescent="0.25">
      <c r="B20" s="1" t="s">
        <v>123</v>
      </c>
      <c r="E20" s="639"/>
      <c r="F20" s="640"/>
      <c r="G20" s="640"/>
      <c r="H20" s="640"/>
      <c r="I20" s="640"/>
      <c r="J20" s="640"/>
      <c r="K20" s="640"/>
      <c r="L20" s="640"/>
      <c r="M20" s="640"/>
      <c r="N20" s="640"/>
      <c r="O20" s="640"/>
      <c r="P20" s="640"/>
      <c r="Q20" s="640"/>
      <c r="R20" s="640"/>
      <c r="S20" s="640"/>
      <c r="T20" s="640"/>
      <c r="U20" s="641"/>
    </row>
    <row r="21" spans="1:44" ht="13.5" thickBot="1" x14ac:dyDescent="0.25"/>
    <row r="22" spans="1:44" ht="19.5" thickBot="1" x14ac:dyDescent="0.35">
      <c r="A22" s="629" t="s">
        <v>124</v>
      </c>
      <c r="B22" s="630"/>
      <c r="C22" s="630"/>
      <c r="D22" s="630"/>
      <c r="E22" s="630"/>
      <c r="F22" s="630"/>
      <c r="G22" s="630"/>
      <c r="H22" s="630"/>
      <c r="I22" s="630"/>
      <c r="J22" s="630"/>
      <c r="K22" s="630"/>
      <c r="L22" s="630"/>
      <c r="M22" s="630"/>
      <c r="N22" s="630"/>
      <c r="O22" s="630"/>
      <c r="P22" s="630"/>
      <c r="Q22" s="630"/>
      <c r="R22" s="630"/>
      <c r="S22" s="630"/>
      <c r="T22" s="630"/>
      <c r="U22" s="631"/>
      <c r="AD22" s="255"/>
      <c r="AE22" s="255"/>
      <c r="AF22" s="256"/>
      <c r="AG22" s="255"/>
      <c r="AH22" s="255"/>
      <c r="AI22" s="255"/>
      <c r="AJ22" s="255"/>
      <c r="AK22" s="255"/>
      <c r="AL22" s="255"/>
      <c r="AM22" s="255"/>
      <c r="AN22" s="255"/>
      <c r="AO22" s="255"/>
      <c r="AP22" s="255"/>
      <c r="AQ22" s="255"/>
      <c r="AR22" s="256"/>
    </row>
    <row r="23" spans="1:44" s="22" customFormat="1" ht="16.5" thickBot="1" x14ac:dyDescent="0.3">
      <c r="A23" s="22" t="s">
        <v>14</v>
      </c>
      <c r="B23" s="22" t="s">
        <v>125</v>
      </c>
      <c r="AH23" s="22" t="s">
        <v>126</v>
      </c>
    </row>
    <row r="24" spans="1:44" s="23" customFormat="1" ht="16.5" thickBot="1" x14ac:dyDescent="0.3">
      <c r="B24" s="257">
        <v>1</v>
      </c>
      <c r="C24" s="258" t="s">
        <v>127</v>
      </c>
      <c r="D24" s="259"/>
      <c r="E24" s="260"/>
      <c r="F24" s="260"/>
      <c r="G24" s="260"/>
      <c r="H24" s="474"/>
      <c r="I24" s="475"/>
      <c r="J24" s="259"/>
      <c r="K24" s="259"/>
      <c r="L24" s="259"/>
      <c r="M24" s="259" t="s">
        <v>128</v>
      </c>
      <c r="N24" s="259"/>
      <c r="O24" s="259"/>
      <c r="P24" s="259"/>
      <c r="Q24" s="259"/>
      <c r="R24" s="259"/>
      <c r="S24" s="259"/>
      <c r="T24" s="259"/>
      <c r="U24" s="259"/>
      <c r="W24" s="22"/>
      <c r="X24" s="22"/>
      <c r="Y24" s="22"/>
      <c r="Z24" s="22"/>
      <c r="AA24" s="22"/>
      <c r="AB24" s="22"/>
      <c r="AC24" s="109"/>
      <c r="AH24" s="23" t="s">
        <v>129</v>
      </c>
    </row>
    <row r="25" spans="1:44" s="22" customFormat="1" ht="15.75" x14ac:dyDescent="0.25">
      <c r="B25" s="257"/>
      <c r="J25" s="260"/>
      <c r="K25" s="260"/>
      <c r="L25" s="260"/>
      <c r="M25" s="260"/>
      <c r="N25" s="260"/>
      <c r="O25" s="260"/>
      <c r="P25" s="260"/>
      <c r="Q25" s="260"/>
      <c r="R25" s="260"/>
      <c r="S25" s="260"/>
      <c r="T25" s="259"/>
      <c r="U25" s="261"/>
    </row>
    <row r="26" spans="1:44" s="21" customFormat="1" ht="15.75" x14ac:dyDescent="0.25">
      <c r="B26" s="257">
        <v>2</v>
      </c>
      <c r="C26" s="476" t="s">
        <v>130</v>
      </c>
      <c r="D26" s="476"/>
      <c r="E26" s="476"/>
      <c r="F26" s="476"/>
      <c r="G26" s="476"/>
      <c r="H26" s="476"/>
      <c r="I26" s="476"/>
      <c r="J26" s="476"/>
      <c r="K26" s="476"/>
      <c r="L26" s="476"/>
      <c r="M26" s="476"/>
      <c r="N26" s="476"/>
      <c r="O26" s="476"/>
      <c r="P26" s="476"/>
      <c r="Q26" s="476"/>
      <c r="R26" s="476"/>
      <c r="S26" s="476"/>
      <c r="T26" s="476"/>
      <c r="U26" s="476"/>
      <c r="W26" s="32"/>
      <c r="X26" s="32"/>
      <c r="Y26" s="32"/>
      <c r="Z26" s="32"/>
      <c r="AA26" s="32"/>
      <c r="AB26" s="32"/>
      <c r="AC26" s="70"/>
    </row>
    <row r="27" spans="1:44" s="22" customFormat="1" ht="3.75" customHeight="1" x14ac:dyDescent="0.25">
      <c r="B27" s="257"/>
      <c r="C27" s="476"/>
      <c r="D27" s="476"/>
      <c r="E27" s="476"/>
      <c r="F27" s="476"/>
      <c r="G27" s="476"/>
      <c r="H27" s="476"/>
      <c r="I27" s="476"/>
      <c r="J27" s="476"/>
      <c r="K27" s="476"/>
      <c r="L27" s="476"/>
      <c r="M27" s="476"/>
      <c r="N27" s="476"/>
      <c r="O27" s="476"/>
      <c r="P27" s="476"/>
      <c r="Q27" s="476"/>
      <c r="R27" s="476"/>
      <c r="S27" s="476"/>
      <c r="T27" s="476"/>
      <c r="U27" s="476"/>
    </row>
    <row r="28" spans="1:44" s="22" customFormat="1" ht="15.75" customHeight="1" x14ac:dyDescent="0.25">
      <c r="B28" s="257"/>
      <c r="C28" s="476"/>
      <c r="D28" s="476"/>
      <c r="E28" s="476"/>
      <c r="F28" s="476"/>
      <c r="G28" s="476"/>
      <c r="H28" s="476"/>
      <c r="I28" s="476"/>
      <c r="J28" s="476"/>
      <c r="K28" s="476"/>
      <c r="L28" s="476"/>
      <c r="M28" s="476"/>
      <c r="N28" s="476"/>
      <c r="O28" s="476"/>
      <c r="P28" s="476"/>
      <c r="Q28" s="476"/>
      <c r="R28" s="476"/>
      <c r="S28" s="476"/>
      <c r="T28" s="476"/>
      <c r="U28" s="476"/>
    </row>
    <row r="29" spans="1:44" s="22" customFormat="1" ht="15.75" x14ac:dyDescent="0.25">
      <c r="C29" s="642"/>
      <c r="D29" s="642"/>
      <c r="E29" s="642"/>
      <c r="F29" s="642"/>
      <c r="G29" s="642"/>
      <c r="H29" s="642"/>
      <c r="I29" s="642"/>
      <c r="J29" s="642"/>
      <c r="K29" s="642"/>
      <c r="L29" s="642"/>
      <c r="M29" s="642"/>
      <c r="N29" s="642"/>
      <c r="O29" s="642"/>
      <c r="P29" s="642"/>
      <c r="Q29" s="642"/>
      <c r="R29" s="642"/>
      <c r="S29" s="642"/>
      <c r="T29" s="642"/>
      <c r="U29" s="642"/>
    </row>
    <row r="30" spans="1:44" s="22" customFormat="1" ht="15.75" x14ac:dyDescent="0.25">
      <c r="B30" s="85"/>
      <c r="C30" s="99" t="s">
        <v>131</v>
      </c>
      <c r="D30" s="99"/>
      <c r="E30" s="99"/>
      <c r="F30" s="99"/>
      <c r="G30" s="99"/>
      <c r="H30" s="99"/>
      <c r="I30" s="99"/>
      <c r="J30" s="99"/>
      <c r="K30" s="99"/>
      <c r="L30" s="99"/>
      <c r="M30" s="99"/>
      <c r="N30" s="99"/>
      <c r="O30" s="99"/>
      <c r="P30" s="99"/>
      <c r="Q30" s="99"/>
      <c r="R30" s="99"/>
      <c r="S30" s="99"/>
      <c r="T30" s="99"/>
      <c r="U30" s="262"/>
    </row>
    <row r="31" spans="1:44" s="23" customFormat="1" ht="15.75" x14ac:dyDescent="0.25">
      <c r="C31" s="263" t="s">
        <v>17</v>
      </c>
      <c r="D31" s="21"/>
      <c r="E31" s="24"/>
      <c r="F31" s="21"/>
      <c r="G31" s="21"/>
      <c r="H31" s="21"/>
      <c r="I31" s="21"/>
      <c r="J31" s="21"/>
      <c r="K31" s="21"/>
      <c r="L31" s="21"/>
      <c r="M31" s="21"/>
      <c r="N31" s="21"/>
      <c r="O31" s="21"/>
      <c r="P31" s="21"/>
      <c r="Q31" s="21"/>
      <c r="R31" s="21"/>
      <c r="S31" s="21"/>
      <c r="T31" s="21"/>
      <c r="U31" s="21"/>
    </row>
    <row r="32" spans="1:44" s="21" customFormat="1" ht="14.25" hidden="1" x14ac:dyDescent="0.2">
      <c r="D32" s="477" t="s">
        <v>18</v>
      </c>
      <c r="E32" s="478"/>
      <c r="F32" s="478"/>
      <c r="G32" s="479"/>
      <c r="H32" s="478" t="s">
        <v>19</v>
      </c>
      <c r="I32" s="478"/>
      <c r="J32" s="478" t="s">
        <v>20</v>
      </c>
      <c r="K32" s="478"/>
      <c r="L32" s="478"/>
      <c r="M32" s="478" t="s">
        <v>21</v>
      </c>
      <c r="N32" s="480"/>
      <c r="O32" s="25"/>
      <c r="P32" s="25"/>
      <c r="Q32" s="477" t="s">
        <v>11</v>
      </c>
      <c r="R32" s="480"/>
      <c r="S32" s="264" t="s">
        <v>22</v>
      </c>
      <c r="U32" s="26" t="s">
        <v>132</v>
      </c>
    </row>
    <row r="33" spans="3:37" s="21" customFormat="1" ht="14.25" hidden="1" x14ac:dyDescent="0.2">
      <c r="C33" s="27">
        <v>1</v>
      </c>
      <c r="D33" s="481" t="str">
        <f>IF(AI16&gt;=1,F16,"")</f>
        <v/>
      </c>
      <c r="E33" s="482"/>
      <c r="F33" s="482"/>
      <c r="G33" s="483"/>
      <c r="H33" s="484" t="str">
        <f>IF($AI$16&gt;=1,H16,"")</f>
        <v/>
      </c>
      <c r="I33" s="485"/>
      <c r="J33" s="482" t="str">
        <f>IF($AI$16&gt;=1,D33+1,"")</f>
        <v/>
      </c>
      <c r="K33" s="485"/>
      <c r="L33" s="485"/>
      <c r="M33" s="484" t="str">
        <f>IF(AI16&gt;=1,H33,"")</f>
        <v/>
      </c>
      <c r="N33" s="486"/>
      <c r="O33" s="28"/>
      <c r="P33" s="28"/>
      <c r="Q33" s="487">
        <f>+IF($AI$16&gt;=1,1,0)</f>
        <v>0</v>
      </c>
      <c r="R33" s="488"/>
      <c r="S33" s="265">
        <v>30</v>
      </c>
      <c r="U33" s="29">
        <f t="shared" ref="U33:U39" si="0">IF(Q33=1,(S33),(0))</f>
        <v>0</v>
      </c>
    </row>
    <row r="34" spans="3:37" s="21" customFormat="1" ht="14.25" hidden="1" x14ac:dyDescent="0.2">
      <c r="C34" s="27">
        <v>2</v>
      </c>
      <c r="D34" s="481" t="str">
        <f>IF($AI$16&gt;=2,D33+1,"")</f>
        <v/>
      </c>
      <c r="E34" s="482"/>
      <c r="F34" s="482"/>
      <c r="G34" s="483"/>
      <c r="H34" s="484" t="str">
        <f>IF($AI$16&gt;=2,H33,"")</f>
        <v/>
      </c>
      <c r="I34" s="485"/>
      <c r="J34" s="482" t="str">
        <f>IF($AI$16&gt;=2,+J33+1,"")</f>
        <v/>
      </c>
      <c r="K34" s="485"/>
      <c r="L34" s="485"/>
      <c r="M34" s="484" t="str">
        <f>IF(AI16&gt;=2,M33,"")</f>
        <v/>
      </c>
      <c r="N34" s="486"/>
      <c r="O34" s="28"/>
      <c r="P34" s="28"/>
      <c r="Q34" s="487">
        <f>+IF($AI$16&gt;=2,1,0)</f>
        <v>0</v>
      </c>
      <c r="R34" s="488"/>
      <c r="S34" s="265">
        <v>30</v>
      </c>
      <c r="U34" s="29">
        <f t="shared" si="0"/>
        <v>0</v>
      </c>
    </row>
    <row r="35" spans="3:37" s="21" customFormat="1" ht="14.25" hidden="1" x14ac:dyDescent="0.2">
      <c r="C35" s="27">
        <v>3</v>
      </c>
      <c r="D35" s="481" t="str">
        <f>IF($AI$16&gt;=3,D34+1,"")</f>
        <v/>
      </c>
      <c r="E35" s="482"/>
      <c r="F35" s="482"/>
      <c r="G35" s="483"/>
      <c r="H35" s="484" t="str">
        <f>IF($AI$16&gt;=3,H34,"")</f>
        <v/>
      </c>
      <c r="I35" s="485"/>
      <c r="J35" s="482" t="str">
        <f>IF($AI$16&gt;=3,+J34+1,"")</f>
        <v/>
      </c>
      <c r="K35" s="485"/>
      <c r="L35" s="485"/>
      <c r="M35" s="484" t="str">
        <f>IF(AI16&gt;=3,H35,"")</f>
        <v/>
      </c>
      <c r="N35" s="486"/>
      <c r="O35" s="28"/>
      <c r="P35" s="28"/>
      <c r="Q35" s="487">
        <f>+IF($AI$16&gt;=3,1,0)</f>
        <v>0</v>
      </c>
      <c r="R35" s="488"/>
      <c r="S35" s="265">
        <v>30</v>
      </c>
      <c r="U35" s="29">
        <f t="shared" si="0"/>
        <v>0</v>
      </c>
    </row>
    <row r="36" spans="3:37" s="21" customFormat="1" ht="14.25" hidden="1" x14ac:dyDescent="0.2">
      <c r="C36" s="27">
        <v>4</v>
      </c>
      <c r="D36" s="481" t="str">
        <f>IF($AI$16&gt;=4,D35+1,"")</f>
        <v/>
      </c>
      <c r="E36" s="482"/>
      <c r="F36" s="482"/>
      <c r="G36" s="483"/>
      <c r="H36" s="484" t="str">
        <f>IF($AI$16&gt;=4,H35,"")</f>
        <v/>
      </c>
      <c r="I36" s="485"/>
      <c r="J36" s="482" t="str">
        <f>IF($AI$16&gt;=4,+J35+1,"")</f>
        <v/>
      </c>
      <c r="K36" s="485"/>
      <c r="L36" s="485"/>
      <c r="M36" s="484" t="str">
        <f>IF(AI16&gt;=4,H36,"")</f>
        <v/>
      </c>
      <c r="N36" s="486"/>
      <c r="O36" s="28"/>
      <c r="P36" s="28"/>
      <c r="Q36" s="487">
        <f>+IF($AI$16&gt;=4,1,0)</f>
        <v>0</v>
      </c>
      <c r="R36" s="488"/>
      <c r="S36" s="265">
        <v>30</v>
      </c>
      <c r="U36" s="29">
        <f t="shared" si="0"/>
        <v>0</v>
      </c>
    </row>
    <row r="37" spans="3:37" s="21" customFormat="1" ht="14.25" hidden="1" x14ac:dyDescent="0.2">
      <c r="C37" s="27">
        <v>5</v>
      </c>
      <c r="D37" s="481" t="str">
        <f>IF($AI$16&gt;=5,D36+1,"")</f>
        <v/>
      </c>
      <c r="E37" s="482"/>
      <c r="F37" s="482"/>
      <c r="G37" s="483"/>
      <c r="H37" s="484" t="str">
        <f>IF($AI$16&gt;=5,H36,"")</f>
        <v/>
      </c>
      <c r="I37" s="485"/>
      <c r="J37" s="482" t="str">
        <f>IF($AI$16&gt;=5,+J36+1,"")</f>
        <v/>
      </c>
      <c r="K37" s="485"/>
      <c r="L37" s="485"/>
      <c r="M37" s="484" t="str">
        <f>IF(AI16&gt;=5,H37,"")</f>
        <v/>
      </c>
      <c r="N37" s="486"/>
      <c r="O37" s="28"/>
      <c r="P37" s="28"/>
      <c r="Q37" s="487">
        <f>+IF($AI$16&gt;=5,1,0)</f>
        <v>0</v>
      </c>
      <c r="R37" s="488"/>
      <c r="S37" s="265">
        <v>30</v>
      </c>
      <c r="U37" s="29">
        <f t="shared" si="0"/>
        <v>0</v>
      </c>
      <c r="AB37" s="30"/>
    </row>
    <row r="38" spans="3:37" s="21" customFormat="1" ht="14.25" hidden="1" x14ac:dyDescent="0.2">
      <c r="C38" s="27">
        <v>6</v>
      </c>
      <c r="D38" s="481" t="str">
        <f>IF($AI$16&gt;=6,D37+1,"")</f>
        <v/>
      </c>
      <c r="E38" s="482"/>
      <c r="F38" s="482"/>
      <c r="G38" s="483"/>
      <c r="H38" s="484" t="str">
        <f>IF($AI$16&gt;=6,H37,"")</f>
        <v/>
      </c>
      <c r="I38" s="485"/>
      <c r="J38" s="482" t="str">
        <f>IF($AI$16&gt;=6,+J37+1,"")</f>
        <v/>
      </c>
      <c r="K38" s="485"/>
      <c r="L38" s="485"/>
      <c r="M38" s="484" t="str">
        <f>IF(AI16&gt;=6,H38,"")</f>
        <v/>
      </c>
      <c r="N38" s="486"/>
      <c r="O38" s="28"/>
      <c r="P38" s="28"/>
      <c r="Q38" s="487">
        <f>+IF($AI$16&gt;=6,1,0)</f>
        <v>0</v>
      </c>
      <c r="R38" s="488"/>
      <c r="S38" s="265">
        <v>30</v>
      </c>
      <c r="U38" s="29">
        <f t="shared" si="0"/>
        <v>0</v>
      </c>
      <c r="AB38" s="30"/>
      <c r="AC38" s="31"/>
    </row>
    <row r="39" spans="3:37" s="21" customFormat="1" ht="15" hidden="1" thickBot="1" x14ac:dyDescent="0.25">
      <c r="C39" s="27">
        <v>7</v>
      </c>
      <c r="D39" s="481" t="str">
        <f>IF($AI$16&gt;=7,D38+1,"")</f>
        <v/>
      </c>
      <c r="E39" s="482"/>
      <c r="F39" s="482"/>
      <c r="G39" s="483"/>
      <c r="H39" s="484" t="str">
        <f>IF($AI$16&gt;=7,H38,"")</f>
        <v/>
      </c>
      <c r="I39" s="485"/>
      <c r="J39" s="482" t="str">
        <f>IF($AI$16&gt;=7,+J38+1,"")</f>
        <v/>
      </c>
      <c r="K39" s="485"/>
      <c r="L39" s="485"/>
      <c r="M39" s="484" t="str">
        <f>IF(AI16&gt;=7,H39,"")</f>
        <v/>
      </c>
      <c r="N39" s="486"/>
      <c r="O39" s="28"/>
      <c r="P39" s="28"/>
      <c r="Q39" s="487">
        <f>+IF($AI$16&gt;=7,1,0)</f>
        <v>0</v>
      </c>
      <c r="R39" s="488"/>
      <c r="S39" s="266">
        <v>30</v>
      </c>
      <c r="U39" s="33">
        <f t="shared" si="0"/>
        <v>0</v>
      </c>
      <c r="AB39" s="30"/>
      <c r="AC39" s="32"/>
    </row>
    <row r="40" spans="3:37" s="21" customFormat="1" ht="15" hidden="1" x14ac:dyDescent="0.25">
      <c r="C40" s="24" t="s">
        <v>23</v>
      </c>
      <c r="E40" s="24"/>
      <c r="F40" s="34"/>
      <c r="G40" s="35"/>
      <c r="H40" s="34"/>
      <c r="I40" s="32"/>
      <c r="J40" s="36"/>
      <c r="K40" s="36"/>
      <c r="M40" s="37"/>
      <c r="N40" s="37"/>
      <c r="O40" s="37"/>
      <c r="P40" s="37"/>
      <c r="Q40" s="37"/>
      <c r="S40" s="38"/>
      <c r="U40" s="39">
        <f>SUM(U33:U39)</f>
        <v>0</v>
      </c>
      <c r="AB40" s="30"/>
    </row>
    <row r="41" spans="3:37" s="21" customFormat="1" ht="15" hidden="1" customHeight="1" x14ac:dyDescent="0.25">
      <c r="C41" s="40"/>
      <c r="E41" s="489" t="s">
        <v>133</v>
      </c>
      <c r="F41" s="490"/>
      <c r="G41" s="490"/>
      <c r="H41" s="490"/>
      <c r="I41" s="490"/>
      <c r="J41" s="491"/>
      <c r="K41" s="41"/>
      <c r="M41" s="38"/>
      <c r="AB41" s="32"/>
    </row>
    <row r="42" spans="3:37" s="21" customFormat="1" ht="15" hidden="1" customHeight="1" x14ac:dyDescent="0.2">
      <c r="D42" s="32"/>
      <c r="E42" s="499" t="s">
        <v>25</v>
      </c>
      <c r="F42" s="500"/>
      <c r="G42" s="499" t="s">
        <v>26</v>
      </c>
      <c r="H42" s="500"/>
      <c r="I42" s="499" t="s">
        <v>27</v>
      </c>
      <c r="J42" s="500"/>
      <c r="K42" s="42"/>
      <c r="L42" s="501" t="s">
        <v>28</v>
      </c>
      <c r="M42" s="502"/>
      <c r="N42" s="32"/>
      <c r="O42" s="32"/>
      <c r="P42" s="26" t="s">
        <v>29</v>
      </c>
      <c r="Q42" s="32"/>
      <c r="R42" s="32"/>
      <c r="S42" s="32"/>
      <c r="T42" s="32"/>
      <c r="U42" s="32"/>
      <c r="AF42" s="496"/>
      <c r="AG42" s="497"/>
      <c r="AH42" s="497"/>
      <c r="AI42" s="497"/>
      <c r="AJ42" s="497"/>
      <c r="AK42" s="498"/>
    </row>
    <row r="43" spans="3:37" s="32" customFormat="1" ht="15" hidden="1" customHeight="1" x14ac:dyDescent="0.25">
      <c r="C43" s="492" t="s">
        <v>30</v>
      </c>
      <c r="D43" s="493"/>
      <c r="E43" s="267"/>
      <c r="F43" s="268"/>
      <c r="G43" s="269"/>
      <c r="H43" s="270"/>
      <c r="I43" s="269"/>
      <c r="J43" s="270"/>
      <c r="K43" s="45"/>
      <c r="L43" s="494">
        <f>F43+H43+J43</f>
        <v>0</v>
      </c>
      <c r="M43" s="495"/>
      <c r="P43" s="29">
        <f>IF(L43 &lt;=U33,L43,U33)</f>
        <v>0</v>
      </c>
      <c r="AF43" s="499"/>
      <c r="AG43" s="500"/>
      <c r="AH43" s="499"/>
      <c r="AI43" s="500"/>
      <c r="AJ43" s="499"/>
      <c r="AK43" s="500"/>
    </row>
    <row r="44" spans="3:37" s="32" customFormat="1" ht="15" hidden="1" customHeight="1" x14ac:dyDescent="0.25">
      <c r="C44" s="492" t="s">
        <v>31</v>
      </c>
      <c r="D44" s="493"/>
      <c r="E44" s="267"/>
      <c r="F44" s="268"/>
      <c r="G44" s="269"/>
      <c r="H44" s="270"/>
      <c r="I44" s="269"/>
      <c r="J44" s="270"/>
      <c r="K44" s="45"/>
      <c r="L44" s="494">
        <f>F44+H44+J44</f>
        <v>0</v>
      </c>
      <c r="M44" s="495"/>
      <c r="P44" s="29">
        <f>IF(L44 &lt;=U34,L44,U34)</f>
        <v>0</v>
      </c>
      <c r="AF44" s="269"/>
      <c r="AG44" s="270"/>
      <c r="AH44" s="271"/>
      <c r="AI44" s="270"/>
      <c r="AJ44" s="271"/>
      <c r="AK44" s="270"/>
    </row>
    <row r="45" spans="3:37" s="32" customFormat="1" ht="15" hidden="1" customHeight="1" x14ac:dyDescent="0.25">
      <c r="C45" s="492" t="s">
        <v>32</v>
      </c>
      <c r="D45" s="493"/>
      <c r="E45" s="267"/>
      <c r="F45" s="268"/>
      <c r="G45" s="269"/>
      <c r="H45" s="270"/>
      <c r="I45" s="269"/>
      <c r="J45" s="270"/>
      <c r="K45" s="45"/>
      <c r="L45" s="494">
        <f t="shared" ref="L45:L49" si="1">F45+H45+J45</f>
        <v>0</v>
      </c>
      <c r="M45" s="495"/>
      <c r="P45" s="29">
        <f t="shared" ref="P45:P49" si="2">IF(L45 &lt;=U35,L45,U35)</f>
        <v>0</v>
      </c>
      <c r="AF45" s="269"/>
      <c r="AG45" s="270"/>
      <c r="AH45" s="271"/>
      <c r="AI45" s="270"/>
      <c r="AJ45" s="271"/>
      <c r="AK45" s="270"/>
    </row>
    <row r="46" spans="3:37" s="32" customFormat="1" ht="15" hidden="1" customHeight="1" x14ac:dyDescent="0.25">
      <c r="C46" s="492" t="s">
        <v>33</v>
      </c>
      <c r="D46" s="493"/>
      <c r="E46" s="267"/>
      <c r="F46" s="268"/>
      <c r="G46" s="269"/>
      <c r="H46" s="270"/>
      <c r="I46" s="269"/>
      <c r="J46" s="270"/>
      <c r="K46" s="45"/>
      <c r="L46" s="494">
        <f t="shared" si="1"/>
        <v>0</v>
      </c>
      <c r="M46" s="495"/>
      <c r="P46" s="29">
        <f t="shared" si="2"/>
        <v>0</v>
      </c>
      <c r="AF46" s="269"/>
      <c r="AG46" s="270"/>
      <c r="AH46" s="271"/>
      <c r="AI46" s="270"/>
      <c r="AJ46" s="271"/>
      <c r="AK46" s="270"/>
    </row>
    <row r="47" spans="3:37" s="32" customFormat="1" ht="15" hidden="1" customHeight="1" x14ac:dyDescent="0.25">
      <c r="C47" s="492" t="s">
        <v>34</v>
      </c>
      <c r="D47" s="493"/>
      <c r="E47" s="267"/>
      <c r="F47" s="268"/>
      <c r="G47" s="269"/>
      <c r="H47" s="270"/>
      <c r="I47" s="269"/>
      <c r="J47" s="270"/>
      <c r="K47" s="45"/>
      <c r="L47" s="494">
        <f t="shared" si="1"/>
        <v>0</v>
      </c>
      <c r="M47" s="495"/>
      <c r="P47" s="29">
        <f>IF(L47 &lt;=U37,L47,U37)</f>
        <v>0</v>
      </c>
      <c r="AF47" s="269"/>
      <c r="AG47" s="270"/>
      <c r="AH47" s="271"/>
      <c r="AI47" s="270"/>
      <c r="AJ47" s="271"/>
      <c r="AK47" s="270"/>
    </row>
    <row r="48" spans="3:37" s="32" customFormat="1" ht="15" hidden="1" customHeight="1" x14ac:dyDescent="0.25">
      <c r="C48" s="492" t="s">
        <v>35</v>
      </c>
      <c r="D48" s="493"/>
      <c r="E48" s="267"/>
      <c r="F48" s="268"/>
      <c r="G48" s="269"/>
      <c r="H48" s="270"/>
      <c r="I48" s="269"/>
      <c r="J48" s="270"/>
      <c r="K48" s="45"/>
      <c r="L48" s="494">
        <f t="shared" si="1"/>
        <v>0</v>
      </c>
      <c r="M48" s="495"/>
      <c r="P48" s="29">
        <f t="shared" si="2"/>
        <v>0</v>
      </c>
      <c r="AF48" s="272"/>
      <c r="AG48" s="270"/>
      <c r="AH48" s="271"/>
      <c r="AI48" s="270"/>
      <c r="AJ48" s="271"/>
      <c r="AK48" s="270"/>
    </row>
    <row r="49" spans="1:38" s="32" customFormat="1" ht="15" hidden="1" customHeight="1" x14ac:dyDescent="0.25">
      <c r="C49" s="514" t="s">
        <v>36</v>
      </c>
      <c r="D49" s="515"/>
      <c r="E49" s="273"/>
      <c r="F49" s="274"/>
      <c r="G49" s="275"/>
      <c r="H49" s="276"/>
      <c r="I49" s="275"/>
      <c r="J49" s="276"/>
      <c r="K49" s="55"/>
      <c r="L49" s="516">
        <f t="shared" si="1"/>
        <v>0</v>
      </c>
      <c r="M49" s="517"/>
      <c r="P49" s="29">
        <f t="shared" si="2"/>
        <v>0</v>
      </c>
      <c r="AF49" s="269"/>
      <c r="AG49" s="270"/>
      <c r="AH49" s="271"/>
      <c r="AI49" s="270"/>
      <c r="AJ49" s="271"/>
      <c r="AK49" s="270"/>
    </row>
    <row r="50" spans="1:38" s="32" customFormat="1" ht="15" hidden="1" customHeight="1" x14ac:dyDescent="0.25">
      <c r="C50" s="56" t="s">
        <v>37</v>
      </c>
      <c r="D50" s="57"/>
      <c r="E50" s="58"/>
      <c r="F50" s="59"/>
      <c r="G50" s="59"/>
      <c r="H50" s="60"/>
      <c r="I50" s="518">
        <f>SUM(F43:F49)+SUM(H43:H49)+SUM(J43:J49)</f>
        <v>0</v>
      </c>
      <c r="J50" s="519"/>
      <c r="L50" s="520">
        <f>SUM(M43:M49)</f>
        <v>0</v>
      </c>
      <c r="M50" s="521"/>
      <c r="P50" s="277">
        <f>SUM(P43:P49)</f>
        <v>0</v>
      </c>
      <c r="AF50" s="275"/>
      <c r="AG50" s="276"/>
      <c r="AH50" s="278"/>
      <c r="AI50" s="276"/>
      <c r="AJ50" s="278"/>
      <c r="AK50" s="276"/>
    </row>
    <row r="51" spans="1:38" s="32" customFormat="1" ht="15" hidden="1" customHeight="1" x14ac:dyDescent="0.2">
      <c r="C51" s="21"/>
      <c r="D51" s="21"/>
      <c r="E51" s="21"/>
      <c r="F51" s="21"/>
      <c r="G51" s="21"/>
      <c r="H51" s="21"/>
      <c r="I51" s="21"/>
      <c r="J51" s="21"/>
      <c r="K51" s="21"/>
      <c r="L51" s="21"/>
      <c r="M51" s="21"/>
      <c r="N51" s="21"/>
      <c r="O51" s="21"/>
      <c r="P51" s="21"/>
      <c r="Q51" s="21"/>
      <c r="R51" s="21"/>
      <c r="S51" s="39"/>
      <c r="T51" s="21"/>
      <c r="U51" s="21"/>
      <c r="V51" s="38">
        <f>I50+AJ51</f>
        <v>0</v>
      </c>
      <c r="W51" s="38"/>
      <c r="X51" s="38"/>
      <c r="Y51" s="38"/>
      <c r="Z51" s="38"/>
      <c r="AA51" s="38"/>
      <c r="AB51" s="38"/>
      <c r="AC51" s="38"/>
      <c r="AD51" s="38"/>
      <c r="AE51" s="38"/>
      <c r="AF51" s="279"/>
      <c r="AG51" s="60"/>
      <c r="AH51" s="60"/>
      <c r="AI51" s="60"/>
      <c r="AJ51" s="503"/>
      <c r="AK51" s="504"/>
    </row>
    <row r="52" spans="1:38" s="21" customFormat="1" ht="3.75" hidden="1" customHeight="1" x14ac:dyDescent="0.25">
      <c r="C52" s="24" t="s">
        <v>134</v>
      </c>
      <c r="G52" s="61"/>
      <c r="H52" s="505" t="s">
        <v>38</v>
      </c>
      <c r="I52" s="506"/>
      <c r="J52" s="505" t="s">
        <v>19</v>
      </c>
      <c r="K52" s="507"/>
      <c r="L52" s="506"/>
      <c r="M52" s="505" t="s">
        <v>21</v>
      </c>
      <c r="N52" s="506"/>
      <c r="O52" s="62"/>
      <c r="P52" s="62"/>
      <c r="Q52" s="63"/>
      <c r="R52" s="212" t="s">
        <v>12</v>
      </c>
      <c r="S52" s="64" t="s">
        <v>22</v>
      </c>
      <c r="U52" s="65" t="s">
        <v>29</v>
      </c>
      <c r="AC52" s="32"/>
    </row>
    <row r="53" spans="1:38" s="21" customFormat="1" ht="14.25" x14ac:dyDescent="0.2">
      <c r="D53" s="508" t="s">
        <v>39</v>
      </c>
      <c r="E53" s="508"/>
      <c r="F53" s="508"/>
      <c r="G53" s="508"/>
      <c r="H53" s="509" t="str">
        <f>IF(AND(AJ16&gt;0,$AJ$16&lt;2),$J$16,"")</f>
        <v/>
      </c>
      <c r="I53" s="510"/>
      <c r="J53" s="511" t="str">
        <f>IF(AND(AJ16&gt;0,$AJ$16&lt;2),$H$16,"")</f>
        <v/>
      </c>
      <c r="K53" s="512"/>
      <c r="L53" s="513"/>
      <c r="M53" s="511" t="str">
        <f>IF(AND(AJ16&gt;0,$AJ$16&lt;2),$M$16,"")</f>
        <v/>
      </c>
      <c r="N53" s="513"/>
      <c r="O53" s="62"/>
      <c r="P53" s="62"/>
      <c r="Q53" s="63"/>
      <c r="R53" s="67">
        <f>IF($AJ$16&lt;2,$AJ$16,0)</f>
        <v>0</v>
      </c>
      <c r="S53" s="68">
        <v>0</v>
      </c>
      <c r="T53" s="21">
        <f>IF(F14&gt;59, 1,0)</f>
        <v>0</v>
      </c>
      <c r="U53" s="69">
        <f>IF(R53&gt;0,S53,0)*T53</f>
        <v>0</v>
      </c>
      <c r="W53" s="38"/>
      <c r="X53" s="38"/>
      <c r="Y53" s="38"/>
      <c r="Z53" s="38"/>
      <c r="AA53" s="38"/>
      <c r="AB53" s="38"/>
      <c r="AC53" s="66"/>
      <c r="AH53" s="39"/>
    </row>
    <row r="54" spans="1:38" s="21" customFormat="1" ht="14.25" x14ac:dyDescent="0.2">
      <c r="D54" s="508" t="s">
        <v>40</v>
      </c>
      <c r="E54" s="508"/>
      <c r="F54" s="508"/>
      <c r="G54" s="508"/>
      <c r="H54" s="509" t="str">
        <f>IF(AND($AJ$16&gt;=2,$AJ$16&lt;6),$J$16,"")</f>
        <v/>
      </c>
      <c r="I54" s="510"/>
      <c r="J54" s="511" t="str">
        <f>IF(AND($AJ$16&gt;=2,$AJ$16&lt;6),$H$16,"")</f>
        <v/>
      </c>
      <c r="K54" s="512"/>
      <c r="L54" s="513"/>
      <c r="M54" s="511" t="str">
        <f>IF(AND($AJ$16&gt;=2,$AJ$16&lt;6),$M$16,"")</f>
        <v/>
      </c>
      <c r="N54" s="513"/>
      <c r="O54" s="62"/>
      <c r="P54" s="62"/>
      <c r="Q54" s="63"/>
      <c r="R54" s="67">
        <f>IF(AND($AJ$16&gt;=2,AJ16&lt;6),$AJ$16,0)</f>
        <v>0</v>
      </c>
      <c r="S54" s="68">
        <v>25</v>
      </c>
      <c r="T54" s="21">
        <f>IF(F14&gt;59, 1,0)</f>
        <v>0</v>
      </c>
      <c r="U54" s="69">
        <f t="shared" ref="U54:U56" si="3">IF(R54&gt;0,S54,0)*T54</f>
        <v>0</v>
      </c>
      <c r="AC54" s="70"/>
      <c r="AH54" s="39"/>
    </row>
    <row r="55" spans="1:38" s="21" customFormat="1" ht="15" customHeight="1" x14ac:dyDescent="0.2">
      <c r="D55" s="508" t="s">
        <v>41</v>
      </c>
      <c r="E55" s="508"/>
      <c r="F55" s="508"/>
      <c r="G55" s="508"/>
      <c r="H55" s="509" t="str">
        <f>IF(AND($AJ$16&gt;=6,$AJ$16&lt;12),$J$16,"")</f>
        <v/>
      </c>
      <c r="I55" s="510"/>
      <c r="J55" s="511" t="str">
        <f>IF(AND($AJ$16&gt;=6,$AJ$16&lt;12),$H$16,"")</f>
        <v/>
      </c>
      <c r="K55" s="512"/>
      <c r="L55" s="513"/>
      <c r="M55" s="511" t="str">
        <f>IF(AND($AJ$16&gt;=6,$AJ$16&lt;12),$M$16,"")</f>
        <v/>
      </c>
      <c r="N55" s="513"/>
      <c r="O55" s="62"/>
      <c r="P55" s="62"/>
      <c r="Q55" s="63"/>
      <c r="R55" s="67">
        <f>IF(AND($AJ$16&gt;=6,AJ16&lt;12),$AJ$16,0)</f>
        <v>0</v>
      </c>
      <c r="S55" s="68">
        <v>50</v>
      </c>
      <c r="T55" s="21">
        <f>IF(F14&gt;59, 1,0)</f>
        <v>0</v>
      </c>
      <c r="U55" s="69">
        <f t="shared" si="3"/>
        <v>0</v>
      </c>
      <c r="AC55" s="70"/>
      <c r="AH55" s="39"/>
    </row>
    <row r="56" spans="1:38" s="21" customFormat="1" ht="15" thickBot="1" x14ac:dyDescent="0.25">
      <c r="D56" s="531" t="s">
        <v>42</v>
      </c>
      <c r="E56" s="531"/>
      <c r="F56" s="531"/>
      <c r="G56" s="531"/>
      <c r="H56" s="532" t="str">
        <f>IF($AJ$16&gt;=12,$J$16,"")</f>
        <v/>
      </c>
      <c r="I56" s="533"/>
      <c r="J56" s="534" t="str">
        <f>IF($AJ$16&gt;=12,$H$16,"")</f>
        <v/>
      </c>
      <c r="K56" s="535"/>
      <c r="L56" s="536"/>
      <c r="M56" s="534" t="str">
        <f>IF($AJ$16&gt;=12,$M$16,"")</f>
        <v/>
      </c>
      <c r="N56" s="536"/>
      <c r="O56" s="72"/>
      <c r="P56" s="72"/>
      <c r="Q56" s="73"/>
      <c r="R56" s="74">
        <f>IF($AJ$16&gt;=12,$AJ$16,0)</f>
        <v>0</v>
      </c>
      <c r="S56" s="75">
        <v>70</v>
      </c>
      <c r="T56" s="21">
        <f>IF(F14&gt;59, 1,0)</f>
        <v>0</v>
      </c>
      <c r="U56" s="69">
        <f t="shared" si="3"/>
        <v>0</v>
      </c>
      <c r="AC56" s="71"/>
    </row>
    <row r="57" spans="1:38" s="21" customFormat="1" ht="15.75" thickBot="1" x14ac:dyDescent="0.3">
      <c r="D57" s="643" t="s">
        <v>135</v>
      </c>
      <c r="E57" s="644"/>
      <c r="F57" s="644"/>
      <c r="G57" s="644"/>
      <c r="H57" s="644"/>
      <c r="I57" s="644"/>
      <c r="J57" s="644"/>
      <c r="K57" s="644"/>
      <c r="L57" s="644"/>
      <c r="M57" s="645"/>
      <c r="N57" s="646"/>
      <c r="O57" s="646"/>
      <c r="P57" s="646"/>
      <c r="Q57" s="646"/>
      <c r="R57" s="646"/>
      <c r="S57" s="280"/>
      <c r="T57" s="281"/>
      <c r="U57" s="282">
        <f>SUM(U52:U56)</f>
        <v>0</v>
      </c>
      <c r="V57" s="39"/>
      <c r="AC57" s="71"/>
      <c r="AD57" s="39"/>
      <c r="AE57" s="39"/>
      <c r="AF57" s="39"/>
    </row>
    <row r="58" spans="1:38" s="21" customFormat="1" ht="15.75" hidden="1" thickBot="1" x14ac:dyDescent="0.3">
      <c r="D58" s="527" t="s">
        <v>135</v>
      </c>
      <c r="E58" s="528"/>
      <c r="F58" s="528"/>
      <c r="G58" s="528"/>
      <c r="H58" s="528"/>
      <c r="I58" s="528"/>
      <c r="J58" s="528"/>
      <c r="K58" s="528"/>
      <c r="L58" s="528"/>
      <c r="M58" s="529"/>
      <c r="N58" s="530"/>
      <c r="O58" s="530"/>
      <c r="P58" s="530"/>
      <c r="Q58" s="530"/>
      <c r="R58" s="530"/>
      <c r="S58" s="283"/>
      <c r="T58" s="284"/>
      <c r="U58" s="285">
        <f>SUM(U53:U57)</f>
        <v>0</v>
      </c>
      <c r="AC58" s="71"/>
    </row>
    <row r="59" spans="1:38" s="21" customFormat="1" ht="15" thickBot="1" x14ac:dyDescent="0.25">
      <c r="V59" s="39"/>
      <c r="W59" s="39"/>
      <c r="X59" s="39"/>
      <c r="Y59" s="39"/>
      <c r="Z59" s="39"/>
      <c r="AA59" s="39"/>
      <c r="AB59" s="39"/>
      <c r="AC59" s="84"/>
      <c r="AD59" s="39"/>
      <c r="AE59" s="39"/>
      <c r="AF59" s="39"/>
    </row>
    <row r="60" spans="1:38" s="21" customFormat="1" ht="16.5" thickBot="1" x14ac:dyDescent="0.3">
      <c r="B60" s="286"/>
      <c r="C60" s="287" t="s">
        <v>136</v>
      </c>
      <c r="D60" s="287"/>
      <c r="E60" s="287"/>
      <c r="F60" s="288"/>
      <c r="G60" s="289"/>
      <c r="H60" s="288"/>
      <c r="I60" s="287"/>
      <c r="J60" s="290"/>
      <c r="K60" s="290"/>
      <c r="L60" s="287"/>
      <c r="M60" s="291"/>
      <c r="N60" s="291"/>
      <c r="O60" s="291"/>
      <c r="P60" s="291"/>
      <c r="Q60" s="291"/>
      <c r="R60" s="287"/>
      <c r="S60" s="292"/>
      <c r="T60" s="287"/>
      <c r="U60" s="293">
        <f>U57*H19</f>
        <v>0</v>
      </c>
      <c r="AA60" s="294"/>
      <c r="AB60" s="294"/>
      <c r="AC60" s="294"/>
      <c r="AD60" s="294"/>
      <c r="AE60" s="294"/>
      <c r="AF60" s="294"/>
      <c r="AG60" s="294"/>
      <c r="AH60" s="294"/>
      <c r="AI60" s="294"/>
      <c r="AJ60" s="294"/>
      <c r="AK60" s="294"/>
      <c r="AL60" s="294"/>
    </row>
    <row r="61" spans="1:38" s="22" customFormat="1" ht="16.5" customHeight="1" x14ac:dyDescent="0.25">
      <c r="A61" s="647" t="s">
        <v>189</v>
      </c>
      <c r="B61" s="647"/>
      <c r="C61" s="647"/>
      <c r="D61" s="647"/>
      <c r="E61" s="647"/>
      <c r="F61" s="647"/>
      <c r="G61" s="647"/>
      <c r="H61" s="647"/>
      <c r="I61" s="647"/>
      <c r="J61" s="647"/>
      <c r="K61" s="647"/>
      <c r="L61" s="647"/>
      <c r="M61" s="647"/>
      <c r="N61" s="647"/>
      <c r="O61" s="647"/>
      <c r="P61" s="647"/>
      <c r="Q61" s="647"/>
      <c r="R61" s="647"/>
      <c r="S61" s="647"/>
      <c r="T61" s="647"/>
      <c r="U61" s="647"/>
      <c r="AC61" s="109"/>
    </row>
    <row r="62" spans="1:38" s="22" customFormat="1" ht="9" customHeight="1" thickBot="1" x14ac:dyDescent="0.3">
      <c r="B62" s="259"/>
      <c r="C62" s="259"/>
      <c r="D62" s="259"/>
      <c r="E62" s="259"/>
      <c r="F62" s="295"/>
      <c r="G62" s="296"/>
      <c r="H62" s="295"/>
      <c r="I62" s="259"/>
      <c r="J62" s="297"/>
      <c r="K62" s="297"/>
      <c r="L62" s="259"/>
      <c r="M62" s="298"/>
      <c r="N62" s="298"/>
      <c r="O62" s="298"/>
      <c r="P62" s="298"/>
      <c r="Q62" s="298"/>
      <c r="R62" s="259"/>
      <c r="S62" s="261"/>
      <c r="T62" s="259"/>
      <c r="U62" s="261"/>
      <c r="W62" s="39"/>
      <c r="X62" s="39"/>
      <c r="Y62" s="39"/>
      <c r="Z62" s="39"/>
      <c r="AA62" s="39"/>
      <c r="AB62" s="39"/>
      <c r="AC62" s="84"/>
    </row>
    <row r="63" spans="1:38" s="22" customFormat="1" ht="15" customHeight="1" thickBot="1" x14ac:dyDescent="0.3">
      <c r="A63" s="299"/>
      <c r="B63" s="257">
        <v>3</v>
      </c>
      <c r="C63" s="300" t="s">
        <v>137</v>
      </c>
      <c r="D63" s="301"/>
      <c r="E63" s="301"/>
      <c r="F63" s="302"/>
      <c r="G63" s="301"/>
      <c r="H63" s="303"/>
      <c r="I63" s="304"/>
      <c r="J63" s="305" t="s">
        <v>138</v>
      </c>
      <c r="K63" s="301"/>
      <c r="L63" s="301"/>
      <c r="M63" s="301"/>
      <c r="N63" s="301"/>
      <c r="O63" s="301"/>
      <c r="P63" s="301"/>
      <c r="Q63" s="301"/>
      <c r="R63" s="301"/>
      <c r="S63" s="301"/>
      <c r="T63" s="301"/>
      <c r="U63" s="301"/>
      <c r="W63" s="39"/>
      <c r="X63" s="39"/>
      <c r="Y63" s="39"/>
      <c r="Z63" s="39"/>
      <c r="AA63" s="39"/>
      <c r="AB63" s="39"/>
      <c r="AC63" s="84"/>
    </row>
    <row r="64" spans="1:38" s="22" customFormat="1" ht="7.5" customHeight="1" thickBot="1" x14ac:dyDescent="0.3">
      <c r="A64" s="299"/>
      <c r="B64" s="299"/>
      <c r="D64" s="304"/>
      <c r="E64" s="304"/>
      <c r="F64" s="304"/>
      <c r="G64" s="304"/>
      <c r="H64" s="304"/>
      <c r="I64" s="304"/>
      <c r="J64" s="304"/>
      <c r="K64" s="304"/>
      <c r="L64" s="304"/>
      <c r="M64" s="304"/>
      <c r="N64" s="304"/>
      <c r="O64" s="304"/>
      <c r="P64" s="304"/>
      <c r="Q64" s="301"/>
      <c r="R64" s="301"/>
      <c r="S64" s="301"/>
      <c r="T64" s="301"/>
      <c r="U64" s="301"/>
      <c r="W64" s="39"/>
      <c r="X64" s="39"/>
      <c r="Y64" s="39"/>
      <c r="Z64" s="39"/>
      <c r="AA64" s="39"/>
      <c r="AB64" s="39"/>
      <c r="AC64" s="84"/>
    </row>
    <row r="65" spans="1:38" s="22" customFormat="1" ht="15" customHeight="1" thickBot="1" x14ac:dyDescent="0.3">
      <c r="A65" s="299"/>
      <c r="B65" s="299"/>
      <c r="C65" s="299"/>
      <c r="D65" s="306" t="s">
        <v>139</v>
      </c>
      <c r="E65" s="307"/>
      <c r="F65" s="304"/>
      <c r="G65" s="543"/>
      <c r="H65" s="544"/>
      <c r="I65" s="308"/>
      <c r="J65" s="300" t="s">
        <v>140</v>
      </c>
      <c r="K65" s="299"/>
      <c r="L65" s="299"/>
      <c r="M65" s="309"/>
      <c r="N65" s="309"/>
      <c r="O65" s="309"/>
      <c r="P65" s="309"/>
      <c r="Q65" s="310" t="s">
        <v>141</v>
      </c>
      <c r="W65" s="39"/>
      <c r="X65" s="39"/>
      <c r="Y65" s="39"/>
      <c r="Z65" s="39"/>
      <c r="AA65" s="311"/>
      <c r="AB65" s="311"/>
      <c r="AC65" s="312"/>
      <c r="AD65" s="259"/>
      <c r="AE65" s="259"/>
      <c r="AF65" s="259"/>
      <c r="AG65" s="259"/>
      <c r="AH65" s="259"/>
      <c r="AI65" s="259"/>
      <c r="AJ65" s="259"/>
      <c r="AK65" s="259"/>
      <c r="AL65" s="259"/>
    </row>
    <row r="66" spans="1:38" s="259" customFormat="1" ht="15" customHeight="1" thickBot="1" x14ac:dyDescent="0.3">
      <c r="A66" s="299"/>
      <c r="B66" s="299"/>
      <c r="C66" s="299"/>
      <c r="D66" s="313"/>
      <c r="E66" s="307"/>
      <c r="F66" s="304"/>
      <c r="G66" s="314"/>
      <c r="I66" s="308"/>
      <c r="J66" s="300"/>
      <c r="K66" s="299"/>
      <c r="L66" s="299"/>
      <c r="M66" s="309"/>
      <c r="N66" s="309"/>
      <c r="O66" s="309"/>
      <c r="P66" s="309"/>
      <c r="Q66" s="307" t="s">
        <v>142</v>
      </c>
      <c r="S66" s="315"/>
      <c r="T66" s="299"/>
      <c r="U66" s="316"/>
      <c r="W66" s="311"/>
      <c r="X66" s="311"/>
      <c r="Y66" s="311"/>
      <c r="Z66" s="311"/>
      <c r="AA66" s="311"/>
      <c r="AB66" s="311"/>
      <c r="AC66" s="312"/>
      <c r="AD66" s="66"/>
      <c r="AE66" s="66"/>
      <c r="AF66" s="66"/>
      <c r="AG66" s="66"/>
      <c r="AH66" s="66"/>
      <c r="AI66" s="66"/>
      <c r="AJ66" s="66"/>
      <c r="AK66" s="66"/>
      <c r="AL66" s="66"/>
    </row>
    <row r="67" spans="1:38" s="66" customFormat="1" ht="15" customHeight="1" thickBot="1" x14ac:dyDescent="0.3">
      <c r="A67" s="317"/>
      <c r="B67" s="317"/>
      <c r="C67" s="318"/>
      <c r="D67" s="319"/>
      <c r="E67" s="318" t="s">
        <v>143</v>
      </c>
      <c r="F67" s="318"/>
      <c r="G67" s="317"/>
      <c r="H67" s="320"/>
      <c r="I67" s="321"/>
      <c r="W67" s="311"/>
      <c r="X67" s="311"/>
      <c r="Y67" s="311"/>
      <c r="Z67" s="311"/>
      <c r="AA67" s="311"/>
      <c r="AB67" s="311"/>
      <c r="AC67" s="312"/>
      <c r="AD67" s="259"/>
      <c r="AE67" s="259"/>
      <c r="AF67" s="259"/>
      <c r="AG67" s="259"/>
      <c r="AH67" s="259"/>
      <c r="AI67" s="259"/>
      <c r="AJ67" s="259"/>
      <c r="AK67" s="259"/>
      <c r="AL67" s="259"/>
    </row>
    <row r="68" spans="1:38" s="259" customFormat="1" ht="15" customHeight="1" x14ac:dyDescent="0.25">
      <c r="A68" s="299"/>
      <c r="B68" s="299"/>
      <c r="C68" s="299"/>
      <c r="D68" s="313"/>
      <c r="E68" s="307"/>
      <c r="F68" s="304"/>
      <c r="G68" s="314"/>
      <c r="I68" s="308"/>
      <c r="J68" s="300"/>
      <c r="K68" s="299"/>
      <c r="L68" s="299"/>
      <c r="M68" s="309"/>
      <c r="N68" s="309"/>
      <c r="O68" s="309"/>
      <c r="P68" s="309"/>
      <c r="S68" s="315"/>
      <c r="T68" s="299"/>
      <c r="U68" s="316"/>
      <c r="W68" s="311"/>
      <c r="X68" s="311"/>
      <c r="Y68" s="311"/>
      <c r="Z68" s="311"/>
      <c r="AA68" s="39"/>
      <c r="AB68" s="39"/>
      <c r="AC68" s="84"/>
      <c r="AD68" s="22"/>
      <c r="AE68" s="22"/>
      <c r="AF68" s="22"/>
      <c r="AG68" s="22"/>
      <c r="AH68" s="22"/>
      <c r="AI68" s="22"/>
      <c r="AJ68" s="22"/>
      <c r="AK68" s="22"/>
      <c r="AL68" s="22"/>
    </row>
    <row r="69" spans="1:38" s="22" customFormat="1" ht="21" customHeight="1" thickBot="1" x14ac:dyDescent="0.3">
      <c r="A69" s="299"/>
      <c r="B69" s="299"/>
      <c r="C69" s="299"/>
      <c r="D69" s="322" t="s">
        <v>144</v>
      </c>
      <c r="E69" s="299"/>
      <c r="F69" s="308"/>
      <c r="G69" s="308"/>
      <c r="H69" s="308"/>
      <c r="I69" s="308"/>
      <c r="J69" s="299"/>
      <c r="K69" s="299"/>
      <c r="L69" s="299"/>
      <c r="M69" s="309"/>
      <c r="N69" s="309"/>
      <c r="O69" s="309"/>
      <c r="P69" s="309"/>
      <c r="Q69" s="309"/>
      <c r="R69" s="309"/>
      <c r="S69" s="308"/>
      <c r="T69" s="299"/>
      <c r="U69" s="323"/>
      <c r="W69" s="39"/>
      <c r="X69" s="39"/>
      <c r="Y69" s="39"/>
      <c r="Z69" s="39"/>
      <c r="AA69" s="39"/>
      <c r="AB69" s="39"/>
      <c r="AC69" s="84"/>
    </row>
    <row r="70" spans="1:38" s="22" customFormat="1" ht="15" customHeight="1" thickBot="1" x14ac:dyDescent="0.3">
      <c r="A70" s="307"/>
      <c r="B70" s="307"/>
      <c r="C70" s="307"/>
      <c r="D70" s="307" t="s">
        <v>145</v>
      </c>
      <c r="E70" s="307"/>
      <c r="F70" s="324"/>
      <c r="G70" s="324"/>
      <c r="H70" s="307"/>
      <c r="I70" s="545"/>
      <c r="J70" s="546"/>
      <c r="K70" s="307"/>
      <c r="L70" s="307" t="s">
        <v>146</v>
      </c>
      <c r="M70" s="307"/>
      <c r="N70" s="547">
        <v>0.67</v>
      </c>
      <c r="O70" s="547"/>
      <c r="P70" s="547"/>
      <c r="Q70" s="322" t="s">
        <v>147</v>
      </c>
      <c r="R70" s="322"/>
      <c r="S70" s="325">
        <f>N70*I70</f>
        <v>0</v>
      </c>
      <c r="T70" s="307"/>
      <c r="U70" s="326"/>
      <c r="W70" s="39"/>
      <c r="X70" s="327" t="s">
        <v>188</v>
      </c>
      <c r="Y70" s="39"/>
      <c r="Z70" s="39"/>
      <c r="AA70" s="39"/>
      <c r="AB70" s="39"/>
      <c r="AC70" s="84"/>
    </row>
    <row r="71" spans="1:38" s="22" customFormat="1" ht="15" customHeight="1" x14ac:dyDescent="0.25">
      <c r="A71" s="307"/>
      <c r="B71" s="307"/>
      <c r="C71" s="307"/>
      <c r="D71" s="307"/>
      <c r="E71" s="307"/>
      <c r="F71" s="324"/>
      <c r="G71" s="324"/>
      <c r="H71" s="324"/>
      <c r="I71" s="324"/>
      <c r="J71" s="307"/>
      <c r="K71" s="307"/>
      <c r="L71" s="307"/>
      <c r="M71" s="322"/>
      <c r="N71" s="322"/>
      <c r="O71" s="322"/>
      <c r="P71" s="322"/>
      <c r="Q71" s="322"/>
      <c r="R71" s="322"/>
      <c r="S71" s="324"/>
      <c r="T71" s="307"/>
      <c r="U71" s="326"/>
      <c r="W71" s="39"/>
      <c r="X71" s="39"/>
      <c r="Y71" s="39"/>
      <c r="Z71" s="39"/>
      <c r="AA71" s="39"/>
      <c r="AB71" s="39"/>
      <c r="AC71" s="84"/>
    </row>
    <row r="72" spans="1:38" s="22" customFormat="1" ht="15" customHeight="1" x14ac:dyDescent="0.25">
      <c r="A72" s="307"/>
      <c r="B72" s="257">
        <v>4</v>
      </c>
      <c r="C72" s="300" t="s">
        <v>148</v>
      </c>
      <c r="D72" s="307"/>
      <c r="E72" s="307"/>
      <c r="F72" s="324"/>
      <c r="G72" s="324"/>
      <c r="H72" s="324"/>
      <c r="I72" s="324"/>
      <c r="J72" s="307"/>
      <c r="K72" s="548"/>
      <c r="L72" s="548"/>
      <c r="M72" s="548"/>
      <c r="N72" s="548"/>
      <c r="O72" s="548"/>
      <c r="P72" s="548"/>
      <c r="Q72" s="548"/>
      <c r="R72" s="328" t="s">
        <v>149</v>
      </c>
      <c r="S72" s="329">
        <v>0</v>
      </c>
      <c r="T72" s="307"/>
      <c r="U72" s="326"/>
      <c r="W72" s="39"/>
      <c r="X72" s="39"/>
      <c r="Y72" s="39"/>
      <c r="Z72" s="39"/>
      <c r="AA72" s="39"/>
      <c r="AB72" s="39"/>
      <c r="AC72" s="84"/>
    </row>
    <row r="73" spans="1:38" s="22" customFormat="1" ht="15" customHeight="1" x14ac:dyDescent="0.25">
      <c r="A73" s="307"/>
      <c r="B73" s="324"/>
      <c r="C73" s="307"/>
      <c r="D73" s="307"/>
      <c r="E73" s="307"/>
      <c r="F73" s="324"/>
      <c r="G73" s="324"/>
      <c r="H73" s="324"/>
      <c r="I73" s="324"/>
      <c r="J73" s="307"/>
      <c r="K73" s="307"/>
      <c r="L73" s="307"/>
      <c r="M73" s="322"/>
      <c r="N73" s="322"/>
      <c r="O73" s="322"/>
      <c r="P73" s="322"/>
      <c r="Q73" s="322"/>
      <c r="R73" s="322"/>
      <c r="S73" s="324"/>
      <c r="T73" s="307"/>
      <c r="U73" s="326"/>
      <c r="W73" s="39"/>
      <c r="X73" s="39"/>
      <c r="Y73" s="39"/>
      <c r="Z73" s="39"/>
      <c r="AA73" s="39"/>
      <c r="AB73" s="39"/>
      <c r="AC73" s="84"/>
    </row>
    <row r="74" spans="1:38" s="22" customFormat="1" ht="15" customHeight="1" x14ac:dyDescent="0.25">
      <c r="A74" s="307"/>
      <c r="B74" s="324"/>
      <c r="C74" s="307" t="s">
        <v>150</v>
      </c>
      <c r="D74" s="307"/>
      <c r="E74" s="307"/>
      <c r="F74" s="324"/>
      <c r="G74" s="324"/>
      <c r="H74" s="324"/>
      <c r="I74" s="324"/>
      <c r="J74" s="307"/>
      <c r="K74" s="307"/>
      <c r="L74" s="307"/>
      <c r="M74" s="322"/>
      <c r="N74" s="322"/>
      <c r="O74" s="322"/>
      <c r="P74" s="322"/>
      <c r="Q74" s="322"/>
      <c r="R74" s="322"/>
      <c r="S74" s="324"/>
      <c r="T74" s="307"/>
      <c r="U74" s="326"/>
      <c r="W74" s="39"/>
      <c r="X74" s="39"/>
      <c r="Y74" s="39"/>
      <c r="Z74" s="39"/>
      <c r="AA74" s="39"/>
      <c r="AB74" s="39"/>
      <c r="AC74" s="84"/>
    </row>
    <row r="75" spans="1:38" s="22" customFormat="1" ht="3.75" hidden="1" customHeight="1" x14ac:dyDescent="0.25">
      <c r="A75" s="330"/>
      <c r="B75" s="331"/>
      <c r="C75" s="330"/>
      <c r="D75" s="332"/>
      <c r="E75" s="332"/>
      <c r="F75" s="332"/>
      <c r="G75" s="332"/>
      <c r="H75" s="549"/>
      <c r="I75" s="549"/>
      <c r="J75" s="332"/>
      <c r="K75" s="332"/>
      <c r="L75" s="332"/>
      <c r="M75" s="332"/>
      <c r="N75" s="332"/>
      <c r="O75" s="332"/>
      <c r="P75" s="332"/>
      <c r="Q75" s="550"/>
      <c r="R75" s="550"/>
      <c r="S75" s="332"/>
      <c r="T75" s="330"/>
      <c r="U75" s="326"/>
      <c r="W75" s="39"/>
      <c r="X75" s="39"/>
      <c r="Y75" s="39"/>
      <c r="Z75" s="39"/>
      <c r="AH75" s="22" t="s">
        <v>126</v>
      </c>
    </row>
    <row r="76" spans="1:38" s="22" customFormat="1" ht="15.75" hidden="1" customHeight="1" x14ac:dyDescent="0.25">
      <c r="B76" s="257">
        <v>6</v>
      </c>
      <c r="C76" s="538" t="s">
        <v>151</v>
      </c>
      <c r="D76" s="538"/>
      <c r="E76" s="538"/>
      <c r="F76" s="538"/>
      <c r="G76" s="538"/>
      <c r="H76" s="538"/>
      <c r="I76" s="538"/>
      <c r="J76" s="538"/>
      <c r="K76" s="538"/>
      <c r="L76" s="538"/>
      <c r="M76" s="538"/>
      <c r="N76" s="538"/>
      <c r="O76" s="538"/>
      <c r="P76" s="538"/>
      <c r="Q76" s="538"/>
      <c r="R76" s="538"/>
      <c r="S76" s="538"/>
      <c r="T76" s="538"/>
      <c r="U76" s="538"/>
      <c r="AA76" s="1"/>
      <c r="AB76" s="1"/>
      <c r="AC76" s="1"/>
      <c r="AD76" s="1"/>
      <c r="AE76" s="1"/>
      <c r="AF76" s="1"/>
      <c r="AG76" s="1"/>
      <c r="AH76" s="1"/>
      <c r="AI76" s="1"/>
      <c r="AJ76" s="1"/>
      <c r="AK76" s="1"/>
      <c r="AL76" s="1"/>
    </row>
    <row r="77" spans="1:38" ht="15.75" hidden="1" x14ac:dyDescent="0.25">
      <c r="B77" s="22"/>
      <c r="C77" s="538"/>
      <c r="D77" s="538"/>
      <c r="E77" s="538"/>
      <c r="F77" s="538"/>
      <c r="G77" s="538"/>
      <c r="H77" s="538"/>
      <c r="I77" s="538"/>
      <c r="J77" s="538"/>
      <c r="K77" s="538"/>
      <c r="L77" s="538"/>
      <c r="M77" s="538"/>
      <c r="N77" s="538"/>
      <c r="O77" s="538"/>
      <c r="P77" s="538"/>
      <c r="Q77" s="538"/>
      <c r="R77" s="538"/>
      <c r="S77" s="538"/>
      <c r="T77" s="538"/>
      <c r="U77" s="538"/>
    </row>
    <row r="78" spans="1:38" ht="15.75" hidden="1" x14ac:dyDescent="0.25">
      <c r="B78" s="22"/>
      <c r="C78" s="538"/>
      <c r="D78" s="538"/>
      <c r="E78" s="538"/>
      <c r="F78" s="538"/>
      <c r="G78" s="538"/>
      <c r="H78" s="538"/>
      <c r="I78" s="538"/>
      <c r="J78" s="538"/>
      <c r="K78" s="538"/>
      <c r="L78" s="538"/>
      <c r="M78" s="538"/>
      <c r="N78" s="538"/>
      <c r="O78" s="538"/>
      <c r="P78" s="538"/>
      <c r="Q78" s="538"/>
      <c r="R78" s="538"/>
      <c r="S78" s="538"/>
      <c r="T78" s="538"/>
      <c r="U78" s="538"/>
    </row>
    <row r="79" spans="1:38" ht="6" hidden="1" customHeight="1" x14ac:dyDescent="0.25">
      <c r="B79" s="22"/>
      <c r="C79" s="333"/>
      <c r="D79" s="333"/>
      <c r="E79" s="333"/>
      <c r="F79" s="333"/>
      <c r="G79" s="333"/>
      <c r="H79" s="333"/>
      <c r="I79" s="333"/>
      <c r="J79" s="333"/>
      <c r="K79" s="333"/>
      <c r="L79" s="333"/>
      <c r="M79" s="333"/>
      <c r="N79" s="333"/>
      <c r="O79" s="333"/>
      <c r="P79" s="333"/>
      <c r="Q79" s="333"/>
      <c r="R79" s="333"/>
      <c r="S79" s="333"/>
      <c r="T79" s="333"/>
      <c r="U79" s="333"/>
    </row>
    <row r="80" spans="1:38" ht="19.5" hidden="1" customHeight="1" x14ac:dyDescent="0.3">
      <c r="B80" s="334"/>
      <c r="C80" s="335" t="s">
        <v>152</v>
      </c>
      <c r="D80" s="336"/>
      <c r="E80" s="336"/>
      <c r="F80" s="336"/>
      <c r="G80" s="539" t="s">
        <v>153</v>
      </c>
      <c r="H80" s="540"/>
      <c r="I80" s="540"/>
      <c r="J80" s="540"/>
      <c r="K80" s="540"/>
      <c r="L80" s="540"/>
      <c r="M80" s="541"/>
      <c r="N80" s="337" t="s">
        <v>140</v>
      </c>
      <c r="O80" s="336"/>
      <c r="P80" s="336"/>
      <c r="Q80" s="336"/>
      <c r="R80" s="336"/>
      <c r="S80" s="301"/>
      <c r="T80" s="301"/>
      <c r="U80" s="301"/>
    </row>
    <row r="81" spans="1:38" ht="3.75" hidden="1" customHeight="1" x14ac:dyDescent="0.25">
      <c r="B81" s="22"/>
      <c r="C81" s="333"/>
      <c r="E81" s="333"/>
      <c r="F81" s="333"/>
      <c r="G81" s="333"/>
      <c r="H81" s="333"/>
      <c r="I81" s="333"/>
      <c r="J81" s="333"/>
      <c r="K81" s="333"/>
      <c r="L81" s="333"/>
      <c r="M81" s="333"/>
      <c r="N81" s="333"/>
      <c r="O81" s="333"/>
      <c r="P81" s="333"/>
      <c r="Q81" s="333"/>
      <c r="R81" s="333"/>
      <c r="S81" s="333"/>
      <c r="T81" s="333"/>
      <c r="U81" s="333"/>
    </row>
    <row r="82" spans="1:38" ht="11.25" hidden="1" customHeight="1" x14ac:dyDescent="0.25">
      <c r="B82" s="22"/>
      <c r="C82" s="333"/>
      <c r="D82" s="159" t="s">
        <v>153</v>
      </c>
      <c r="E82" s="333"/>
      <c r="F82" s="333"/>
      <c r="G82" s="333"/>
      <c r="H82" s="333"/>
      <c r="I82" s="333"/>
      <c r="J82" s="333"/>
      <c r="K82" s="333"/>
      <c r="L82" s="333"/>
      <c r="M82" s="333"/>
      <c r="N82" s="333"/>
      <c r="O82" s="333"/>
      <c r="P82" s="333"/>
      <c r="Q82" s="333"/>
      <c r="R82" s="333"/>
      <c r="S82" s="333"/>
      <c r="T82" s="333"/>
      <c r="U82" s="333"/>
      <c r="AA82" s="259"/>
      <c r="AB82" s="259"/>
      <c r="AC82" s="259"/>
      <c r="AD82" s="259"/>
      <c r="AE82" s="259"/>
      <c r="AF82" s="259"/>
      <c r="AG82" s="259"/>
      <c r="AH82" s="338">
        <f>IF(G80="In-State Travel",1,0)</f>
        <v>0</v>
      </c>
      <c r="AI82" s="339">
        <f>AH82</f>
        <v>0</v>
      </c>
      <c r="AJ82" s="159">
        <f>IF(AI82="1",1,0)</f>
        <v>0</v>
      </c>
      <c r="AK82" s="259"/>
      <c r="AL82" s="259"/>
    </row>
    <row r="83" spans="1:38" s="259" customFormat="1" ht="15.75" hidden="1" x14ac:dyDescent="0.25">
      <c r="A83" s="299"/>
      <c r="B83" s="299"/>
      <c r="C83" s="299"/>
      <c r="D83" s="340" t="s">
        <v>154</v>
      </c>
      <c r="E83" s="341"/>
      <c r="F83" s="341"/>
      <c r="G83" s="341"/>
      <c r="H83" s="342"/>
      <c r="I83" s="342"/>
      <c r="J83" s="342">
        <v>85</v>
      </c>
      <c r="K83" s="341"/>
      <c r="L83" s="343" t="s">
        <v>155</v>
      </c>
      <c r="M83" s="57" t="s">
        <v>156</v>
      </c>
      <c r="N83" s="341">
        <f>SUM(Q33:R39)</f>
        <v>0</v>
      </c>
      <c r="O83" s="344" t="s">
        <v>149</v>
      </c>
      <c r="P83" s="345">
        <f>N83*J83*AH82</f>
        <v>0</v>
      </c>
      <c r="Q83" s="299"/>
      <c r="R83" s="299"/>
      <c r="S83" s="323"/>
      <c r="T83" s="299"/>
      <c r="U83" s="299"/>
      <c r="AA83" s="159"/>
      <c r="AB83" s="159"/>
      <c r="AC83" s="159"/>
      <c r="AD83" s="159"/>
      <c r="AE83" s="159"/>
      <c r="AF83" s="159"/>
      <c r="AG83" s="159"/>
      <c r="AH83" s="338">
        <f>IF(G80="Santa Fe, NM",1,0)</f>
        <v>0</v>
      </c>
      <c r="AI83" s="346">
        <f>AH83</f>
        <v>0</v>
      </c>
      <c r="AJ83" s="159">
        <f>IF(AH83="1",1,0)</f>
        <v>0</v>
      </c>
      <c r="AK83" s="159"/>
      <c r="AL83" s="159"/>
    </row>
    <row r="84" spans="1:38" s="159" customFormat="1" ht="15.75" hidden="1" x14ac:dyDescent="0.25">
      <c r="D84" s="347" t="s">
        <v>157</v>
      </c>
      <c r="E84" s="57"/>
      <c r="F84" s="348"/>
      <c r="G84" s="348"/>
      <c r="H84" s="349"/>
      <c r="I84" s="349"/>
      <c r="J84" s="350">
        <v>135</v>
      </c>
      <c r="K84" s="348"/>
      <c r="L84" s="351" t="s">
        <v>155</v>
      </c>
      <c r="M84" s="57" t="s">
        <v>156</v>
      </c>
      <c r="N84" s="348">
        <f>SUM(Q33:R39)</f>
        <v>0</v>
      </c>
      <c r="O84" s="348" t="s">
        <v>149</v>
      </c>
      <c r="P84" s="345">
        <f>N84*J84*AH83</f>
        <v>0</v>
      </c>
      <c r="Q84" s="352"/>
      <c r="R84" s="352"/>
      <c r="S84" s="353"/>
      <c r="U84" s="323"/>
      <c r="AH84" s="338">
        <f>IF(G80="Out-of-State Travel",1,0)</f>
        <v>0</v>
      </c>
      <c r="AI84" s="346">
        <f>AH84</f>
        <v>0</v>
      </c>
      <c r="AJ84" s="159">
        <f>IF(AH84="1",1,0)</f>
        <v>0</v>
      </c>
    </row>
    <row r="85" spans="1:38" s="159" customFormat="1" ht="15.75" hidden="1" x14ac:dyDescent="0.25">
      <c r="D85" s="347" t="s">
        <v>158</v>
      </c>
      <c r="E85" s="57"/>
      <c r="F85" s="348"/>
      <c r="G85" s="348"/>
      <c r="H85" s="349"/>
      <c r="I85" s="349"/>
      <c r="J85" s="350">
        <v>115</v>
      </c>
      <c r="K85" s="348"/>
      <c r="L85" s="351" t="s">
        <v>155</v>
      </c>
      <c r="M85" s="57" t="s">
        <v>156</v>
      </c>
      <c r="N85" s="348">
        <f>SUM(Q33:R39)</f>
        <v>0</v>
      </c>
      <c r="O85" s="348" t="s">
        <v>149</v>
      </c>
      <c r="P85" s="345">
        <f>N85*J85*AH84</f>
        <v>0</v>
      </c>
      <c r="Q85" s="352"/>
      <c r="R85" s="352"/>
      <c r="S85" s="353"/>
      <c r="U85" s="323"/>
      <c r="AF85" s="354">
        <f>IF(G80="Not Requesting Per Diem Reimbursement",1,0)</f>
        <v>1</v>
      </c>
      <c r="AJ85" s="338">
        <f>IF(G80="Not Requesting Per Diem Reimbursement",0,1)</f>
        <v>0</v>
      </c>
    </row>
    <row r="86" spans="1:38" s="159" customFormat="1" ht="15.75" hidden="1" x14ac:dyDescent="0.25">
      <c r="D86" s="347" t="s">
        <v>159</v>
      </c>
      <c r="E86" s="57"/>
      <c r="F86" s="348"/>
      <c r="G86" s="348"/>
      <c r="H86" s="349"/>
      <c r="I86" s="349"/>
      <c r="J86" s="350"/>
      <c r="K86" s="348"/>
      <c r="L86" s="348"/>
      <c r="M86" s="348"/>
      <c r="N86" s="348"/>
      <c r="O86" s="348"/>
      <c r="P86" s="345" t="e">
        <f>U58*#REF!</f>
        <v>#REF!</v>
      </c>
      <c r="Q86" s="352"/>
      <c r="R86" s="352"/>
      <c r="S86" s="353"/>
      <c r="U86" s="323"/>
      <c r="AH86" s="338"/>
    </row>
    <row r="87" spans="1:38" s="159" customFormat="1" ht="16.5" thickBot="1" x14ac:dyDescent="0.3">
      <c r="F87" s="353"/>
      <c r="G87" s="353"/>
      <c r="H87" s="352"/>
      <c r="I87" s="352"/>
      <c r="J87" s="355"/>
      <c r="K87" s="353"/>
      <c r="L87" s="353"/>
      <c r="M87" s="353"/>
      <c r="N87" s="353"/>
      <c r="O87" s="353"/>
      <c r="P87" s="261"/>
      <c r="Q87" s="352"/>
      <c r="R87" s="352"/>
      <c r="S87" s="353"/>
      <c r="U87" s="323"/>
    </row>
    <row r="88" spans="1:38" s="159" customFormat="1" ht="16.5" thickBot="1" x14ac:dyDescent="0.3">
      <c r="B88" s="356"/>
      <c r="C88" s="287" t="s">
        <v>160</v>
      </c>
      <c r="D88" s="357"/>
      <c r="E88" s="357"/>
      <c r="F88" s="358"/>
      <c r="G88" s="358"/>
      <c r="H88" s="358"/>
      <c r="I88" s="358"/>
      <c r="J88" s="357"/>
      <c r="K88" s="357"/>
      <c r="L88" s="357"/>
      <c r="M88" s="359"/>
      <c r="N88" s="359"/>
      <c r="O88" s="359"/>
      <c r="P88" s="360">
        <f>S70+S72</f>
        <v>0</v>
      </c>
      <c r="Q88" s="361"/>
      <c r="R88" s="361"/>
      <c r="S88" s="362"/>
      <c r="U88" s="323"/>
      <c r="AA88" s="304"/>
      <c r="AB88" s="304"/>
      <c r="AC88" s="304"/>
      <c r="AD88" s="304"/>
      <c r="AE88" s="304"/>
      <c r="AF88" s="304"/>
      <c r="AG88" s="304"/>
      <c r="AH88" s="304"/>
      <c r="AI88" s="304"/>
      <c r="AJ88" s="304"/>
      <c r="AK88" s="304"/>
      <c r="AL88" s="304"/>
    </row>
    <row r="89" spans="1:38" s="304" customFormat="1" ht="6.75" customHeight="1" thickBot="1" x14ac:dyDescent="0.3">
      <c r="A89" s="299"/>
      <c r="B89" s="299"/>
      <c r="C89" s="299"/>
      <c r="D89" s="299"/>
      <c r="E89" s="299"/>
      <c r="F89" s="308"/>
      <c r="G89" s="308"/>
      <c r="H89" s="308"/>
      <c r="I89" s="308"/>
      <c r="J89" s="299"/>
      <c r="K89" s="299"/>
      <c r="L89" s="299"/>
      <c r="M89" s="309"/>
      <c r="N89" s="309"/>
      <c r="O89" s="309"/>
      <c r="P89" s="309"/>
      <c r="Q89" s="309"/>
      <c r="R89" s="309"/>
      <c r="S89" s="308"/>
      <c r="T89" s="299"/>
      <c r="U89" s="323"/>
      <c r="AA89" s="39"/>
      <c r="AB89" s="39"/>
      <c r="AC89" s="84"/>
      <c r="AD89" s="22"/>
      <c r="AE89" s="22"/>
      <c r="AF89" s="22"/>
      <c r="AG89" s="22"/>
      <c r="AH89" s="22"/>
      <c r="AI89" s="22"/>
      <c r="AJ89" s="22"/>
      <c r="AK89" s="22"/>
      <c r="AL89" s="22"/>
    </row>
    <row r="90" spans="1:38" s="22" customFormat="1" ht="16.5" thickBot="1" x14ac:dyDescent="0.3">
      <c r="A90" s="286" t="s">
        <v>64</v>
      </c>
      <c r="B90" s="363" t="s">
        <v>161</v>
      </c>
      <c r="C90" s="363"/>
      <c r="D90" s="363"/>
      <c r="E90" s="363"/>
      <c r="F90" s="363"/>
      <c r="G90" s="363"/>
      <c r="H90" s="363"/>
      <c r="I90" s="363"/>
      <c r="J90" s="363"/>
      <c r="K90" s="363"/>
      <c r="L90" s="363"/>
      <c r="M90" s="287"/>
      <c r="N90" s="287"/>
      <c r="O90" s="287"/>
      <c r="P90" s="287"/>
      <c r="Q90" s="287"/>
      <c r="R90" s="287"/>
      <c r="S90" s="363"/>
      <c r="T90" s="364"/>
      <c r="U90" s="365">
        <f>P88+U60</f>
        <v>0</v>
      </c>
      <c r="W90" s="39"/>
      <c r="X90" s="39"/>
      <c r="Y90" s="39"/>
      <c r="Z90" s="39"/>
      <c r="AA90" s="304"/>
      <c r="AB90" s="304"/>
      <c r="AC90" s="304"/>
      <c r="AD90" s="304"/>
      <c r="AE90" s="304"/>
      <c r="AF90" s="304"/>
      <c r="AG90" s="304"/>
      <c r="AH90" s="304"/>
      <c r="AI90" s="304"/>
      <c r="AJ90" s="304"/>
      <c r="AK90" s="304"/>
      <c r="AL90" s="304"/>
    </row>
    <row r="91" spans="1:38" s="304" customFormat="1" ht="15.75" hidden="1" x14ac:dyDescent="0.2">
      <c r="V91" s="301"/>
      <c r="AH91" s="304" t="s">
        <v>162</v>
      </c>
    </row>
    <row r="92" spans="1:38" s="304" customFormat="1" ht="11.25" hidden="1" x14ac:dyDescent="0.2">
      <c r="AH92" s="304" t="s">
        <v>163</v>
      </c>
    </row>
    <row r="93" spans="1:38" s="304" customFormat="1" ht="15.75" hidden="1" x14ac:dyDescent="0.25">
      <c r="AA93" s="307"/>
      <c r="AB93" s="307"/>
      <c r="AC93" s="307"/>
      <c r="AD93" s="307"/>
      <c r="AE93" s="307"/>
      <c r="AF93" s="307"/>
      <c r="AG93" s="307"/>
      <c r="AH93" s="304" t="s">
        <v>164</v>
      </c>
      <c r="AI93" s="307"/>
      <c r="AJ93" s="307"/>
      <c r="AK93" s="307"/>
      <c r="AL93" s="307"/>
    </row>
    <row r="94" spans="1:38" s="307" customFormat="1" ht="15.75" hidden="1" x14ac:dyDescent="0.25">
      <c r="AH94" s="307" t="s">
        <v>165</v>
      </c>
    </row>
    <row r="95" spans="1:38" s="307" customFormat="1" ht="15.75" hidden="1" x14ac:dyDescent="0.25">
      <c r="AH95" s="307" t="s">
        <v>166</v>
      </c>
    </row>
    <row r="96" spans="1:38" s="307" customFormat="1" ht="15.75" hidden="1" x14ac:dyDescent="0.25"/>
    <row r="97" spans="1:38" s="307" customFormat="1" ht="15.75" hidden="1" x14ac:dyDescent="0.25"/>
    <row r="98" spans="1:38" s="307" customFormat="1" ht="15.75" hidden="1" x14ac:dyDescent="0.25"/>
    <row r="99" spans="1:38" s="307" customFormat="1" ht="15.75" hidden="1" x14ac:dyDescent="0.25">
      <c r="V99" s="330"/>
      <c r="W99" s="330"/>
      <c r="AA99" s="304"/>
      <c r="AB99" s="304"/>
      <c r="AC99" s="304"/>
      <c r="AD99" s="304"/>
      <c r="AE99" s="304"/>
      <c r="AF99" s="304"/>
      <c r="AG99" s="304"/>
      <c r="AH99" s="304"/>
      <c r="AI99" s="304"/>
      <c r="AJ99" s="304"/>
      <c r="AK99" s="304"/>
      <c r="AL99" s="304"/>
    </row>
    <row r="100" spans="1:38" s="304" customFormat="1" ht="15.75" hidden="1" x14ac:dyDescent="0.25">
      <c r="V100" s="133"/>
      <c r="W100" s="133"/>
    </row>
    <row r="101" spans="1:38" x14ac:dyDescent="0.2">
      <c r="R101" s="2"/>
      <c r="S101" s="1"/>
    </row>
    <row r="102" spans="1:38" x14ac:dyDescent="0.2">
      <c r="A102" s="1" t="s">
        <v>78</v>
      </c>
      <c r="M102" s="1" t="s">
        <v>167</v>
      </c>
      <c r="O102" s="560"/>
      <c r="P102" s="560"/>
      <c r="Q102" s="560"/>
      <c r="R102" s="560"/>
      <c r="S102" s="560"/>
    </row>
    <row r="103" spans="1:38" ht="12.75" customHeight="1" x14ac:dyDescent="0.2">
      <c r="A103" s="615" t="s">
        <v>108</v>
      </c>
      <c r="B103" s="615"/>
      <c r="C103" s="615"/>
      <c r="D103" s="615"/>
      <c r="E103" s="615"/>
      <c r="F103" s="615"/>
      <c r="G103" s="615"/>
      <c r="H103" s="615"/>
      <c r="I103" s="615"/>
      <c r="J103" s="615"/>
      <c r="K103" s="175"/>
      <c r="L103" s="175"/>
      <c r="M103" s="615" t="s">
        <v>168</v>
      </c>
      <c r="N103" s="615"/>
      <c r="O103" s="615"/>
      <c r="P103" s="615"/>
      <c r="Q103" s="615"/>
      <c r="R103" s="615"/>
      <c r="S103" s="615"/>
      <c r="T103" s="176"/>
    </row>
    <row r="104" spans="1:38" ht="12.75" customHeight="1" x14ac:dyDescent="0.2">
      <c r="A104" s="615"/>
      <c r="B104" s="615"/>
      <c r="C104" s="615"/>
      <c r="D104" s="615"/>
      <c r="E104" s="615"/>
      <c r="F104" s="615"/>
      <c r="G104" s="615"/>
      <c r="H104" s="615"/>
      <c r="I104" s="615"/>
      <c r="J104" s="615"/>
      <c r="K104" s="175"/>
      <c r="L104" s="175"/>
      <c r="M104" s="615"/>
      <c r="N104" s="615"/>
      <c r="O104" s="615"/>
      <c r="P104" s="615"/>
      <c r="Q104" s="615"/>
      <c r="R104" s="615"/>
      <c r="S104" s="615"/>
      <c r="T104" s="176"/>
    </row>
    <row r="105" spans="1:38" ht="4.5" customHeight="1" x14ac:dyDescent="0.2">
      <c r="A105" s="615"/>
      <c r="B105" s="615"/>
      <c r="C105" s="615"/>
      <c r="D105" s="615"/>
      <c r="E105" s="615"/>
      <c r="F105" s="615"/>
      <c r="G105" s="615"/>
      <c r="H105" s="615"/>
      <c r="I105" s="615"/>
      <c r="J105" s="615"/>
      <c r="K105" s="175"/>
      <c r="L105" s="177"/>
      <c r="S105" s="1"/>
    </row>
    <row r="106" spans="1:38" x14ac:dyDescent="0.2">
      <c r="A106" s="615"/>
      <c r="B106" s="615"/>
      <c r="C106" s="615"/>
      <c r="D106" s="615"/>
      <c r="E106" s="615"/>
      <c r="F106" s="615"/>
      <c r="G106" s="615"/>
      <c r="H106" s="615"/>
      <c r="I106" s="615"/>
      <c r="J106" s="615"/>
      <c r="M106" s="1" t="s">
        <v>169</v>
      </c>
      <c r="O106" s="560"/>
      <c r="P106" s="560"/>
      <c r="Q106" s="560"/>
      <c r="R106" s="560"/>
      <c r="S106" s="560"/>
      <c r="V106" s="2"/>
    </row>
    <row r="107" spans="1:38" x14ac:dyDescent="0.2">
      <c r="A107" s="615"/>
      <c r="B107" s="615"/>
      <c r="C107" s="615"/>
      <c r="D107" s="615"/>
      <c r="E107" s="615"/>
      <c r="F107" s="615"/>
      <c r="G107" s="615"/>
      <c r="H107" s="615"/>
      <c r="I107" s="615"/>
      <c r="J107" s="615"/>
      <c r="U107" s="178" t="s">
        <v>186</v>
      </c>
    </row>
    <row r="108" spans="1:38" x14ac:dyDescent="0.2">
      <c r="A108" s="213"/>
      <c r="B108" s="213"/>
      <c r="C108" s="213"/>
      <c r="D108" s="213"/>
      <c r="E108" s="213"/>
      <c r="F108" s="213"/>
      <c r="G108" s="213"/>
      <c r="H108" s="213"/>
      <c r="I108" s="213"/>
      <c r="J108" s="213"/>
      <c r="U108" s="178" t="s">
        <v>110</v>
      </c>
    </row>
    <row r="109" spans="1:38" x14ac:dyDescent="0.2">
      <c r="A109" s="213"/>
      <c r="B109" s="213"/>
      <c r="C109" s="213"/>
      <c r="D109" s="213"/>
      <c r="E109" s="213"/>
      <c r="F109" s="213"/>
      <c r="G109" s="213"/>
      <c r="H109" s="213"/>
      <c r="I109" s="213"/>
      <c r="J109" s="213"/>
    </row>
    <row r="110" spans="1:38" s="220" customFormat="1" x14ac:dyDescent="0.2">
      <c r="A110" s="225" t="s">
        <v>107</v>
      </c>
      <c r="B110" s="368"/>
      <c r="C110" s="368"/>
      <c r="D110" s="368"/>
      <c r="E110" s="368"/>
      <c r="F110" s="368"/>
      <c r="G110" s="368"/>
      <c r="H110" s="368"/>
      <c r="I110" s="368"/>
      <c r="J110" s="368"/>
      <c r="K110" s="368"/>
      <c r="L110" s="368"/>
      <c r="M110" s="368"/>
      <c r="N110" s="368"/>
      <c r="O110" s="368"/>
      <c r="P110" s="368"/>
      <c r="Q110" s="368"/>
      <c r="R110" s="368"/>
      <c r="S110" s="368"/>
      <c r="T110" s="368"/>
      <c r="U110" s="369"/>
    </row>
    <row r="111" spans="1:38" ht="13.5" customHeight="1" x14ac:dyDescent="0.2">
      <c r="A111" s="618" t="s">
        <v>106</v>
      </c>
      <c r="B111" s="619"/>
      <c r="C111" s="619"/>
      <c r="D111" s="619"/>
      <c r="E111" s="619"/>
      <c r="F111" s="619"/>
      <c r="G111" s="619"/>
      <c r="H111" s="619"/>
      <c r="I111" s="619"/>
      <c r="J111" s="619"/>
      <c r="K111" s="619"/>
      <c r="L111" s="619"/>
      <c r="M111" s="619"/>
      <c r="N111" s="619"/>
      <c r="O111" s="619"/>
      <c r="P111" s="619"/>
      <c r="Q111" s="619"/>
      <c r="R111" s="619"/>
      <c r="S111" s="619"/>
      <c r="T111" s="619"/>
      <c r="U111" s="620"/>
      <c r="V111" s="134"/>
    </row>
    <row r="112" spans="1:38" ht="13.5" customHeight="1" x14ac:dyDescent="0.2">
      <c r="A112" s="618"/>
      <c r="B112" s="619"/>
      <c r="C112" s="619"/>
      <c r="D112" s="619"/>
      <c r="E112" s="619"/>
      <c r="F112" s="619"/>
      <c r="G112" s="619"/>
      <c r="H112" s="619"/>
      <c r="I112" s="619"/>
      <c r="J112" s="619"/>
      <c r="K112" s="619"/>
      <c r="L112" s="619"/>
      <c r="M112" s="619"/>
      <c r="N112" s="619"/>
      <c r="O112" s="619"/>
      <c r="P112" s="619"/>
      <c r="Q112" s="619"/>
      <c r="R112" s="619"/>
      <c r="S112" s="619"/>
      <c r="T112" s="619"/>
      <c r="U112" s="620"/>
      <c r="V112" s="134"/>
    </row>
    <row r="113" spans="1:21" x14ac:dyDescent="0.2">
      <c r="A113" s="221"/>
      <c r="B113" s="174"/>
      <c r="C113" s="174"/>
      <c r="D113" s="174"/>
      <c r="E113" s="174"/>
      <c r="F113" s="174"/>
      <c r="G113" s="134"/>
      <c r="H113" s="174"/>
      <c r="I113" s="174"/>
      <c r="J113" s="174"/>
      <c r="K113" s="174"/>
      <c r="L113" s="134"/>
      <c r="M113" s="174"/>
      <c r="N113" s="134"/>
      <c r="O113" s="174"/>
      <c r="P113" s="174"/>
      <c r="Q113" s="174"/>
      <c r="R113" s="174"/>
      <c r="S113" s="174"/>
      <c r="T113" s="35"/>
      <c r="U113" s="370"/>
    </row>
    <row r="114" spans="1:21" x14ac:dyDescent="0.2">
      <c r="A114" s="223" t="s">
        <v>103</v>
      </c>
      <c r="B114" s="224"/>
      <c r="C114" s="224"/>
      <c r="D114" s="224"/>
      <c r="E114" s="224"/>
      <c r="F114" s="224"/>
      <c r="G114" s="224"/>
      <c r="H114" s="224" t="s">
        <v>104</v>
      </c>
      <c r="I114" s="224"/>
      <c r="J114" s="224"/>
      <c r="K114" s="224"/>
      <c r="L114" s="224"/>
      <c r="M114" s="224" t="s">
        <v>38</v>
      </c>
      <c r="N114" s="174"/>
      <c r="O114" s="224" t="s">
        <v>105</v>
      </c>
      <c r="P114" s="174"/>
      <c r="Q114" s="174"/>
      <c r="R114" s="174"/>
      <c r="S114" s="174"/>
      <c r="T114" s="232" t="s">
        <v>38</v>
      </c>
      <c r="U114" s="370"/>
    </row>
    <row r="116" spans="1:21" x14ac:dyDescent="0.2">
      <c r="A116" s="648" t="s">
        <v>170</v>
      </c>
      <c r="B116" s="648"/>
      <c r="C116" s="648"/>
      <c r="D116" s="648"/>
      <c r="E116" s="648"/>
      <c r="F116" s="648"/>
      <c r="G116" s="648"/>
      <c r="H116" s="648"/>
      <c r="I116" s="648"/>
    </row>
    <row r="117" spans="1:21" x14ac:dyDescent="0.2">
      <c r="D117" s="1" t="s">
        <v>171</v>
      </c>
      <c r="F117" s="366" t="s">
        <v>172</v>
      </c>
    </row>
    <row r="118" spans="1:21" x14ac:dyDescent="0.2">
      <c r="D118" s="1" t="s">
        <v>173</v>
      </c>
      <c r="F118" s="138">
        <v>101</v>
      </c>
    </row>
    <row r="119" spans="1:21" x14ac:dyDescent="0.2">
      <c r="D119" s="1" t="s">
        <v>174</v>
      </c>
      <c r="F119" s="138">
        <v>186</v>
      </c>
    </row>
    <row r="120" spans="1:21" x14ac:dyDescent="0.2">
      <c r="D120" s="1" t="s">
        <v>175</v>
      </c>
      <c r="F120" s="138">
        <v>65</v>
      </c>
    </row>
    <row r="121" spans="1:21" x14ac:dyDescent="0.2">
      <c r="D121" s="1" t="s">
        <v>176</v>
      </c>
      <c r="F121" s="138">
        <v>88</v>
      </c>
    </row>
    <row r="122" spans="1:21" x14ac:dyDescent="0.2">
      <c r="D122" s="1" t="s">
        <v>177</v>
      </c>
      <c r="F122" s="138">
        <v>47</v>
      </c>
    </row>
    <row r="123" spans="1:21" x14ac:dyDescent="0.2">
      <c r="D123" s="1" t="s">
        <v>178</v>
      </c>
      <c r="F123" s="138">
        <v>83</v>
      </c>
    </row>
    <row r="124" spans="1:21" x14ac:dyDescent="0.2">
      <c r="D124" s="1" t="s">
        <v>187</v>
      </c>
      <c r="F124" s="138">
        <v>65</v>
      </c>
    </row>
    <row r="125" spans="1:21" x14ac:dyDescent="0.2">
      <c r="D125" s="1" t="s">
        <v>179</v>
      </c>
      <c r="F125" s="138">
        <v>37</v>
      </c>
    </row>
    <row r="126" spans="1:21" x14ac:dyDescent="0.2">
      <c r="D126" s="1" t="s">
        <v>180</v>
      </c>
      <c r="F126" s="138">
        <v>107</v>
      </c>
    </row>
    <row r="127" spans="1:21" x14ac:dyDescent="0.2">
      <c r="D127" s="1" t="s">
        <v>181</v>
      </c>
      <c r="F127" s="138">
        <v>98</v>
      </c>
    </row>
    <row r="128" spans="1:21" x14ac:dyDescent="0.2">
      <c r="D128" s="1" t="s">
        <v>182</v>
      </c>
      <c r="F128" s="138">
        <v>109</v>
      </c>
    </row>
    <row r="129" spans="1:6" x14ac:dyDescent="0.2">
      <c r="D129" s="1" t="s">
        <v>183</v>
      </c>
      <c r="F129" s="138">
        <v>38</v>
      </c>
    </row>
    <row r="130" spans="1:6" x14ac:dyDescent="0.2">
      <c r="D130" s="1" t="s">
        <v>184</v>
      </c>
      <c r="F130" s="138">
        <v>78</v>
      </c>
    </row>
    <row r="131" spans="1:6" x14ac:dyDescent="0.2">
      <c r="D131" s="1" t="s">
        <v>185</v>
      </c>
      <c r="F131" s="138">
        <v>73</v>
      </c>
    </row>
    <row r="132" spans="1:6" x14ac:dyDescent="0.2">
      <c r="A132" s="367" t="s">
        <v>120</v>
      </c>
    </row>
  </sheetData>
  <mergeCells count="128">
    <mergeCell ref="A103:J107"/>
    <mergeCell ref="M103:S104"/>
    <mergeCell ref="O106:S106"/>
    <mergeCell ref="A116:I116"/>
    <mergeCell ref="A111:U112"/>
    <mergeCell ref="K72:Q72"/>
    <mergeCell ref="H75:I75"/>
    <mergeCell ref="Q75:R75"/>
    <mergeCell ref="C76:U78"/>
    <mergeCell ref="G80:M80"/>
    <mergeCell ref="O102:S102"/>
    <mergeCell ref="D57:L57"/>
    <mergeCell ref="M57:R57"/>
    <mergeCell ref="D58:L58"/>
    <mergeCell ref="M58:R58"/>
    <mergeCell ref="G65:H65"/>
    <mergeCell ref="I70:J70"/>
    <mergeCell ref="N70:P70"/>
    <mergeCell ref="A61:U61"/>
    <mergeCell ref="D55:G55"/>
    <mergeCell ref="H55:I55"/>
    <mergeCell ref="J55:L55"/>
    <mergeCell ref="M55:N55"/>
    <mergeCell ref="D56:G56"/>
    <mergeCell ref="H56:I56"/>
    <mergeCell ref="J56:L56"/>
    <mergeCell ref="M56:N56"/>
    <mergeCell ref="D53:G53"/>
    <mergeCell ref="H53:I53"/>
    <mergeCell ref="J53:L53"/>
    <mergeCell ref="M53:N53"/>
    <mergeCell ref="D54:G54"/>
    <mergeCell ref="H54:I54"/>
    <mergeCell ref="J54:L54"/>
    <mergeCell ref="M54:N54"/>
    <mergeCell ref="I50:J50"/>
    <mergeCell ref="L50:M50"/>
    <mergeCell ref="AJ51:AK51"/>
    <mergeCell ref="H52:I52"/>
    <mergeCell ref="J52:L52"/>
    <mergeCell ref="M52:N52"/>
    <mergeCell ref="C47:D47"/>
    <mergeCell ref="L47:M47"/>
    <mergeCell ref="C48:D48"/>
    <mergeCell ref="L48:M48"/>
    <mergeCell ref="C49:D49"/>
    <mergeCell ref="L49:M49"/>
    <mergeCell ref="C44:D44"/>
    <mergeCell ref="L44:M44"/>
    <mergeCell ref="C45:D45"/>
    <mergeCell ref="L45:M45"/>
    <mergeCell ref="C46:D46"/>
    <mergeCell ref="L46:M46"/>
    <mergeCell ref="E42:F42"/>
    <mergeCell ref="G42:H42"/>
    <mergeCell ref="I42:J42"/>
    <mergeCell ref="L42:M42"/>
    <mergeCell ref="AF42:AK42"/>
    <mergeCell ref="C43:D43"/>
    <mergeCell ref="L43:M43"/>
    <mergeCell ref="AF43:AG43"/>
    <mergeCell ref="AH43:AI43"/>
    <mergeCell ref="AJ43:AK43"/>
    <mergeCell ref="D39:G39"/>
    <mergeCell ref="H39:I39"/>
    <mergeCell ref="J39:L39"/>
    <mergeCell ref="M39:N39"/>
    <mergeCell ref="Q39:R39"/>
    <mergeCell ref="E41:J41"/>
    <mergeCell ref="D37:G37"/>
    <mergeCell ref="H37:I37"/>
    <mergeCell ref="J37:L37"/>
    <mergeCell ref="M37:N37"/>
    <mergeCell ref="Q37:R37"/>
    <mergeCell ref="D38:G38"/>
    <mergeCell ref="H38:I38"/>
    <mergeCell ref="J38:L38"/>
    <mergeCell ref="M38:N38"/>
    <mergeCell ref="Q38:R38"/>
    <mergeCell ref="D35:G35"/>
    <mergeCell ref="H35:I35"/>
    <mergeCell ref="J35:L35"/>
    <mergeCell ref="M35:N35"/>
    <mergeCell ref="Q35:R35"/>
    <mergeCell ref="D36:G36"/>
    <mergeCell ref="H36:I36"/>
    <mergeCell ref="J36:L36"/>
    <mergeCell ref="M36:N36"/>
    <mergeCell ref="Q36:R36"/>
    <mergeCell ref="D33:G33"/>
    <mergeCell ref="H33:I33"/>
    <mergeCell ref="J33:L33"/>
    <mergeCell ref="M33:N33"/>
    <mergeCell ref="Q33:R33"/>
    <mergeCell ref="D34:G34"/>
    <mergeCell ref="H34:I34"/>
    <mergeCell ref="J34:L34"/>
    <mergeCell ref="M34:N34"/>
    <mergeCell ref="Q34:R34"/>
    <mergeCell ref="A18:U18"/>
    <mergeCell ref="E20:U20"/>
    <mergeCell ref="A22:U22"/>
    <mergeCell ref="H24:I24"/>
    <mergeCell ref="C26:U29"/>
    <mergeCell ref="D32:G32"/>
    <mergeCell ref="H32:I32"/>
    <mergeCell ref="J32:L32"/>
    <mergeCell ref="M32:N32"/>
    <mergeCell ref="Q32:R32"/>
    <mergeCell ref="J16:K16"/>
    <mergeCell ref="N16:P16"/>
    <mergeCell ref="Q16:U16"/>
    <mergeCell ref="F9:M9"/>
    <mergeCell ref="Q9:U9"/>
    <mergeCell ref="F10:M10"/>
    <mergeCell ref="F12:M12"/>
    <mergeCell ref="Q12:S12"/>
    <mergeCell ref="F13:M13"/>
    <mergeCell ref="Q13:R13"/>
    <mergeCell ref="A1:U1"/>
    <mergeCell ref="A2:U2"/>
    <mergeCell ref="A3:U3"/>
    <mergeCell ref="A4:U4"/>
    <mergeCell ref="A6:U6"/>
    <mergeCell ref="A7:U7"/>
    <mergeCell ref="J15:K15"/>
    <mergeCell ref="Q15:R15"/>
    <mergeCell ref="S15:U15"/>
  </mergeCells>
  <dataValidations count="4">
    <dataValidation type="list" allowBlank="1" showInputMessage="1" showErrorMessage="1" sqref="H24:I24 H63" xr:uid="{F6C9EA4A-CAFB-4A5E-BEB2-B7C28F195869}">
      <formula1>$AH$23:$AH$24</formula1>
    </dataValidation>
    <dataValidation type="list" allowBlank="1" showInputMessage="1" showErrorMessage="1" sqref="G80" xr:uid="{15C05A84-0B18-44B4-B074-43B848F2B8AC}">
      <formula1>$D$82:$D$85</formula1>
    </dataValidation>
    <dataValidation type="list" allowBlank="1" showInputMessage="1" showErrorMessage="1" sqref="G66:G68" xr:uid="{FE1877B2-D48C-43AA-AA52-91704BFBDA04}">
      <formula1>$AH$91:$AH$93</formula1>
    </dataValidation>
    <dataValidation type="list" allowBlank="1" showInputMessage="1" showErrorMessage="1" sqref="G65:H65" xr:uid="{4FEA47F3-50CB-4EEE-9432-B970B086358B}">
      <formula1>$AH$91:$AH$95</formula1>
    </dataValidation>
  </dataValidations>
  <printOptions horizontalCentered="1"/>
  <pageMargins left="0.25" right="0.25" top="0.75" bottom="0.75" header="0.3" footer="0.3"/>
  <pageSetup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0850-053C-43A6-B279-FFF1D97AC5D1}">
  <sheetPr>
    <pageSetUpPr fitToPage="1"/>
  </sheetPr>
  <dimension ref="A1:AS109"/>
  <sheetViews>
    <sheetView zoomScale="85" zoomScaleNormal="85" workbookViewId="0">
      <selection activeCell="H73" sqref="H73"/>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0.5703125" style="1" customWidth="1"/>
    <col min="9" max="9" width="3.5703125" style="1" customWidth="1"/>
    <col min="10" max="10" width="14" style="1" customWidth="1"/>
    <col min="11" max="11" width="0.85546875" style="1" customWidth="1"/>
    <col min="12" max="12" width="3.5703125" style="1" customWidth="1"/>
    <col min="13" max="13" width="10.5703125" style="1" customWidth="1"/>
    <col min="14" max="14" width="2.140625" style="1" customWidth="1"/>
    <col min="15" max="15" width="12.85546875" style="1" bestFit="1" customWidth="1"/>
    <col min="16" max="16" width="2.7109375" style="1" customWidth="1"/>
    <col min="17" max="17" width="10.5703125" style="1" customWidth="1"/>
    <col min="18" max="18" width="13.7109375" style="2" bestFit="1" customWidth="1"/>
    <col min="19" max="19" width="1.140625" style="1" customWidth="1"/>
    <col min="20" max="20" width="14.5703125" style="1" customWidth="1"/>
    <col min="21" max="21" width="8" style="1" hidden="1" customWidth="1"/>
    <col min="22" max="22" width="9.140625" style="1"/>
    <col min="23" max="32" width="12.28515625" style="1" customWidth="1"/>
    <col min="33" max="33" width="36.7109375" style="1" customWidth="1"/>
    <col min="34" max="35" width="9.28515625" style="1" bestFit="1" customWidth="1"/>
    <col min="36" max="36" width="9.85546875"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45" ht="39" x14ac:dyDescent="0.2">
      <c r="A1" s="441" t="s">
        <v>91</v>
      </c>
      <c r="B1" s="441"/>
      <c r="C1" s="441"/>
      <c r="D1" s="441"/>
      <c r="E1" s="441"/>
      <c r="F1" s="441"/>
      <c r="G1" s="441"/>
      <c r="H1" s="441"/>
      <c r="I1" s="441"/>
      <c r="J1" s="441"/>
      <c r="K1" s="441"/>
      <c r="L1" s="441"/>
      <c r="M1" s="441"/>
      <c r="N1" s="441"/>
      <c r="O1" s="441"/>
      <c r="P1" s="441"/>
      <c r="Q1" s="441"/>
      <c r="R1" s="441"/>
      <c r="S1" s="441"/>
      <c r="T1" s="441"/>
      <c r="U1" s="441"/>
      <c r="AO1" s="159"/>
      <c r="AP1" s="159"/>
      <c r="AQ1" s="159"/>
      <c r="AR1" s="159"/>
      <c r="AS1" s="159"/>
    </row>
    <row r="2" spans="1:45" ht="13.5" thickBot="1" x14ac:dyDescent="0.25"/>
    <row r="3" spans="1:45" ht="15.75" x14ac:dyDescent="0.25">
      <c r="A3" s="583" t="s">
        <v>86</v>
      </c>
      <c r="B3" s="584"/>
      <c r="C3" s="584"/>
      <c r="D3" s="584"/>
      <c r="E3" s="584"/>
      <c r="F3" s="584"/>
      <c r="G3" s="584"/>
      <c r="H3" s="584"/>
      <c r="I3" s="584"/>
      <c r="J3" s="584"/>
      <c r="K3" s="584"/>
      <c r="L3" s="584"/>
      <c r="M3" s="584"/>
      <c r="N3" s="584"/>
      <c r="O3" s="584"/>
      <c r="P3" s="584"/>
      <c r="Q3" s="584"/>
      <c r="R3" s="584"/>
      <c r="S3" s="584"/>
      <c r="T3" s="650"/>
    </row>
    <row r="4" spans="1:45" ht="13.5" thickBot="1" x14ac:dyDescent="0.25">
      <c r="A4" s="585" t="s">
        <v>0</v>
      </c>
      <c r="B4" s="586"/>
      <c r="C4" s="586"/>
      <c r="D4" s="586"/>
      <c r="E4" s="586"/>
      <c r="F4" s="586"/>
      <c r="G4" s="586"/>
      <c r="H4" s="586"/>
      <c r="I4" s="586"/>
      <c r="J4" s="586"/>
      <c r="K4" s="586"/>
      <c r="L4" s="586"/>
      <c r="M4" s="586"/>
      <c r="N4" s="586"/>
      <c r="O4" s="586"/>
      <c r="P4" s="586"/>
      <c r="Q4" s="586"/>
      <c r="R4" s="586"/>
      <c r="S4" s="586"/>
      <c r="T4" s="651"/>
    </row>
    <row r="5" spans="1:45" ht="6.6" customHeight="1" thickBot="1" x14ac:dyDescent="0.25"/>
    <row r="6" spans="1:45" s="4" customFormat="1" ht="15.75" x14ac:dyDescent="0.25">
      <c r="A6" s="3" t="s">
        <v>1</v>
      </c>
      <c r="B6" s="3" t="s">
        <v>2</v>
      </c>
      <c r="C6" s="3"/>
      <c r="F6" s="621" t="s">
        <v>101</v>
      </c>
      <c r="G6" s="621"/>
      <c r="H6" s="621"/>
      <c r="I6" s="621"/>
      <c r="J6" s="621"/>
      <c r="K6" s="621"/>
      <c r="L6" s="621"/>
      <c r="M6" s="621"/>
      <c r="N6" s="5"/>
      <c r="O6" s="6"/>
      <c r="P6" s="606" t="s">
        <v>83</v>
      </c>
      <c r="Q6" s="622"/>
      <c r="R6" s="623">
        <v>250025</v>
      </c>
      <c r="S6" s="202"/>
      <c r="T6" s="625">
        <v>9091</v>
      </c>
      <c r="AG6" s="7" t="s">
        <v>3</v>
      </c>
      <c r="AH6" s="4" t="b">
        <f>ISBLANK(M11)</f>
        <v>0</v>
      </c>
      <c r="AI6" s="4" t="b">
        <f>ISNUMBER(M11)</f>
        <v>1</v>
      </c>
      <c r="AJ6" s="4" t="b">
        <f>AND(M11&gt;=0,M11&lt;1)</f>
        <v>1</v>
      </c>
      <c r="AK6" s="8" t="str">
        <f>IF(AH6,"",IF(AI6,IF(AJ6,"","Check Time"),"Incorect format"))</f>
        <v/>
      </c>
    </row>
    <row r="7" spans="1:45" s="4" customFormat="1" ht="6.75" customHeight="1" x14ac:dyDescent="0.25">
      <c r="A7" s="3"/>
      <c r="B7" s="3"/>
      <c r="C7" s="3"/>
      <c r="F7" s="194"/>
      <c r="G7" s="194"/>
      <c r="H7" s="194"/>
      <c r="I7" s="194"/>
      <c r="J7" s="194"/>
      <c r="K7" s="194"/>
      <c r="L7" s="194"/>
      <c r="M7" s="194"/>
      <c r="P7" s="452"/>
      <c r="Q7" s="453"/>
      <c r="R7" s="624"/>
      <c r="S7" s="203"/>
      <c r="T7" s="626"/>
      <c r="AG7" s="9"/>
      <c r="AK7" s="10"/>
    </row>
    <row r="8" spans="1:45" s="4" customFormat="1" ht="15.75" x14ac:dyDescent="0.25">
      <c r="A8" s="3" t="s">
        <v>4</v>
      </c>
      <c r="B8" s="3" t="s">
        <v>80</v>
      </c>
      <c r="C8" s="3"/>
      <c r="F8" s="621" t="s">
        <v>93</v>
      </c>
      <c r="G8" s="621"/>
      <c r="H8" s="621"/>
      <c r="I8" s="621"/>
      <c r="J8" s="621"/>
      <c r="K8" s="621"/>
      <c r="L8" s="621"/>
      <c r="M8" s="621"/>
      <c r="N8" s="209"/>
      <c r="O8" s="209"/>
      <c r="P8" s="449"/>
      <c r="Q8" s="450"/>
      <c r="R8" s="11"/>
      <c r="S8" s="12"/>
      <c r="T8" s="13" t="s">
        <v>5</v>
      </c>
      <c r="AG8" s="9" t="s">
        <v>6</v>
      </c>
      <c r="AH8" s="4" t="b">
        <f>ISBLANK(H11)</f>
        <v>0</v>
      </c>
      <c r="AI8" s="4" t="b">
        <f>ISNUMBER(H11)</f>
        <v>1</v>
      </c>
      <c r="AJ8" s="4" t="b">
        <f>AND(H11&gt;=0,H11&lt;1)</f>
        <v>1</v>
      </c>
      <c r="AK8" s="8" t="str">
        <f>IF(AH8,"",IF(AI8,IF(AJ8,"","Check Time"),"Incorect format"))</f>
        <v/>
      </c>
    </row>
    <row r="9" spans="1:45" s="4" customFormat="1" ht="15.75" x14ac:dyDescent="0.25">
      <c r="A9" s="3"/>
      <c r="B9" s="3" t="s">
        <v>81</v>
      </c>
      <c r="C9" s="3"/>
      <c r="F9" s="627" t="s">
        <v>90</v>
      </c>
      <c r="G9" s="627"/>
      <c r="H9" s="627"/>
      <c r="I9" s="627"/>
      <c r="J9" s="627"/>
      <c r="K9" s="627"/>
      <c r="L9" s="627"/>
      <c r="M9" s="627"/>
      <c r="N9" s="209"/>
      <c r="O9" s="209"/>
      <c r="P9" s="14"/>
      <c r="Q9" s="15"/>
      <c r="R9" s="15"/>
      <c r="S9" s="15"/>
      <c r="T9" s="16"/>
    </row>
    <row r="10" spans="1:45" s="4" customFormat="1" ht="15.75" x14ac:dyDescent="0.25">
      <c r="A10" s="3"/>
      <c r="B10" s="3"/>
      <c r="C10" s="3"/>
      <c r="F10" s="195" t="s">
        <v>7</v>
      </c>
      <c r="G10" s="195"/>
      <c r="H10" s="195" t="s">
        <v>8</v>
      </c>
      <c r="I10" s="196"/>
      <c r="J10" s="195" t="s">
        <v>9</v>
      </c>
      <c r="K10" s="195"/>
      <c r="L10" s="195"/>
      <c r="M10" s="195" t="s">
        <v>10</v>
      </c>
      <c r="N10" s="209"/>
      <c r="O10" s="209"/>
      <c r="P10" s="452" t="s">
        <v>84</v>
      </c>
      <c r="Q10" s="453"/>
      <c r="R10" s="563" t="s">
        <v>102</v>
      </c>
      <c r="S10" s="563"/>
      <c r="T10" s="564"/>
      <c r="AG10" s="17"/>
      <c r="AH10" s="17"/>
      <c r="AI10" s="17" t="s">
        <v>11</v>
      </c>
      <c r="AJ10" s="17" t="s">
        <v>12</v>
      </c>
    </row>
    <row r="11" spans="1:45" s="4" customFormat="1" ht="16.5" thickBot="1" x14ac:dyDescent="0.3">
      <c r="A11" s="3"/>
      <c r="B11" s="3" t="s">
        <v>82</v>
      </c>
      <c r="C11" s="3"/>
      <c r="F11" s="197">
        <v>45813</v>
      </c>
      <c r="G11" s="198"/>
      <c r="H11" s="199">
        <v>0.54166666666666663</v>
      </c>
      <c r="I11" s="200" t="s">
        <v>3</v>
      </c>
      <c r="J11" s="197">
        <v>45817</v>
      </c>
      <c r="K11" s="201"/>
      <c r="L11" s="201"/>
      <c r="M11" s="199">
        <v>0.66666666666666663</v>
      </c>
      <c r="N11" s="18"/>
      <c r="O11" s="19" t="str">
        <f>+AK8&amp;AK6</f>
        <v/>
      </c>
      <c r="P11" s="459"/>
      <c r="Q11" s="460"/>
      <c r="R11" s="460"/>
      <c r="S11" s="460"/>
      <c r="T11" s="461"/>
      <c r="AG11" s="20">
        <f>24*(-SUM(D11:I11)+SUM(J11:N11))</f>
        <v>99</v>
      </c>
      <c r="AH11" s="17">
        <f>+AG11/24</f>
        <v>4.125</v>
      </c>
      <c r="AI11" s="17">
        <f>+TRUNC(AH11)</f>
        <v>4</v>
      </c>
      <c r="AJ11" s="17">
        <f>24*(AH11-AI11)</f>
        <v>3</v>
      </c>
    </row>
    <row r="12" spans="1:45" ht="6.6" customHeight="1" x14ac:dyDescent="0.2">
      <c r="A12" s="21"/>
      <c r="B12" s="21"/>
      <c r="C12" s="21"/>
    </row>
    <row r="13" spans="1:45" ht="14.45" hidden="1" customHeight="1" x14ac:dyDescent="0.25">
      <c r="A13" s="470" t="s">
        <v>13</v>
      </c>
      <c r="B13" s="471"/>
      <c r="C13" s="471"/>
      <c r="D13" s="471"/>
      <c r="E13" s="471"/>
      <c r="F13" s="471"/>
      <c r="G13" s="471"/>
      <c r="H13" s="471"/>
      <c r="I13" s="471"/>
      <c r="J13" s="471"/>
      <c r="K13" s="471"/>
      <c r="L13" s="471"/>
      <c r="M13" s="471"/>
      <c r="N13" s="471"/>
      <c r="O13" s="471"/>
      <c r="P13" s="471"/>
      <c r="Q13" s="471"/>
      <c r="R13" s="471"/>
      <c r="S13" s="471"/>
      <c r="T13" s="473"/>
    </row>
    <row r="14" spans="1:45" s="22" customFormat="1" ht="15.75" x14ac:dyDescent="0.25">
      <c r="A14" s="22" t="s">
        <v>14</v>
      </c>
      <c r="B14" s="22" t="s">
        <v>15</v>
      </c>
    </row>
    <row r="15" spans="1:45" s="23" customFormat="1" ht="16.5" thickBot="1" x14ac:dyDescent="0.3">
      <c r="C15" s="23" t="s">
        <v>16</v>
      </c>
    </row>
    <row r="16" spans="1:45" s="21" customFormat="1" ht="15.75" thickBot="1" x14ac:dyDescent="0.3">
      <c r="C16" s="24" t="s">
        <v>17</v>
      </c>
      <c r="E16" s="24"/>
      <c r="R16" s="191" t="s">
        <v>85</v>
      </c>
    </row>
    <row r="17" spans="3:29" s="21" customFormat="1" ht="14.25" x14ac:dyDescent="0.2">
      <c r="D17" s="477" t="s">
        <v>18</v>
      </c>
      <c r="E17" s="478"/>
      <c r="F17" s="478"/>
      <c r="G17" s="479"/>
      <c r="H17" s="478" t="s">
        <v>19</v>
      </c>
      <c r="I17" s="478"/>
      <c r="J17" s="478" t="s">
        <v>20</v>
      </c>
      <c r="K17" s="478"/>
      <c r="L17" s="478"/>
      <c r="M17" s="478" t="s">
        <v>21</v>
      </c>
      <c r="N17" s="480"/>
      <c r="O17" s="25"/>
      <c r="P17" s="477" t="s">
        <v>11</v>
      </c>
      <c r="Q17" s="480"/>
      <c r="R17" s="183" t="s">
        <v>22</v>
      </c>
      <c r="T17" s="26" t="s">
        <v>96</v>
      </c>
    </row>
    <row r="18" spans="3:29" s="21" customFormat="1" ht="14.25" x14ac:dyDescent="0.2">
      <c r="C18" s="27">
        <v>1</v>
      </c>
      <c r="D18" s="481">
        <f>IF(AI11&gt;=1,F11,"")</f>
        <v>45813</v>
      </c>
      <c r="E18" s="482"/>
      <c r="F18" s="482"/>
      <c r="G18" s="483"/>
      <c r="H18" s="484">
        <f>IF($AI$11&gt;=1,H11,"")</f>
        <v>0.54166666666666663</v>
      </c>
      <c r="I18" s="485"/>
      <c r="J18" s="482">
        <f>IF($AI$11&gt;=1,D18+1,"")</f>
        <v>45814</v>
      </c>
      <c r="K18" s="485"/>
      <c r="L18" s="485"/>
      <c r="M18" s="484">
        <f>IF(AI11&gt;=1,H18,"")</f>
        <v>0.54166666666666663</v>
      </c>
      <c r="N18" s="486"/>
      <c r="O18" s="28"/>
      <c r="P18" s="487">
        <f>+IF($AI$11&gt;=1,1,0)</f>
        <v>1</v>
      </c>
      <c r="Q18" s="488"/>
      <c r="R18" s="184">
        <v>70</v>
      </c>
      <c r="T18" s="29">
        <f t="shared" ref="T18:T24" si="0">IF(P18=1,(R18),(0))</f>
        <v>70</v>
      </c>
    </row>
    <row r="19" spans="3:29" s="21" customFormat="1" ht="14.25" x14ac:dyDescent="0.2">
      <c r="C19" s="27">
        <v>2</v>
      </c>
      <c r="D19" s="481">
        <f>IF($AI$11&gt;=2,D18+1,"")</f>
        <v>45814</v>
      </c>
      <c r="E19" s="482"/>
      <c r="F19" s="482"/>
      <c r="G19" s="483"/>
      <c r="H19" s="484">
        <f>IF($AI$11&gt;=2,H18,"")</f>
        <v>0.54166666666666663</v>
      </c>
      <c r="I19" s="485"/>
      <c r="J19" s="482">
        <f>IF($AI$11&gt;=2,+J18+1,"")</f>
        <v>45815</v>
      </c>
      <c r="K19" s="485"/>
      <c r="L19" s="485"/>
      <c r="M19" s="484">
        <f>IF(AI11&gt;=2,M18,"")</f>
        <v>0.54166666666666663</v>
      </c>
      <c r="N19" s="486"/>
      <c r="O19" s="28"/>
      <c r="P19" s="487">
        <f>+IF($AI$11&gt;=2,1,0)</f>
        <v>1</v>
      </c>
      <c r="Q19" s="488"/>
      <c r="R19" s="184">
        <v>70</v>
      </c>
      <c r="T19" s="29">
        <f t="shared" si="0"/>
        <v>70</v>
      </c>
    </row>
    <row r="20" spans="3:29" s="21" customFormat="1" ht="14.25" x14ac:dyDescent="0.2">
      <c r="C20" s="27">
        <v>3</v>
      </c>
      <c r="D20" s="481">
        <f>IF($AI$11&gt;=3,D19+1,"")</f>
        <v>45815</v>
      </c>
      <c r="E20" s="482"/>
      <c r="F20" s="482"/>
      <c r="G20" s="483"/>
      <c r="H20" s="484">
        <f>IF($AI$11&gt;=3,H19,"")</f>
        <v>0.54166666666666663</v>
      </c>
      <c r="I20" s="485"/>
      <c r="J20" s="482">
        <f>IF($AI$11&gt;=3,+J19+1,"")</f>
        <v>45816</v>
      </c>
      <c r="K20" s="485"/>
      <c r="L20" s="485"/>
      <c r="M20" s="484">
        <f>IF(AI11&gt;=3,H20,"")</f>
        <v>0.54166666666666663</v>
      </c>
      <c r="N20" s="486"/>
      <c r="O20" s="28"/>
      <c r="P20" s="487">
        <f>+IF($AI$11&gt;=3,1,0)</f>
        <v>1</v>
      </c>
      <c r="Q20" s="488"/>
      <c r="R20" s="184">
        <v>70</v>
      </c>
      <c r="T20" s="29">
        <f t="shared" si="0"/>
        <v>70</v>
      </c>
    </row>
    <row r="21" spans="3:29" s="21" customFormat="1" ht="14.25" x14ac:dyDescent="0.2">
      <c r="C21" s="27">
        <v>4</v>
      </c>
      <c r="D21" s="481">
        <f>IF($AI$11&gt;=4,D20+1,"")</f>
        <v>45816</v>
      </c>
      <c r="E21" s="482"/>
      <c r="F21" s="482"/>
      <c r="G21" s="483"/>
      <c r="H21" s="484">
        <f>IF($AI$11&gt;=4,H20,"")</f>
        <v>0.54166666666666663</v>
      </c>
      <c r="I21" s="485"/>
      <c r="J21" s="482">
        <f>IF($AI$11&gt;=4,+J20+1,"")</f>
        <v>45817</v>
      </c>
      <c r="K21" s="485"/>
      <c r="L21" s="485"/>
      <c r="M21" s="484">
        <f>IF(AI11&gt;=4,H21,"")</f>
        <v>0.54166666666666663</v>
      </c>
      <c r="N21" s="486"/>
      <c r="O21" s="28"/>
      <c r="P21" s="487">
        <f>+IF($AI$11&gt;=4,1,0)</f>
        <v>1</v>
      </c>
      <c r="Q21" s="488"/>
      <c r="R21" s="184">
        <v>70</v>
      </c>
      <c r="T21" s="29">
        <f t="shared" si="0"/>
        <v>70</v>
      </c>
      <c r="AB21" s="30"/>
    </row>
    <row r="22" spans="3:29" s="21" customFormat="1" ht="14.25" x14ac:dyDescent="0.2">
      <c r="C22" s="27">
        <v>5</v>
      </c>
      <c r="D22" s="481" t="str">
        <f>IF($AI$11&gt;=5,D21+1,"")</f>
        <v/>
      </c>
      <c r="E22" s="482"/>
      <c r="F22" s="482"/>
      <c r="G22" s="483"/>
      <c r="H22" s="484" t="str">
        <f>IF($AI$11&gt;=5,H21,"")</f>
        <v/>
      </c>
      <c r="I22" s="485"/>
      <c r="J22" s="482" t="str">
        <f>IF($AI$11&gt;=5,+J21+1,"")</f>
        <v/>
      </c>
      <c r="K22" s="485"/>
      <c r="L22" s="485"/>
      <c r="M22" s="484" t="str">
        <f>IF(AI11&gt;=5,H22,"")</f>
        <v/>
      </c>
      <c r="N22" s="486"/>
      <c r="O22" s="28"/>
      <c r="P22" s="487">
        <f>+IF($AI$11&gt;=5,1,0)</f>
        <v>0</v>
      </c>
      <c r="Q22" s="488"/>
      <c r="R22" s="184">
        <v>70</v>
      </c>
      <c r="T22" s="29">
        <f t="shared" si="0"/>
        <v>0</v>
      </c>
      <c r="AB22" s="30"/>
      <c r="AC22" s="31"/>
    </row>
    <row r="23" spans="3:29" s="21" customFormat="1" ht="14.25" x14ac:dyDescent="0.2">
      <c r="C23" s="27">
        <v>6</v>
      </c>
      <c r="D23" s="481" t="str">
        <f>IF($AI$11&gt;=6,D22+1,"")</f>
        <v/>
      </c>
      <c r="E23" s="482"/>
      <c r="F23" s="482"/>
      <c r="G23" s="483"/>
      <c r="H23" s="484" t="str">
        <f>IF($AI$11&gt;=6,H22,"")</f>
        <v/>
      </c>
      <c r="I23" s="485"/>
      <c r="J23" s="482" t="str">
        <f>IF($AI$11&gt;=6,+J22+1,"")</f>
        <v/>
      </c>
      <c r="K23" s="485"/>
      <c r="L23" s="485"/>
      <c r="M23" s="484" t="str">
        <f>IF(AI11&gt;=6,H23,"")</f>
        <v/>
      </c>
      <c r="N23" s="486"/>
      <c r="O23" s="28"/>
      <c r="P23" s="487">
        <f>+IF($AI$11&gt;=6,1,0)</f>
        <v>0</v>
      </c>
      <c r="Q23" s="488"/>
      <c r="R23" s="184">
        <v>70</v>
      </c>
      <c r="T23" s="29">
        <f t="shared" si="0"/>
        <v>0</v>
      </c>
      <c r="AB23" s="30"/>
      <c r="AC23" s="32"/>
    </row>
    <row r="24" spans="3:29" s="21" customFormat="1" ht="15" thickBot="1" x14ac:dyDescent="0.25">
      <c r="C24" s="27">
        <v>7</v>
      </c>
      <c r="D24" s="481" t="str">
        <f>IF($AI$11&gt;=7,D23+1,"")</f>
        <v/>
      </c>
      <c r="E24" s="482"/>
      <c r="F24" s="482"/>
      <c r="G24" s="483"/>
      <c r="H24" s="484" t="str">
        <f>IF($AI$11&gt;=7,H23,"")</f>
        <v/>
      </c>
      <c r="I24" s="485"/>
      <c r="J24" s="482" t="str">
        <f>IF($AI$11&gt;=7,+J23+1,"")</f>
        <v/>
      </c>
      <c r="K24" s="485"/>
      <c r="L24" s="485"/>
      <c r="M24" s="484" t="str">
        <f>IF(AI11&gt;=7,H24,"")</f>
        <v/>
      </c>
      <c r="N24" s="486"/>
      <c r="O24" s="28"/>
      <c r="P24" s="608">
        <f>+IF($AI$11&gt;=7,1,0)</f>
        <v>0</v>
      </c>
      <c r="Q24" s="609"/>
      <c r="R24" s="185">
        <v>70</v>
      </c>
      <c r="T24" s="33">
        <f t="shared" si="0"/>
        <v>0</v>
      </c>
      <c r="X24" s="32"/>
      <c r="AB24" s="30"/>
    </row>
    <row r="25" spans="3:29" s="21" customFormat="1" ht="15" customHeight="1" thickBot="1" x14ac:dyDescent="0.3">
      <c r="C25" s="24" t="s">
        <v>97</v>
      </c>
      <c r="E25" s="24"/>
      <c r="F25" s="34"/>
      <c r="G25" s="35"/>
      <c r="H25" s="34"/>
      <c r="I25" s="32"/>
      <c r="J25" s="36"/>
      <c r="K25" s="36"/>
      <c r="M25" s="37"/>
      <c r="N25" s="37"/>
      <c r="O25" s="214" t="s">
        <v>98</v>
      </c>
      <c r="P25" s="613">
        <f>SUM(P18:Q24)</f>
        <v>4</v>
      </c>
      <c r="Q25" s="614"/>
      <c r="R25" s="185">
        <v>70</v>
      </c>
      <c r="S25" s="82"/>
      <c r="T25" s="83">
        <f>P25*R25</f>
        <v>280</v>
      </c>
      <c r="AB25" s="32"/>
    </row>
    <row r="26" spans="3:29" s="21" customFormat="1" ht="15" customHeight="1" x14ac:dyDescent="0.25">
      <c r="C26" s="24"/>
      <c r="E26" s="24"/>
      <c r="F26" s="34"/>
      <c r="G26" s="35"/>
      <c r="H26" s="34"/>
      <c r="I26" s="32"/>
      <c r="J26" s="36"/>
      <c r="K26" s="36"/>
      <c r="M26" s="37"/>
      <c r="N26" s="37"/>
      <c r="O26" s="37"/>
      <c r="P26" s="37"/>
      <c r="R26" s="38"/>
      <c r="T26" s="39"/>
      <c r="AB26" s="32"/>
    </row>
    <row r="27" spans="3:29" s="21" customFormat="1" ht="15" hidden="1" customHeight="1" x14ac:dyDescent="0.25">
      <c r="C27" s="24"/>
      <c r="E27" s="24"/>
      <c r="F27" s="34"/>
      <c r="G27" s="35"/>
      <c r="H27" s="34"/>
      <c r="I27" s="32"/>
      <c r="J27" s="36"/>
      <c r="K27" s="36"/>
      <c r="M27" s="37"/>
      <c r="N27" s="37"/>
      <c r="O27" s="37"/>
      <c r="P27" s="37"/>
      <c r="R27" s="38"/>
      <c r="T27" s="39"/>
      <c r="AB27" s="32"/>
    </row>
    <row r="28" spans="3:29" s="21" customFormat="1" ht="15" hidden="1" customHeight="1" x14ac:dyDescent="0.25">
      <c r="C28" s="24"/>
      <c r="E28" s="24"/>
      <c r="F28" s="34"/>
      <c r="G28" s="35"/>
      <c r="H28" s="34"/>
      <c r="I28" s="32"/>
      <c r="J28" s="36"/>
      <c r="K28" s="36"/>
      <c r="M28" s="37"/>
      <c r="N28" s="37"/>
      <c r="O28" s="37"/>
      <c r="P28" s="37"/>
      <c r="R28" s="38"/>
      <c r="T28" s="39"/>
      <c r="AB28" s="32"/>
    </row>
    <row r="29" spans="3:29" s="21" customFormat="1" ht="15" hidden="1" customHeight="1" x14ac:dyDescent="0.25">
      <c r="C29" s="24"/>
      <c r="E29" s="24"/>
      <c r="F29" s="34"/>
      <c r="G29" s="35"/>
      <c r="H29" s="34"/>
      <c r="I29" s="32"/>
      <c r="J29" s="36"/>
      <c r="K29" s="36"/>
      <c r="M29" s="37"/>
      <c r="N29" s="37"/>
      <c r="O29" s="37"/>
      <c r="P29" s="37"/>
      <c r="R29" s="38"/>
      <c r="T29" s="39"/>
      <c r="AB29" s="32"/>
    </row>
    <row r="30" spans="3:29" s="21" customFormat="1" ht="15" hidden="1" customHeight="1" x14ac:dyDescent="0.25">
      <c r="C30" s="24"/>
      <c r="E30" s="24"/>
      <c r="F30" s="34"/>
      <c r="G30" s="35"/>
      <c r="H30" s="34"/>
      <c r="I30" s="32"/>
      <c r="J30" s="36"/>
      <c r="K30" s="36"/>
      <c r="M30" s="37"/>
      <c r="N30" s="37"/>
      <c r="O30" s="37"/>
      <c r="P30" s="37"/>
      <c r="R30" s="38"/>
      <c r="T30" s="39"/>
      <c r="AB30" s="32"/>
    </row>
    <row r="31" spans="3:29" s="21" customFormat="1" ht="15" hidden="1" customHeight="1" x14ac:dyDescent="0.25">
      <c r="C31" s="24"/>
      <c r="E31" s="24"/>
      <c r="F31" s="34"/>
      <c r="G31" s="35"/>
      <c r="H31" s="34"/>
      <c r="I31" s="32"/>
      <c r="J31" s="36"/>
      <c r="K31" s="36"/>
      <c r="M31" s="37"/>
      <c r="N31" s="37"/>
      <c r="O31" s="37"/>
      <c r="P31" s="37"/>
      <c r="R31" s="38"/>
      <c r="T31" s="39"/>
      <c r="AB31" s="32"/>
    </row>
    <row r="32" spans="3:29" s="21" customFormat="1" ht="15" hidden="1" customHeight="1" x14ac:dyDescent="0.25">
      <c r="C32" s="24"/>
      <c r="E32" s="24"/>
      <c r="F32" s="34"/>
      <c r="G32" s="35"/>
      <c r="H32" s="34"/>
      <c r="I32" s="32"/>
      <c r="J32" s="36"/>
      <c r="K32" s="36"/>
      <c r="M32" s="37"/>
      <c r="N32" s="37"/>
      <c r="O32" s="37"/>
      <c r="P32" s="37"/>
      <c r="R32" s="38"/>
      <c r="T32" s="39"/>
      <c r="AB32" s="32"/>
    </row>
    <row r="33" spans="3:34" s="21" customFormat="1" ht="15" hidden="1" customHeight="1" x14ac:dyDescent="0.25">
      <c r="C33" s="24"/>
      <c r="E33" s="24"/>
      <c r="F33" s="34"/>
      <c r="G33" s="35"/>
      <c r="H33" s="34"/>
      <c r="I33" s="32"/>
      <c r="J33" s="36"/>
      <c r="K33" s="36"/>
      <c r="M33" s="37"/>
      <c r="N33" s="37"/>
      <c r="O33" s="37"/>
      <c r="P33" s="37"/>
      <c r="R33" s="38"/>
      <c r="T33" s="39"/>
      <c r="AB33" s="32"/>
    </row>
    <row r="34" spans="3:34" s="21" customFormat="1" ht="15" hidden="1" customHeight="1" x14ac:dyDescent="0.25">
      <c r="C34" s="24"/>
      <c r="E34" s="24"/>
      <c r="F34" s="34"/>
      <c r="G34" s="35"/>
      <c r="H34" s="34"/>
      <c r="I34" s="32"/>
      <c r="J34" s="36"/>
      <c r="K34" s="36"/>
      <c r="M34" s="37"/>
      <c r="N34" s="37"/>
      <c r="O34" s="37"/>
      <c r="P34" s="37"/>
      <c r="R34" s="38"/>
      <c r="T34" s="39"/>
      <c r="AB34" s="32"/>
    </row>
    <row r="35" spans="3:34" s="21" customFormat="1" ht="15" hidden="1" customHeight="1" thickBot="1" x14ac:dyDescent="0.3">
      <c r="C35" s="24" t="s">
        <v>23</v>
      </c>
      <c r="E35" s="24"/>
      <c r="F35" s="34"/>
      <c r="G35" s="35"/>
      <c r="H35" s="34"/>
      <c r="I35" s="32"/>
      <c r="J35" s="36"/>
      <c r="K35" s="36"/>
      <c r="M35" s="37"/>
      <c r="N35" s="37"/>
      <c r="O35" s="37"/>
      <c r="P35" s="37"/>
      <c r="R35" s="38"/>
      <c r="T35" s="39"/>
      <c r="AB35" s="32"/>
    </row>
    <row r="36" spans="3:34" s="21" customFormat="1" ht="15" hidden="1" customHeight="1" thickBot="1" x14ac:dyDescent="0.3">
      <c r="C36" s="40"/>
      <c r="E36" s="610" t="s">
        <v>24</v>
      </c>
      <c r="F36" s="611"/>
      <c r="G36" s="611"/>
      <c r="H36" s="611"/>
      <c r="I36" s="611"/>
      <c r="J36" s="612"/>
      <c r="K36" s="41"/>
      <c r="M36" s="38"/>
    </row>
    <row r="37" spans="3:34" s="32" customFormat="1" ht="15" hidden="1" customHeight="1" thickBot="1" x14ac:dyDescent="0.25">
      <c r="C37" s="21"/>
      <c r="E37" s="606" t="s">
        <v>25</v>
      </c>
      <c r="F37" s="607"/>
      <c r="G37" s="606" t="s">
        <v>26</v>
      </c>
      <c r="H37" s="607"/>
      <c r="I37" s="606" t="s">
        <v>27</v>
      </c>
      <c r="J37" s="607"/>
      <c r="K37" s="42"/>
      <c r="L37" s="501" t="s">
        <v>28</v>
      </c>
      <c r="M37" s="502"/>
      <c r="O37" s="192" t="s">
        <v>29</v>
      </c>
    </row>
    <row r="38" spans="3:34" s="32" customFormat="1" ht="15" hidden="1" customHeight="1" x14ac:dyDescent="0.25">
      <c r="C38" s="492" t="s">
        <v>30</v>
      </c>
      <c r="D38" s="493"/>
      <c r="E38" s="44"/>
      <c r="F38" s="43"/>
      <c r="G38" s="44"/>
      <c r="H38" s="43"/>
      <c r="I38" s="44"/>
      <c r="J38" s="43"/>
      <c r="K38" s="45"/>
      <c r="L38" s="494">
        <f>F38+H38+J38</f>
        <v>0</v>
      </c>
      <c r="M38" s="495"/>
      <c r="O38" s="193">
        <f t="shared" ref="O38:O44" si="1">IF(L38 &lt;=T18,L38,T18)</f>
        <v>0</v>
      </c>
    </row>
    <row r="39" spans="3:34" s="32" customFormat="1" ht="15" hidden="1" customHeight="1" x14ac:dyDescent="0.25">
      <c r="C39" s="492" t="s">
        <v>31</v>
      </c>
      <c r="D39" s="493"/>
      <c r="E39" s="46"/>
      <c r="F39" s="47"/>
      <c r="G39" s="48"/>
      <c r="H39" s="47"/>
      <c r="I39" s="48"/>
      <c r="J39" s="47"/>
      <c r="K39" s="45"/>
      <c r="L39" s="494">
        <f>F39+H39+J39</f>
        <v>0</v>
      </c>
      <c r="M39" s="495"/>
      <c r="O39" s="193">
        <f t="shared" si="1"/>
        <v>0</v>
      </c>
      <c r="R39" s="49"/>
    </row>
    <row r="40" spans="3:34" s="32" customFormat="1" ht="15" hidden="1" customHeight="1" x14ac:dyDescent="0.25">
      <c r="C40" s="492" t="s">
        <v>32</v>
      </c>
      <c r="D40" s="493"/>
      <c r="E40" s="46"/>
      <c r="F40" s="47"/>
      <c r="G40" s="48"/>
      <c r="H40" s="47"/>
      <c r="I40" s="48"/>
      <c r="J40" s="47"/>
      <c r="K40" s="45"/>
      <c r="L40" s="494">
        <f t="shared" ref="L40:L44" si="2">F40+H40+J40</f>
        <v>0</v>
      </c>
      <c r="M40" s="495"/>
      <c r="O40" s="193">
        <f t="shared" si="1"/>
        <v>0</v>
      </c>
      <c r="R40" s="49"/>
    </row>
    <row r="41" spans="3:34" s="32" customFormat="1" ht="15" hidden="1" customHeight="1" x14ac:dyDescent="0.25">
      <c r="C41" s="492" t="s">
        <v>33</v>
      </c>
      <c r="D41" s="493"/>
      <c r="E41" s="46"/>
      <c r="F41" s="47"/>
      <c r="G41" s="48"/>
      <c r="H41" s="47"/>
      <c r="I41" s="48"/>
      <c r="J41" s="47"/>
      <c r="K41" s="45"/>
      <c r="L41" s="494">
        <f t="shared" si="2"/>
        <v>0</v>
      </c>
      <c r="M41" s="495"/>
      <c r="O41" s="193">
        <f t="shared" si="1"/>
        <v>0</v>
      </c>
    </row>
    <row r="42" spans="3:34" s="32" customFormat="1" ht="15" hidden="1" customHeight="1" x14ac:dyDescent="0.25">
      <c r="C42" s="492" t="s">
        <v>34</v>
      </c>
      <c r="D42" s="493"/>
      <c r="E42" s="46"/>
      <c r="F42" s="47"/>
      <c r="G42" s="48"/>
      <c r="H42" s="47"/>
      <c r="I42" s="48"/>
      <c r="J42" s="47"/>
      <c r="K42" s="45"/>
      <c r="L42" s="494">
        <f t="shared" si="2"/>
        <v>0</v>
      </c>
      <c r="M42" s="495"/>
      <c r="O42" s="193">
        <f t="shared" si="1"/>
        <v>0</v>
      </c>
    </row>
    <row r="43" spans="3:34" s="32" customFormat="1" ht="15" hidden="1" customHeight="1" x14ac:dyDescent="0.25">
      <c r="C43" s="492" t="s">
        <v>35</v>
      </c>
      <c r="D43" s="493"/>
      <c r="E43" s="46"/>
      <c r="F43" s="47"/>
      <c r="G43" s="48"/>
      <c r="H43" s="50"/>
      <c r="I43" s="48"/>
      <c r="J43" s="50"/>
      <c r="K43" s="45"/>
      <c r="L43" s="494">
        <f t="shared" si="2"/>
        <v>0</v>
      </c>
      <c r="M43" s="495"/>
      <c r="O43" s="193">
        <f t="shared" si="1"/>
        <v>0</v>
      </c>
    </row>
    <row r="44" spans="3:34" s="32" customFormat="1" ht="15" hidden="1" customHeight="1" thickBot="1" x14ac:dyDescent="0.3">
      <c r="C44" s="514" t="s">
        <v>36</v>
      </c>
      <c r="D44" s="515"/>
      <c r="E44" s="51"/>
      <c r="F44" s="52"/>
      <c r="G44" s="53"/>
      <c r="H44" s="54"/>
      <c r="I44" s="53"/>
      <c r="J44" s="54"/>
      <c r="K44" s="55"/>
      <c r="L44" s="516">
        <f t="shared" si="2"/>
        <v>0</v>
      </c>
      <c r="M44" s="517"/>
      <c r="O44" s="193">
        <f t="shared" si="1"/>
        <v>0</v>
      </c>
    </row>
    <row r="45" spans="3:34" s="32" customFormat="1" ht="15" hidden="1" customHeight="1" thickBot="1" x14ac:dyDescent="0.25">
      <c r="C45" s="56" t="s">
        <v>37</v>
      </c>
      <c r="D45" s="57"/>
      <c r="E45" s="58"/>
      <c r="F45" s="59"/>
      <c r="G45" s="59"/>
      <c r="H45" s="60"/>
      <c r="I45" s="604">
        <f>SUM(F38:F44)+SUM(H38:H44)+SUM(J38:J44)</f>
        <v>0</v>
      </c>
      <c r="J45" s="605"/>
      <c r="L45" s="520">
        <f>SUM(M38:M44)</f>
        <v>0</v>
      </c>
      <c r="M45" s="521"/>
      <c r="O45" s="83">
        <f>SUM(O38:O44)</f>
        <v>0</v>
      </c>
      <c r="U45" s="38"/>
      <c r="V45" s="38"/>
      <c r="W45" s="38"/>
      <c r="X45" s="38"/>
      <c r="Y45" s="38"/>
      <c r="Z45" s="38"/>
      <c r="AA45" s="38"/>
      <c r="AB45" s="38"/>
      <c r="AC45" s="38"/>
      <c r="AD45" s="38"/>
      <c r="AE45" s="38"/>
    </row>
    <row r="46" spans="3:34" s="21" customFormat="1" ht="15" x14ac:dyDescent="0.25">
      <c r="C46" s="24" t="s">
        <v>100</v>
      </c>
      <c r="G46" s="61"/>
      <c r="H46" s="505" t="s">
        <v>38</v>
      </c>
      <c r="I46" s="506"/>
      <c r="J46" s="505" t="s">
        <v>19</v>
      </c>
      <c r="K46" s="507"/>
      <c r="L46" s="506"/>
      <c r="M46" s="505" t="s">
        <v>21</v>
      </c>
      <c r="N46" s="506"/>
      <c r="O46" s="62"/>
      <c r="P46" s="63"/>
      <c r="Q46" s="208" t="s">
        <v>12</v>
      </c>
      <c r="R46" s="64" t="s">
        <v>22</v>
      </c>
      <c r="T46" s="65" t="s">
        <v>29</v>
      </c>
      <c r="W46" s="38"/>
      <c r="X46" s="38"/>
      <c r="Y46" s="38"/>
      <c r="Z46" s="38"/>
      <c r="AA46" s="38"/>
      <c r="AB46" s="38"/>
      <c r="AC46" s="66"/>
    </row>
    <row r="47" spans="3:34" s="21" customFormat="1" ht="14.25" x14ac:dyDescent="0.2">
      <c r="D47" s="508" t="s">
        <v>39</v>
      </c>
      <c r="E47" s="508"/>
      <c r="F47" s="508"/>
      <c r="G47" s="508"/>
      <c r="H47" s="509" t="str">
        <f>IF(AND(AJ11&gt;0,$AJ$11&lt;2),$J$11,"")</f>
        <v/>
      </c>
      <c r="I47" s="510"/>
      <c r="J47" s="511" t="str">
        <f>IF(AND(AJ11&gt;0,$AJ$11&lt;2),$H$11,"")</f>
        <v/>
      </c>
      <c r="K47" s="512"/>
      <c r="L47" s="513"/>
      <c r="M47" s="511" t="str">
        <f>IF(AND(AJ11&gt;0,$AJ$11&lt;2),$M$11,"")</f>
        <v/>
      </c>
      <c r="N47" s="513"/>
      <c r="O47" s="62"/>
      <c r="P47" s="63"/>
      <c r="Q47" s="67">
        <f>IF($AJ$11&lt;2,$AJ$11,0)</f>
        <v>0</v>
      </c>
      <c r="R47" s="68">
        <v>0</v>
      </c>
      <c r="T47" s="69">
        <f>IF(Q47&gt;0,R47,0)</f>
        <v>0</v>
      </c>
      <c r="AC47" s="70"/>
      <c r="AH47" s="39"/>
    </row>
    <row r="48" spans="3:34" s="21" customFormat="1" ht="15" customHeight="1" x14ac:dyDescent="0.2">
      <c r="D48" s="508" t="s">
        <v>40</v>
      </c>
      <c r="E48" s="508"/>
      <c r="F48" s="508"/>
      <c r="G48" s="508"/>
      <c r="H48" s="509">
        <f>IF(AND($AJ$11&gt;=2,$AJ$11&lt;6),$J$11,"")</f>
        <v>45817</v>
      </c>
      <c r="I48" s="510"/>
      <c r="J48" s="511">
        <f>IF(AND($AJ$11&gt;=2,$AJ$11&lt;6),$H$11,"")</f>
        <v>0.54166666666666663</v>
      </c>
      <c r="K48" s="512"/>
      <c r="L48" s="513"/>
      <c r="M48" s="511">
        <f>IF(AND($AJ$11&gt;=2,$AJ$11&lt;6),$M$11,"")</f>
        <v>0.66666666666666663</v>
      </c>
      <c r="N48" s="513"/>
      <c r="O48" s="62"/>
      <c r="P48" s="63"/>
      <c r="Q48" s="67">
        <f>IF(AND($AJ$11&gt;=2,AJ11&lt;6),$AJ$11,0)</f>
        <v>3</v>
      </c>
      <c r="R48" s="68">
        <v>25</v>
      </c>
      <c r="T48" s="69">
        <f>IF(Q48&gt;0,R48,0)</f>
        <v>25</v>
      </c>
      <c r="AC48" s="70"/>
      <c r="AH48" s="39"/>
    </row>
    <row r="49" spans="1:32" s="21" customFormat="1" ht="14.25" x14ac:dyDescent="0.2">
      <c r="D49" s="508" t="s">
        <v>41</v>
      </c>
      <c r="E49" s="508"/>
      <c r="F49" s="508"/>
      <c r="G49" s="508"/>
      <c r="H49" s="509" t="str">
        <f>IF(AND($AJ$11&gt;=6,$AJ$11&lt;12),$J$11,"")</f>
        <v/>
      </c>
      <c r="I49" s="510"/>
      <c r="J49" s="511" t="str">
        <f>IF(AND($AJ$11&gt;=6,$AJ$11&lt;12),$H$11,"")</f>
        <v/>
      </c>
      <c r="K49" s="512"/>
      <c r="L49" s="513"/>
      <c r="M49" s="511" t="str">
        <f>IF(AND($AJ$11&gt;=6,$AJ$11&lt;12),$M$11,"")</f>
        <v/>
      </c>
      <c r="N49" s="513"/>
      <c r="O49" s="62"/>
      <c r="P49" s="63"/>
      <c r="Q49" s="67">
        <f>IF(AND($AJ$11&gt;=6,AJ11&lt;12),$AJ$11,0)</f>
        <v>0</v>
      </c>
      <c r="R49" s="68">
        <v>50</v>
      </c>
      <c r="T49" s="69">
        <f>IF(Q49&gt;0,R49,0)</f>
        <v>0</v>
      </c>
      <c r="AC49" s="71"/>
    </row>
    <row r="50" spans="1:32" s="21" customFormat="1" ht="15" thickBot="1" x14ac:dyDescent="0.25">
      <c r="D50" s="531" t="s">
        <v>42</v>
      </c>
      <c r="E50" s="531"/>
      <c r="F50" s="531"/>
      <c r="G50" s="531"/>
      <c r="H50" s="532" t="str">
        <f>IF($AJ$11&gt;=12,$J$11,"")</f>
        <v/>
      </c>
      <c r="I50" s="533"/>
      <c r="J50" s="534" t="str">
        <f>IF($AJ$11&gt;=12,$H$11,"")</f>
        <v/>
      </c>
      <c r="K50" s="535"/>
      <c r="L50" s="536"/>
      <c r="M50" s="534" t="str">
        <f>IF($AJ$11&gt;=12,$M$11,"")</f>
        <v/>
      </c>
      <c r="N50" s="536"/>
      <c r="O50" s="72"/>
      <c r="P50" s="73"/>
      <c r="Q50" s="74">
        <f>IF($AJ$11&gt;=12,$AJ$11,0)</f>
        <v>0</v>
      </c>
      <c r="R50" s="75">
        <v>70</v>
      </c>
      <c r="T50" s="69">
        <f>IF(Q50&gt;0,R50,0)</f>
        <v>0</v>
      </c>
      <c r="U50" s="39">
        <f>SUM(T47:T50)</f>
        <v>25</v>
      </c>
      <c r="V50" s="39"/>
      <c r="AC50" s="71"/>
      <c r="AD50" s="39"/>
      <c r="AE50" s="39"/>
      <c r="AF50" s="39"/>
    </row>
    <row r="51" spans="1:32" s="21" customFormat="1" ht="15.75" hidden="1" thickBot="1" x14ac:dyDescent="0.3">
      <c r="D51" s="76" t="s">
        <v>43</v>
      </c>
      <c r="E51" s="77"/>
      <c r="F51" s="78"/>
      <c r="G51" s="78"/>
      <c r="H51" s="522">
        <v>0</v>
      </c>
      <c r="I51" s="523"/>
      <c r="J51" s="524">
        <v>0</v>
      </c>
      <c r="K51" s="525"/>
      <c r="L51" s="525"/>
      <c r="M51" s="524">
        <v>0</v>
      </c>
      <c r="N51" s="526"/>
      <c r="O51" s="524">
        <v>0</v>
      </c>
      <c r="P51" s="526"/>
      <c r="Q51" s="207">
        <v>0</v>
      </c>
      <c r="R51" s="207">
        <v>0</v>
      </c>
      <c r="S51" s="79"/>
      <c r="T51" s="80">
        <f>H51+J51+M51+Q51+R51+O51</f>
        <v>0</v>
      </c>
      <c r="AC51" s="71"/>
    </row>
    <row r="52" spans="1:32" s="21" customFormat="1" ht="15.75" thickBot="1" x14ac:dyDescent="0.3">
      <c r="D52" s="587" t="s">
        <v>44</v>
      </c>
      <c r="E52" s="588"/>
      <c r="F52" s="588"/>
      <c r="G52" s="588"/>
      <c r="H52" s="588"/>
      <c r="I52" s="588"/>
      <c r="J52" s="588"/>
      <c r="K52" s="588"/>
      <c r="L52" s="588"/>
      <c r="M52" s="589"/>
      <c r="N52" s="590"/>
      <c r="O52" s="590"/>
      <c r="P52" s="590"/>
      <c r="Q52" s="590"/>
      <c r="R52" s="81">
        <f>U50</f>
        <v>25</v>
      </c>
      <c r="S52" s="82"/>
      <c r="T52" s="83">
        <f>SUM(T47:T51)</f>
        <v>25</v>
      </c>
      <c r="U52" s="39">
        <f>SUM(T51:T52)</f>
        <v>25</v>
      </c>
      <c r="V52" s="39"/>
      <c r="W52" s="39"/>
      <c r="X52" s="39"/>
      <c r="Y52" s="39"/>
      <c r="Z52" s="39"/>
      <c r="AA52" s="39"/>
      <c r="AB52" s="39"/>
      <c r="AC52" s="84"/>
      <c r="AD52" s="39"/>
      <c r="AE52" s="39"/>
      <c r="AF52" s="39"/>
    </row>
    <row r="53" spans="1:32" s="21" customFormat="1" ht="15.75" x14ac:dyDescent="0.25">
      <c r="B53" s="85"/>
      <c r="C53" s="86" t="s">
        <v>45</v>
      </c>
      <c r="D53" s="87"/>
      <c r="E53" s="88"/>
      <c r="F53" s="89"/>
      <c r="G53" s="89"/>
      <c r="H53" s="90"/>
      <c r="I53" s="90"/>
      <c r="J53" s="91"/>
      <c r="K53" s="91"/>
      <c r="L53" s="91"/>
      <c r="M53" s="91"/>
      <c r="N53" s="91"/>
      <c r="O53" s="91"/>
      <c r="P53" s="91"/>
      <c r="Q53" s="91"/>
      <c r="R53" s="91"/>
      <c r="S53" s="91"/>
      <c r="T53" s="92">
        <f>T25</f>
        <v>280</v>
      </c>
      <c r="AC53" s="71"/>
    </row>
    <row r="54" spans="1:32" s="22" customFormat="1" ht="15.75" hidden="1" x14ac:dyDescent="0.25">
      <c r="C54" s="22" t="s">
        <v>46</v>
      </c>
      <c r="F54" s="93"/>
      <c r="G54" s="94"/>
      <c r="H54" s="93"/>
      <c r="J54" s="95"/>
      <c r="K54" s="95"/>
      <c r="M54" s="96"/>
      <c r="N54" s="96"/>
      <c r="O54" s="96"/>
      <c r="P54" s="96"/>
      <c r="R54" s="97"/>
      <c r="T54" s="97">
        <f>O45+T53</f>
        <v>280</v>
      </c>
      <c r="W54" s="39"/>
      <c r="X54" s="39"/>
      <c r="Y54" s="39"/>
      <c r="Z54" s="39"/>
      <c r="AA54" s="39"/>
      <c r="AB54" s="39"/>
      <c r="AC54" s="84"/>
    </row>
    <row r="55" spans="1:32" s="22" customFormat="1" ht="15.75" hidden="1" x14ac:dyDescent="0.25">
      <c r="D55" s="22" t="s">
        <v>47</v>
      </c>
      <c r="F55" s="93"/>
      <c r="G55" s="94"/>
      <c r="H55" s="93"/>
      <c r="J55" s="95"/>
      <c r="K55" s="95"/>
      <c r="M55" s="96"/>
      <c r="N55" s="96"/>
      <c r="O55" s="96"/>
      <c r="P55" s="96"/>
      <c r="R55" s="97"/>
      <c r="T55" s="98">
        <f>I45+T51</f>
        <v>0</v>
      </c>
      <c r="W55" s="21"/>
      <c r="X55" s="21"/>
      <c r="Y55" s="21"/>
      <c r="Z55" s="21"/>
      <c r="AA55" s="21"/>
      <c r="AB55" s="21"/>
      <c r="AC55" s="71"/>
    </row>
    <row r="56" spans="1:32" s="22" customFormat="1" ht="16.5" thickBot="1" x14ac:dyDescent="0.3">
      <c r="B56" s="85"/>
      <c r="C56" s="99" t="s">
        <v>99</v>
      </c>
      <c r="D56" s="99"/>
      <c r="E56" s="99"/>
      <c r="F56" s="100"/>
      <c r="G56" s="101"/>
      <c r="H56" s="100"/>
      <c r="I56" s="102"/>
      <c r="J56" s="103"/>
      <c r="K56" s="104"/>
      <c r="L56" s="99"/>
      <c r="M56" s="105"/>
      <c r="N56" s="105"/>
      <c r="O56" s="106"/>
      <c r="P56" s="106"/>
      <c r="Q56" s="102"/>
      <c r="R56" s="107"/>
      <c r="S56" s="99"/>
      <c r="T56" s="108">
        <f>T52+T53</f>
        <v>305</v>
      </c>
      <c r="AC56" s="109"/>
    </row>
    <row r="57" spans="1:32" s="22" customFormat="1" ht="16.5" thickBot="1" x14ac:dyDescent="0.3">
      <c r="A57" s="601" t="s">
        <v>87</v>
      </c>
      <c r="B57" s="602"/>
      <c r="C57" s="602"/>
      <c r="D57" s="602"/>
      <c r="E57" s="602"/>
      <c r="F57" s="602"/>
      <c r="G57" s="602"/>
      <c r="H57" s="602"/>
      <c r="I57" s="602"/>
      <c r="J57" s="602"/>
      <c r="K57" s="602"/>
      <c r="L57" s="602"/>
      <c r="M57" s="602"/>
      <c r="N57" s="602"/>
      <c r="O57" s="602"/>
      <c r="P57" s="602"/>
      <c r="Q57" s="602"/>
      <c r="R57" s="602"/>
      <c r="S57" s="602"/>
      <c r="T57" s="603"/>
      <c r="AC57" s="109"/>
    </row>
    <row r="58" spans="1:32" s="32" customFormat="1" ht="16.5" thickBot="1" x14ac:dyDescent="0.3">
      <c r="F58" s="591" t="s">
        <v>48</v>
      </c>
      <c r="G58" s="592"/>
      <c r="H58" s="592"/>
      <c r="I58" s="592"/>
      <c r="J58" s="593"/>
      <c r="K58" s="36"/>
      <c r="M58" s="37"/>
      <c r="N58" s="37"/>
      <c r="O58" s="594" t="s">
        <v>49</v>
      </c>
      <c r="P58" s="595"/>
      <c r="Q58" s="595"/>
      <c r="R58" s="596"/>
      <c r="W58" s="22"/>
      <c r="X58" s="22"/>
      <c r="Y58" s="22"/>
      <c r="Z58" s="22"/>
      <c r="AA58" s="22"/>
      <c r="AB58" s="22"/>
      <c r="AC58" s="109"/>
    </row>
    <row r="59" spans="1:32" s="23" customFormat="1" ht="16.5" thickBot="1" x14ac:dyDescent="0.3">
      <c r="B59" s="85"/>
      <c r="C59" s="99" t="s">
        <v>50</v>
      </c>
      <c r="D59" s="99"/>
      <c r="E59" s="110"/>
      <c r="F59" s="186">
        <v>251233</v>
      </c>
      <c r="G59" s="111"/>
      <c r="H59" s="597">
        <v>768.26</v>
      </c>
      <c r="I59" s="598"/>
      <c r="J59" s="111"/>
      <c r="K59" s="110"/>
      <c r="L59" s="110"/>
      <c r="M59" s="110"/>
      <c r="N59" s="110"/>
      <c r="O59" s="111"/>
      <c r="P59" s="599">
        <v>0</v>
      </c>
      <c r="Q59" s="600"/>
      <c r="R59" s="111"/>
      <c r="S59" s="99"/>
      <c r="T59" s="119">
        <f>P59</f>
        <v>0</v>
      </c>
      <c r="W59" s="22"/>
      <c r="X59" s="22"/>
      <c r="Y59" s="22"/>
      <c r="Z59" s="22"/>
      <c r="AA59" s="22"/>
      <c r="AB59" s="22"/>
      <c r="AC59" s="109"/>
    </row>
    <row r="60" spans="1:32" s="21" customFormat="1" ht="6.6" customHeight="1" x14ac:dyDescent="0.2">
      <c r="H60" s="112"/>
      <c r="I60" s="112"/>
      <c r="R60" s="39"/>
      <c r="W60" s="32"/>
      <c r="X60" s="32"/>
      <c r="Y60" s="32"/>
      <c r="Z60" s="32"/>
      <c r="AA60" s="32"/>
      <c r="AB60" s="32"/>
      <c r="AC60" s="70"/>
    </row>
    <row r="61" spans="1:32" s="23" customFormat="1" ht="16.5" thickBot="1" x14ac:dyDescent="0.3">
      <c r="C61" s="23" t="s">
        <v>51</v>
      </c>
      <c r="D61" s="22"/>
      <c r="E61" s="22"/>
      <c r="H61" s="113"/>
      <c r="I61" s="113"/>
      <c r="Q61" s="22"/>
      <c r="R61" s="114"/>
      <c r="S61" s="22"/>
      <c r="AB61" s="115"/>
    </row>
    <row r="62" spans="1:32" ht="16.5" thickBot="1" x14ac:dyDescent="0.3">
      <c r="D62" s="116" t="s">
        <v>52</v>
      </c>
      <c r="E62" s="116"/>
      <c r="F62" s="186"/>
      <c r="G62" s="117"/>
      <c r="H62" s="569">
        <v>0</v>
      </c>
      <c r="I62" s="570"/>
      <c r="J62" s="117"/>
      <c r="K62" s="117"/>
      <c r="L62" s="117"/>
      <c r="M62" s="117"/>
      <c r="N62" s="117"/>
      <c r="O62" s="117"/>
      <c r="P62" s="571">
        <v>0</v>
      </c>
      <c r="Q62" s="572"/>
      <c r="R62" s="117"/>
      <c r="S62" s="118"/>
      <c r="T62" s="119">
        <f>P62</f>
        <v>0</v>
      </c>
    </row>
    <row r="63" spans="1:32" ht="16.5" thickBot="1" x14ac:dyDescent="0.3">
      <c r="D63" s="1" t="s">
        <v>53</v>
      </c>
      <c r="F63" s="186"/>
      <c r="G63" s="120"/>
      <c r="H63" s="569">
        <v>0</v>
      </c>
      <c r="I63" s="570"/>
      <c r="J63" s="120"/>
      <c r="K63" s="120"/>
      <c r="L63" s="120"/>
      <c r="M63" s="120"/>
      <c r="N63" s="120"/>
      <c r="O63" s="120"/>
      <c r="P63" s="571">
        <v>0</v>
      </c>
      <c r="Q63" s="572"/>
      <c r="R63" s="120"/>
      <c r="S63" s="118"/>
      <c r="T63" s="119">
        <f>P63</f>
        <v>0</v>
      </c>
    </row>
    <row r="64" spans="1:32" ht="16.5" thickBot="1" x14ac:dyDescent="0.3">
      <c r="D64" s="116" t="s">
        <v>54</v>
      </c>
      <c r="E64" s="116"/>
      <c r="F64" s="186"/>
      <c r="G64" s="120"/>
      <c r="H64" s="569">
        <v>0</v>
      </c>
      <c r="I64" s="570"/>
      <c r="J64" s="120"/>
      <c r="K64" s="120"/>
      <c r="L64" s="120"/>
      <c r="M64" s="120"/>
      <c r="N64" s="120"/>
      <c r="O64" s="120"/>
      <c r="P64" s="571">
        <v>0</v>
      </c>
      <c r="Q64" s="572"/>
      <c r="R64" s="120"/>
      <c r="S64" s="118"/>
      <c r="T64" s="119">
        <f>P64</f>
        <v>0</v>
      </c>
    </row>
    <row r="65" spans="2:24" ht="15" thickBot="1" x14ac:dyDescent="0.25">
      <c r="D65" s="205" t="s">
        <v>92</v>
      </c>
      <c r="E65" s="58"/>
      <c r="F65" s="206"/>
      <c r="G65" s="206"/>
      <c r="H65" s="206"/>
      <c r="I65" s="206"/>
      <c r="J65" s="116"/>
      <c r="K65" s="116"/>
      <c r="L65" s="116"/>
      <c r="M65" s="122"/>
      <c r="N65" s="122"/>
      <c r="O65" s="122"/>
      <c r="P65" s="566">
        <v>0</v>
      </c>
      <c r="Q65" s="567"/>
      <c r="R65" s="123">
        <v>0.67</v>
      </c>
      <c r="S65" s="118"/>
      <c r="T65" s="69">
        <f>ROUND(P65*R65,2)</f>
        <v>0</v>
      </c>
      <c r="X65" s="190" t="s">
        <v>94</v>
      </c>
    </row>
    <row r="66" spans="2:24" s="124" customFormat="1" ht="10.35" customHeight="1" x14ac:dyDescent="0.2">
      <c r="D66" s="125"/>
      <c r="E66" s="125"/>
      <c r="F66" s="126"/>
      <c r="G66" s="126"/>
      <c r="H66" s="126"/>
      <c r="I66" s="126"/>
      <c r="M66" s="127"/>
      <c r="N66" s="127"/>
      <c r="O66" s="127"/>
      <c r="P66" s="568" t="s">
        <v>55</v>
      </c>
      <c r="Q66" s="568"/>
      <c r="R66" s="126"/>
      <c r="S66" s="128"/>
      <c r="T66" s="129"/>
    </row>
    <row r="67" spans="2:24" s="133" customFormat="1" ht="15.75" x14ac:dyDescent="0.25">
      <c r="B67" s="85"/>
      <c r="C67" s="99" t="s">
        <v>56</v>
      </c>
      <c r="D67" s="99"/>
      <c r="E67" s="99"/>
      <c r="F67" s="130"/>
      <c r="G67" s="131"/>
      <c r="H67" s="130"/>
      <c r="I67" s="99"/>
      <c r="J67" s="104"/>
      <c r="K67" s="104"/>
      <c r="L67" s="99"/>
      <c r="M67" s="105"/>
      <c r="N67" s="105"/>
      <c r="O67" s="105"/>
      <c r="P67" s="105"/>
      <c r="Q67" s="99"/>
      <c r="R67" s="132"/>
      <c r="S67" s="118"/>
      <c r="T67" s="69">
        <f>SUM(T62:T65)</f>
        <v>0</v>
      </c>
    </row>
    <row r="68" spans="2:24" s="124" customFormat="1" ht="6.6" customHeight="1" x14ac:dyDescent="0.2">
      <c r="D68" s="125"/>
      <c r="E68" s="125"/>
      <c r="F68" s="126"/>
      <c r="G68" s="126"/>
      <c r="H68" s="126"/>
      <c r="I68" s="126"/>
      <c r="J68" s="126"/>
      <c r="K68" s="126"/>
      <c r="L68" s="126"/>
      <c r="M68" s="126"/>
      <c r="N68" s="126"/>
      <c r="O68" s="126"/>
      <c r="P68" s="126"/>
      <c r="Q68" s="125"/>
      <c r="S68" s="128"/>
      <c r="T68" s="129"/>
    </row>
    <row r="69" spans="2:24" ht="16.5" thickBot="1" x14ac:dyDescent="0.3">
      <c r="C69" s="23" t="s">
        <v>57</v>
      </c>
      <c r="D69" s="134"/>
      <c r="E69" s="134"/>
      <c r="F69" s="134"/>
      <c r="G69" s="134"/>
      <c r="H69" s="134"/>
      <c r="I69" s="134"/>
      <c r="J69" s="134"/>
      <c r="K69" s="134"/>
      <c r="L69" s="134"/>
      <c r="M69" s="134"/>
      <c r="N69" s="134"/>
      <c r="O69" s="134"/>
      <c r="P69" s="134"/>
      <c r="Q69" s="134"/>
      <c r="R69" s="134"/>
      <c r="S69" s="134"/>
      <c r="T69" s="35"/>
    </row>
    <row r="70" spans="2:24" ht="15" thickBot="1" x14ac:dyDescent="0.25">
      <c r="D70" s="116" t="s">
        <v>58</v>
      </c>
      <c r="E70" s="116"/>
      <c r="F70" s="117"/>
      <c r="G70" s="117"/>
      <c r="H70" s="569">
        <v>0</v>
      </c>
      <c r="I70" s="570"/>
      <c r="J70" s="117"/>
      <c r="K70" s="117"/>
      <c r="L70" s="117"/>
      <c r="M70" s="117"/>
      <c r="N70" s="117"/>
      <c r="O70" s="117"/>
      <c r="P70" s="571">
        <v>0</v>
      </c>
      <c r="Q70" s="572"/>
      <c r="R70" s="117"/>
      <c r="S70" s="118"/>
      <c r="T70" s="119">
        <f>P70</f>
        <v>0</v>
      </c>
    </row>
    <row r="71" spans="2:24" ht="16.5" thickBot="1" x14ac:dyDescent="0.3">
      <c r="D71" s="117" t="s">
        <v>59</v>
      </c>
      <c r="E71" s="117"/>
      <c r="F71" s="186">
        <v>251233</v>
      </c>
      <c r="G71" s="120"/>
      <c r="H71" s="569">
        <v>390</v>
      </c>
      <c r="I71" s="570"/>
      <c r="J71" s="120"/>
      <c r="K71" s="120"/>
      <c r="L71" s="120"/>
      <c r="M71" s="120"/>
      <c r="N71" s="120"/>
      <c r="O71" s="120"/>
      <c r="P71" s="571">
        <v>0</v>
      </c>
      <c r="Q71" s="572"/>
      <c r="R71" s="120"/>
      <c r="T71" s="119">
        <f>P71</f>
        <v>0</v>
      </c>
    </row>
    <row r="72" spans="2:24" ht="15" thickBot="1" x14ac:dyDescent="0.25">
      <c r="D72" s="120" t="s">
        <v>60</v>
      </c>
      <c r="E72" s="135"/>
      <c r="F72" s="135"/>
      <c r="G72" s="120"/>
      <c r="H72" s="569">
        <v>0</v>
      </c>
      <c r="I72" s="570"/>
      <c r="J72" s="120"/>
      <c r="K72" s="120"/>
      <c r="L72" s="135"/>
      <c r="M72" s="135"/>
      <c r="N72" s="135"/>
      <c r="O72" s="135"/>
      <c r="P72" s="571">
        <v>0</v>
      </c>
      <c r="Q72" s="572"/>
      <c r="R72" s="120"/>
      <c r="S72" s="118"/>
      <c r="T72" s="119">
        <f>P72</f>
        <v>0</v>
      </c>
    </row>
    <row r="73" spans="2:24" ht="6.6" customHeight="1" x14ac:dyDescent="0.2">
      <c r="R73" s="1"/>
      <c r="T73" s="2"/>
    </row>
    <row r="74" spans="2:24" s="133" customFormat="1" ht="15.75" x14ac:dyDescent="0.25">
      <c r="B74" s="85"/>
      <c r="C74" s="99" t="s">
        <v>61</v>
      </c>
      <c r="D74" s="99"/>
      <c r="E74" s="99"/>
      <c r="F74" s="130"/>
      <c r="G74" s="131"/>
      <c r="H74" s="130"/>
      <c r="I74" s="99"/>
      <c r="J74" s="104"/>
      <c r="K74" s="104"/>
      <c r="L74" s="99"/>
      <c r="M74" s="105"/>
      <c r="N74" s="105"/>
      <c r="O74" s="105"/>
      <c r="P74" s="105"/>
      <c r="Q74" s="99"/>
      <c r="R74" s="132"/>
      <c r="S74" s="118"/>
      <c r="T74" s="108">
        <f>SUM(T70:T72)</f>
        <v>0</v>
      </c>
    </row>
    <row r="75" spans="2:24" ht="6.6" customHeight="1" x14ac:dyDescent="0.2">
      <c r="R75" s="1"/>
      <c r="T75" s="2"/>
    </row>
    <row r="76" spans="2:24" s="133" customFormat="1" ht="15.75" x14ac:dyDescent="0.25">
      <c r="B76" s="85"/>
      <c r="C76" s="99" t="s">
        <v>62</v>
      </c>
      <c r="D76" s="99"/>
      <c r="E76" s="99"/>
      <c r="F76" s="130"/>
      <c r="G76" s="131"/>
      <c r="H76" s="130"/>
      <c r="I76" s="99"/>
      <c r="J76" s="104"/>
      <c r="K76" s="104"/>
      <c r="L76" s="99"/>
      <c r="M76" s="105"/>
      <c r="N76" s="105"/>
      <c r="O76" s="105"/>
      <c r="P76" s="105"/>
      <c r="Q76" s="99"/>
      <c r="R76" s="132"/>
      <c r="S76" s="118"/>
      <c r="T76" s="108">
        <f>T74+T67+T59+T56</f>
        <v>305</v>
      </c>
    </row>
    <row r="77" spans="2:24" ht="6.6" customHeight="1" x14ac:dyDescent="0.2"/>
    <row r="78" spans="2:24" ht="15.75" customHeight="1" x14ac:dyDescent="0.2">
      <c r="B78" s="180" t="s">
        <v>63</v>
      </c>
      <c r="C78" s="181"/>
      <c r="D78" s="181"/>
      <c r="E78" s="181"/>
      <c r="F78" s="181"/>
      <c r="G78" s="181"/>
      <c r="H78" s="181"/>
      <c r="I78" s="181"/>
      <c r="J78" s="181"/>
      <c r="K78" s="181"/>
      <c r="L78" s="181"/>
      <c r="M78" s="181"/>
      <c r="N78" s="181"/>
      <c r="O78" s="181"/>
      <c r="P78" s="181"/>
      <c r="Q78" s="181"/>
      <c r="R78" s="181"/>
      <c r="S78" s="181"/>
      <c r="T78" s="182"/>
    </row>
    <row r="79" spans="2:24" ht="6.6" customHeight="1" x14ac:dyDescent="0.2">
      <c r="B79" s="577"/>
      <c r="C79" s="578"/>
      <c r="D79" s="578"/>
      <c r="E79" s="578"/>
      <c r="F79" s="578"/>
      <c r="G79" s="578"/>
      <c r="H79" s="578"/>
      <c r="I79" s="578"/>
      <c r="J79" s="578"/>
      <c r="K79" s="578"/>
      <c r="L79" s="578"/>
      <c r="M79" s="578"/>
      <c r="N79" s="578"/>
      <c r="O79" s="578"/>
      <c r="P79" s="578"/>
      <c r="Q79" s="578"/>
      <c r="R79" s="578"/>
      <c r="S79" s="578"/>
      <c r="T79" s="579"/>
    </row>
    <row r="80" spans="2:24" ht="6.6" customHeight="1" x14ac:dyDescent="0.2">
      <c r="B80" s="577"/>
      <c r="C80" s="578"/>
      <c r="D80" s="578"/>
      <c r="E80" s="578"/>
      <c r="F80" s="578"/>
      <c r="G80" s="578"/>
      <c r="H80" s="578"/>
      <c r="I80" s="578"/>
      <c r="J80" s="578"/>
      <c r="K80" s="578"/>
      <c r="L80" s="578"/>
      <c r="M80" s="578"/>
      <c r="N80" s="578"/>
      <c r="O80" s="578"/>
      <c r="P80" s="578"/>
      <c r="Q80" s="578"/>
      <c r="R80" s="578"/>
      <c r="S80" s="578"/>
      <c r="T80" s="579"/>
    </row>
    <row r="81" spans="1:32" ht="6.6" customHeight="1" x14ac:dyDescent="0.2">
      <c r="B81" s="577"/>
      <c r="C81" s="578"/>
      <c r="D81" s="578"/>
      <c r="E81" s="578"/>
      <c r="F81" s="578"/>
      <c r="G81" s="578"/>
      <c r="H81" s="578"/>
      <c r="I81" s="578"/>
      <c r="J81" s="578"/>
      <c r="K81" s="578"/>
      <c r="L81" s="578"/>
      <c r="M81" s="578"/>
      <c r="N81" s="578"/>
      <c r="O81" s="578"/>
      <c r="P81" s="578"/>
      <c r="Q81" s="578"/>
      <c r="R81" s="578"/>
      <c r="S81" s="578"/>
      <c r="T81" s="579"/>
    </row>
    <row r="82" spans="1:32" ht="6.6" customHeight="1" x14ac:dyDescent="0.2">
      <c r="B82" s="577"/>
      <c r="C82" s="578"/>
      <c r="D82" s="578"/>
      <c r="E82" s="578"/>
      <c r="F82" s="578"/>
      <c r="G82" s="578"/>
      <c r="H82" s="578"/>
      <c r="I82" s="578"/>
      <c r="J82" s="578"/>
      <c r="K82" s="578"/>
      <c r="L82" s="578"/>
      <c r="M82" s="578"/>
      <c r="N82" s="578"/>
      <c r="O82" s="578"/>
      <c r="P82" s="578"/>
      <c r="Q82" s="578"/>
      <c r="R82" s="578"/>
      <c r="S82" s="578"/>
      <c r="T82" s="579"/>
    </row>
    <row r="83" spans="1:32" ht="6.6" customHeight="1" x14ac:dyDescent="0.2">
      <c r="B83" s="577"/>
      <c r="C83" s="578"/>
      <c r="D83" s="578"/>
      <c r="E83" s="578"/>
      <c r="F83" s="578"/>
      <c r="G83" s="578"/>
      <c r="H83" s="578"/>
      <c r="I83" s="578"/>
      <c r="J83" s="578"/>
      <c r="K83" s="578"/>
      <c r="L83" s="578"/>
      <c r="M83" s="578"/>
      <c r="N83" s="578"/>
      <c r="O83" s="578"/>
      <c r="P83" s="578"/>
      <c r="Q83" s="578"/>
      <c r="R83" s="578"/>
      <c r="S83" s="578"/>
      <c r="T83" s="579"/>
    </row>
    <row r="84" spans="1:32" ht="6.6" customHeight="1" x14ac:dyDescent="0.2">
      <c r="B84" s="577"/>
      <c r="C84" s="578"/>
      <c r="D84" s="578"/>
      <c r="E84" s="578"/>
      <c r="F84" s="578"/>
      <c r="G84" s="578"/>
      <c r="H84" s="578"/>
      <c r="I84" s="578"/>
      <c r="J84" s="578"/>
      <c r="K84" s="578"/>
      <c r="L84" s="578"/>
      <c r="M84" s="578"/>
      <c r="N84" s="578"/>
      <c r="O84" s="578"/>
      <c r="P84" s="578"/>
      <c r="Q84" s="578"/>
      <c r="R84" s="578"/>
      <c r="S84" s="578"/>
      <c r="T84" s="579"/>
    </row>
    <row r="85" spans="1:32" ht="6.6" customHeight="1" x14ac:dyDescent="0.2">
      <c r="B85" s="580"/>
      <c r="C85" s="581"/>
      <c r="D85" s="581"/>
      <c r="E85" s="581"/>
      <c r="F85" s="581"/>
      <c r="G85" s="581"/>
      <c r="H85" s="581"/>
      <c r="I85" s="581"/>
      <c r="J85" s="581"/>
      <c r="K85" s="581"/>
      <c r="L85" s="581"/>
      <c r="M85" s="581"/>
      <c r="N85" s="581"/>
      <c r="O85" s="581"/>
      <c r="P85" s="581"/>
      <c r="Q85" s="581"/>
      <c r="R85" s="581"/>
      <c r="S85" s="581"/>
      <c r="T85" s="582"/>
    </row>
    <row r="86" spans="1:32" s="136" customFormat="1" ht="15.75" hidden="1" x14ac:dyDescent="0.25">
      <c r="A86" s="23" t="s">
        <v>64</v>
      </c>
      <c r="B86" s="23" t="s">
        <v>65</v>
      </c>
      <c r="C86" s="23"/>
      <c r="R86" s="137"/>
    </row>
    <row r="87" spans="1:32" ht="15" hidden="1" customHeight="1" x14ac:dyDescent="0.2">
      <c r="C87" s="138">
        <v>1</v>
      </c>
      <c r="D87" s="573"/>
      <c r="E87" s="573"/>
      <c r="F87" s="573"/>
      <c r="G87" s="573"/>
      <c r="H87" s="573"/>
      <c r="I87" s="573"/>
      <c r="J87" s="573"/>
      <c r="K87" s="573"/>
      <c r="L87" s="573"/>
      <c r="M87" s="573"/>
      <c r="N87" s="573"/>
      <c r="O87" s="573"/>
      <c r="P87" s="573"/>
      <c r="Q87" s="574"/>
      <c r="R87" s="139"/>
      <c r="AE87" s="2"/>
    </row>
    <row r="88" spans="1:32" ht="15" hidden="1" customHeight="1" x14ac:dyDescent="0.2">
      <c r="C88" s="138">
        <v>2</v>
      </c>
      <c r="D88" s="573"/>
      <c r="E88" s="573"/>
      <c r="F88" s="573"/>
      <c r="G88" s="573"/>
      <c r="H88" s="573"/>
      <c r="I88" s="573"/>
      <c r="J88" s="573"/>
      <c r="K88" s="573"/>
      <c r="L88" s="573"/>
      <c r="M88" s="573"/>
      <c r="N88" s="573"/>
      <c r="O88" s="573"/>
      <c r="P88" s="573"/>
      <c r="Q88" s="574"/>
      <c r="R88" s="139"/>
      <c r="AF88" s="2"/>
    </row>
    <row r="89" spans="1:32" ht="15" hidden="1" customHeight="1" x14ac:dyDescent="0.2">
      <c r="C89" s="138">
        <v>3</v>
      </c>
      <c r="D89" s="573"/>
      <c r="E89" s="573"/>
      <c r="F89" s="573"/>
      <c r="G89" s="573"/>
      <c r="H89" s="573"/>
      <c r="I89" s="573"/>
      <c r="J89" s="573"/>
      <c r="K89" s="573"/>
      <c r="L89" s="573"/>
      <c r="M89" s="573"/>
      <c r="N89" s="573"/>
      <c r="O89" s="573"/>
      <c r="P89" s="573"/>
      <c r="Q89" s="574"/>
      <c r="R89" s="139"/>
      <c r="AE89" s="2"/>
    </row>
    <row r="90" spans="1:32" ht="15" hidden="1" customHeight="1" x14ac:dyDescent="0.2">
      <c r="C90" s="138">
        <v>4</v>
      </c>
      <c r="D90" s="573"/>
      <c r="E90" s="573"/>
      <c r="F90" s="573"/>
      <c r="G90" s="573"/>
      <c r="H90" s="573"/>
      <c r="I90" s="573"/>
      <c r="J90" s="573"/>
      <c r="K90" s="573"/>
      <c r="L90" s="573"/>
      <c r="M90" s="573"/>
      <c r="N90" s="573"/>
      <c r="O90" s="573"/>
      <c r="P90" s="573"/>
      <c r="Q90" s="574"/>
      <c r="R90" s="139"/>
    </row>
    <row r="91" spans="1:32" ht="15" hidden="1" customHeight="1" x14ac:dyDescent="0.2">
      <c r="C91" s="138">
        <v>5</v>
      </c>
      <c r="D91" s="573"/>
      <c r="E91" s="573"/>
      <c r="F91" s="573"/>
      <c r="G91" s="573"/>
      <c r="H91" s="573"/>
      <c r="I91" s="573"/>
      <c r="J91" s="573"/>
      <c r="K91" s="573"/>
      <c r="L91" s="573"/>
      <c r="M91" s="573"/>
      <c r="N91" s="573"/>
      <c r="O91" s="573"/>
      <c r="P91" s="573"/>
      <c r="Q91" s="574"/>
      <c r="R91" s="139"/>
    </row>
    <row r="92" spans="1:32" ht="15" hidden="1" customHeight="1" x14ac:dyDescent="0.2">
      <c r="C92" s="138">
        <v>6</v>
      </c>
      <c r="D92" s="573"/>
      <c r="E92" s="573"/>
      <c r="F92" s="573"/>
      <c r="G92" s="573"/>
      <c r="H92" s="573"/>
      <c r="I92" s="573"/>
      <c r="J92" s="573"/>
      <c r="K92" s="573"/>
      <c r="L92" s="573"/>
      <c r="M92" s="573"/>
      <c r="N92" s="573"/>
      <c r="O92" s="573"/>
      <c r="P92" s="573"/>
      <c r="Q92" s="574"/>
      <c r="R92" s="139"/>
      <c r="T92" s="2"/>
    </row>
    <row r="93" spans="1:32" ht="15.75" hidden="1" x14ac:dyDescent="0.25">
      <c r="C93" s="138">
        <v>7</v>
      </c>
      <c r="D93" s="573"/>
      <c r="E93" s="573"/>
      <c r="F93" s="573"/>
      <c r="G93" s="573"/>
      <c r="H93" s="573"/>
      <c r="I93" s="573"/>
      <c r="J93" s="573"/>
      <c r="K93" s="573"/>
      <c r="L93" s="573"/>
      <c r="M93" s="573"/>
      <c r="N93" s="573"/>
      <c r="O93" s="573"/>
      <c r="P93" s="573"/>
      <c r="Q93" s="574"/>
      <c r="R93" s="139"/>
      <c r="T93" s="140">
        <f>-SUM(R87:R93)</f>
        <v>0</v>
      </c>
    </row>
    <row r="94" spans="1:32" ht="5.0999999999999996" customHeight="1" thickBot="1" x14ac:dyDescent="0.25">
      <c r="R94" s="1"/>
      <c r="T94" s="2"/>
    </row>
    <row r="95" spans="1:32" s="23" customFormat="1" ht="16.5" thickBot="1" x14ac:dyDescent="0.3">
      <c r="A95" s="141" t="s">
        <v>64</v>
      </c>
      <c r="B95" s="142" t="s">
        <v>66</v>
      </c>
      <c r="C95" s="142"/>
      <c r="D95" s="142"/>
      <c r="E95" s="142"/>
      <c r="F95" s="142"/>
      <c r="G95" s="142"/>
      <c r="H95" s="142"/>
      <c r="I95" s="142"/>
      <c r="J95" s="142"/>
      <c r="K95" s="142"/>
      <c r="L95" s="142"/>
      <c r="M95" s="141"/>
      <c r="N95" s="141"/>
      <c r="O95" s="141"/>
      <c r="P95" s="141"/>
      <c r="Q95" s="141"/>
      <c r="R95" s="142"/>
      <c r="S95" s="141"/>
      <c r="T95" s="143">
        <f>T76+T93</f>
        <v>305</v>
      </c>
    </row>
    <row r="96" spans="1:32" ht="5.0999999999999996" customHeight="1" x14ac:dyDescent="0.2"/>
    <row r="97" spans="1:23" x14ac:dyDescent="0.2">
      <c r="A97" s="144" t="s">
        <v>67</v>
      </c>
      <c r="B97" s="145" t="s">
        <v>68</v>
      </c>
      <c r="C97" s="145"/>
      <c r="D97" s="146"/>
      <c r="E97" s="146"/>
      <c r="F97" s="146"/>
      <c r="G97" s="146"/>
      <c r="H97" s="146"/>
      <c r="I97" s="146"/>
      <c r="J97" s="146"/>
      <c r="K97" s="146"/>
      <c r="L97" s="146"/>
      <c r="M97" s="147"/>
      <c r="N97" s="147"/>
      <c r="O97" s="147"/>
      <c r="P97" s="147"/>
      <c r="Q97" s="147"/>
      <c r="R97" s="147"/>
      <c r="S97" s="148"/>
      <c r="T97" s="149"/>
    </row>
    <row r="98" spans="1:23" ht="14.25" thickBot="1" x14ac:dyDescent="0.3">
      <c r="A98" s="150"/>
      <c r="B98" s="134"/>
      <c r="C98" s="151" t="s">
        <v>69</v>
      </c>
      <c r="D98" s="151"/>
      <c r="E98" s="151"/>
      <c r="F98" s="151"/>
      <c r="G98" s="151"/>
      <c r="H98" s="152">
        <f>T51+H59+H62+H63+H64+H70+H71+H72</f>
        <v>1158.26</v>
      </c>
      <c r="I98" s="153"/>
      <c r="J98" s="134"/>
      <c r="K98" s="134"/>
      <c r="L98" s="134"/>
      <c r="N98" s="154" t="s">
        <v>70</v>
      </c>
      <c r="O98" s="155"/>
      <c r="P98" s="155"/>
      <c r="Q98" s="154"/>
      <c r="R98" s="156"/>
      <c r="S98" s="157"/>
      <c r="T98" s="158">
        <f>T95</f>
        <v>305</v>
      </c>
    </row>
    <row r="99" spans="1:23" ht="8.25" customHeight="1" thickTop="1" x14ac:dyDescent="0.2">
      <c r="A99" s="150"/>
      <c r="B99" s="134"/>
      <c r="C99" s="159"/>
      <c r="D99" s="159"/>
      <c r="E99" s="159"/>
      <c r="F99" s="159"/>
      <c r="G99" s="159"/>
      <c r="H99" s="153"/>
      <c r="I99" s="153"/>
      <c r="J99" s="134"/>
      <c r="K99" s="134"/>
      <c r="L99" s="134"/>
      <c r="M99" s="134"/>
      <c r="N99" s="134"/>
      <c r="O99" s="134"/>
      <c r="P99" s="134"/>
      <c r="Q99" s="134"/>
      <c r="R99" s="134"/>
      <c r="S99" s="134"/>
      <c r="T99" s="160"/>
    </row>
    <row r="100" spans="1:23" ht="13.5" x14ac:dyDescent="0.25">
      <c r="A100" s="150"/>
      <c r="B100" s="134"/>
      <c r="C100" s="134" t="s">
        <v>71</v>
      </c>
      <c r="D100" s="134"/>
      <c r="E100" s="161" t="s">
        <v>72</v>
      </c>
      <c r="F100" s="161" t="s">
        <v>73</v>
      </c>
      <c r="G100" s="159"/>
      <c r="H100" s="162"/>
      <c r="I100" s="163"/>
      <c r="J100" s="575" t="s">
        <v>74</v>
      </c>
      <c r="K100" s="575"/>
      <c r="L100" s="575"/>
      <c r="M100" s="575"/>
      <c r="O100" s="164" t="s">
        <v>75</v>
      </c>
      <c r="P100" s="165"/>
      <c r="Q100" s="165"/>
      <c r="R100" s="164" t="s">
        <v>76</v>
      </c>
      <c r="S100" s="135"/>
      <c r="T100" s="166"/>
    </row>
    <row r="101" spans="1:23" ht="4.5" customHeight="1" x14ac:dyDescent="0.2">
      <c r="A101" s="150"/>
      <c r="B101" s="134"/>
      <c r="C101" s="134"/>
      <c r="D101" s="134"/>
      <c r="E101" s="161"/>
      <c r="F101" s="161"/>
      <c r="G101" s="159"/>
      <c r="H101" s="162"/>
      <c r="I101" s="163"/>
      <c r="J101" s="134"/>
      <c r="K101" s="134"/>
      <c r="L101" s="134"/>
      <c r="M101" s="134"/>
      <c r="N101" s="134"/>
      <c r="O101" s="134"/>
      <c r="P101" s="134"/>
      <c r="Q101" s="134"/>
      <c r="R101" s="134"/>
      <c r="S101" s="162"/>
      <c r="T101" s="160"/>
    </row>
    <row r="102" spans="1:23" ht="13.5" x14ac:dyDescent="0.25">
      <c r="A102" s="150"/>
      <c r="B102" s="134"/>
      <c r="C102" s="134" t="s">
        <v>77</v>
      </c>
      <c r="D102" s="134"/>
      <c r="E102" s="161" t="s">
        <v>72</v>
      </c>
      <c r="F102" s="161" t="s">
        <v>73</v>
      </c>
      <c r="G102" s="134"/>
      <c r="H102" s="167"/>
      <c r="I102" s="168"/>
      <c r="J102" s="576">
        <f>H98+T98</f>
        <v>1463.26</v>
      </c>
      <c r="K102" s="576"/>
      <c r="L102" s="576"/>
      <c r="M102" s="576"/>
      <c r="N102" s="134"/>
      <c r="O102" s="134"/>
      <c r="P102" s="134"/>
      <c r="Q102" s="134"/>
      <c r="R102" s="134"/>
      <c r="S102" s="134"/>
      <c r="T102" s="160"/>
    </row>
    <row r="103" spans="1:23" s="173" customFormat="1" ht="5.0999999999999996" customHeight="1" x14ac:dyDescent="0.2">
      <c r="A103" s="169"/>
      <c r="B103" s="170"/>
      <c r="C103" s="170"/>
      <c r="D103" s="170"/>
      <c r="E103" s="170"/>
      <c r="F103" s="170"/>
      <c r="G103" s="170"/>
      <c r="H103" s="170"/>
      <c r="I103" s="170"/>
      <c r="J103" s="170"/>
      <c r="K103" s="170"/>
      <c r="L103" s="170"/>
      <c r="M103" s="170"/>
      <c r="N103" s="170"/>
      <c r="O103" s="170"/>
      <c r="P103" s="170"/>
      <c r="Q103" s="170"/>
      <c r="R103" s="170"/>
      <c r="S103" s="171"/>
      <c r="T103" s="172"/>
    </row>
    <row r="104" spans="1:23" ht="24.75" customHeight="1" x14ac:dyDescent="0.2">
      <c r="M104" s="565" t="s">
        <v>88</v>
      </c>
      <c r="N104" s="565"/>
      <c r="O104" s="565"/>
    </row>
    <row r="105" spans="1:23" x14ac:dyDescent="0.2">
      <c r="A105" s="1" t="s">
        <v>78</v>
      </c>
      <c r="J105" s="174" t="s">
        <v>38</v>
      </c>
      <c r="M105" s="560"/>
      <c r="N105" s="560"/>
      <c r="O105" s="560"/>
      <c r="P105" s="560"/>
      <c r="Q105" s="560"/>
      <c r="R105" s="560"/>
      <c r="T105" s="174" t="s">
        <v>38</v>
      </c>
    </row>
    <row r="106" spans="1:23" ht="12.75" customHeight="1" x14ac:dyDescent="0.2">
      <c r="A106" s="615" t="s">
        <v>79</v>
      </c>
      <c r="B106" s="615"/>
      <c r="C106" s="615"/>
      <c r="D106" s="615"/>
      <c r="E106" s="615"/>
      <c r="F106" s="615"/>
      <c r="G106" s="615"/>
      <c r="H106" s="615"/>
      <c r="I106" s="615"/>
      <c r="J106" s="615"/>
      <c r="K106" s="175"/>
      <c r="L106" s="175"/>
      <c r="M106" s="617" t="s">
        <v>89</v>
      </c>
      <c r="N106" s="649"/>
      <c r="O106" s="649"/>
      <c r="P106" s="649"/>
      <c r="Q106" s="649"/>
      <c r="R106" s="649"/>
      <c r="S106" s="649"/>
      <c r="T106" s="176"/>
      <c r="W106" s="204"/>
    </row>
    <row r="107" spans="1:23" ht="12.75" customHeight="1" x14ac:dyDescent="0.2">
      <c r="A107" s="615"/>
      <c r="B107" s="615"/>
      <c r="C107" s="615"/>
      <c r="D107" s="615"/>
      <c r="E107" s="615"/>
      <c r="F107" s="615"/>
      <c r="G107" s="615"/>
      <c r="H107" s="615"/>
      <c r="I107" s="615"/>
      <c r="J107" s="615"/>
      <c r="K107" s="175"/>
      <c r="L107" s="175"/>
      <c r="M107" s="649"/>
      <c r="N107" s="649"/>
      <c r="O107" s="649"/>
      <c r="P107" s="649"/>
      <c r="Q107" s="649"/>
      <c r="R107" s="649"/>
      <c r="S107" s="649"/>
      <c r="T107" s="176"/>
    </row>
    <row r="108" spans="1:23" x14ac:dyDescent="0.2">
      <c r="A108" s="615"/>
      <c r="B108" s="615"/>
      <c r="C108" s="615"/>
      <c r="D108" s="615"/>
      <c r="E108" s="615"/>
      <c r="F108" s="615"/>
      <c r="G108" s="615"/>
      <c r="H108" s="615"/>
      <c r="I108" s="615"/>
      <c r="J108" s="615"/>
      <c r="K108" s="175"/>
      <c r="L108" s="177"/>
      <c r="M108" s="649"/>
      <c r="N108" s="649"/>
      <c r="O108" s="649"/>
      <c r="P108" s="649"/>
      <c r="Q108" s="649"/>
      <c r="R108" s="649"/>
      <c r="S108" s="649"/>
      <c r="T108" s="178" t="s">
        <v>95</v>
      </c>
    </row>
    <row r="109" spans="1:23" x14ac:dyDescent="0.2">
      <c r="A109" s="615"/>
      <c r="B109" s="615"/>
      <c r="C109" s="615"/>
      <c r="D109" s="615"/>
      <c r="E109" s="615"/>
      <c r="F109" s="615"/>
      <c r="G109" s="615"/>
      <c r="H109" s="615"/>
      <c r="I109" s="615"/>
      <c r="J109" s="615"/>
      <c r="K109" s="179"/>
      <c r="L109" s="176"/>
      <c r="M109" s="649"/>
      <c r="N109" s="649"/>
      <c r="O109" s="649"/>
      <c r="P109" s="649"/>
      <c r="Q109" s="649"/>
      <c r="R109" s="649"/>
      <c r="S109" s="649"/>
    </row>
  </sheetData>
  <mergeCells count="134">
    <mergeCell ref="A1:U1"/>
    <mergeCell ref="A3:T3"/>
    <mergeCell ref="A4:T4"/>
    <mergeCell ref="F6:M6"/>
    <mergeCell ref="P6:Q7"/>
    <mergeCell ref="R6:R7"/>
    <mergeCell ref="T6:T7"/>
    <mergeCell ref="A13:T13"/>
    <mergeCell ref="D17:G17"/>
    <mergeCell ref="H17:I17"/>
    <mergeCell ref="J17:L17"/>
    <mergeCell ref="M17:N17"/>
    <mergeCell ref="P17:Q17"/>
    <mergeCell ref="F8:M8"/>
    <mergeCell ref="P8:Q8"/>
    <mergeCell ref="F9:M9"/>
    <mergeCell ref="P10:Q10"/>
    <mergeCell ref="R10:T10"/>
    <mergeCell ref="P11:T11"/>
    <mergeCell ref="D18:G18"/>
    <mergeCell ref="H18:I18"/>
    <mergeCell ref="J18:L18"/>
    <mergeCell ref="M18:N18"/>
    <mergeCell ref="P18:Q18"/>
    <mergeCell ref="D19:G19"/>
    <mergeCell ref="H19:I19"/>
    <mergeCell ref="J19:L19"/>
    <mergeCell ref="M19:N19"/>
    <mergeCell ref="P19:Q19"/>
    <mergeCell ref="D20:G20"/>
    <mergeCell ref="H20:I20"/>
    <mergeCell ref="J20:L20"/>
    <mergeCell ref="M20:N20"/>
    <mergeCell ref="P20:Q20"/>
    <mergeCell ref="D21:G21"/>
    <mergeCell ref="H21:I21"/>
    <mergeCell ref="J21:L21"/>
    <mergeCell ref="M21:N21"/>
    <mergeCell ref="P21:Q21"/>
    <mergeCell ref="P24:Q24"/>
    <mergeCell ref="P25:Q25"/>
    <mergeCell ref="D22:G22"/>
    <mergeCell ref="H22:I22"/>
    <mergeCell ref="J22:L22"/>
    <mergeCell ref="M22:N22"/>
    <mergeCell ref="P22:Q22"/>
    <mergeCell ref="D23:G23"/>
    <mergeCell ref="H23:I23"/>
    <mergeCell ref="J23:L23"/>
    <mergeCell ref="M23:N23"/>
    <mergeCell ref="P23:Q23"/>
    <mergeCell ref="E36:J36"/>
    <mergeCell ref="E37:F37"/>
    <mergeCell ref="G37:H37"/>
    <mergeCell ref="I37:J37"/>
    <mergeCell ref="L37:M37"/>
    <mergeCell ref="C38:D38"/>
    <mergeCell ref="L38:M38"/>
    <mergeCell ref="D24:G24"/>
    <mergeCell ref="H24:I24"/>
    <mergeCell ref="J24:L24"/>
    <mergeCell ref="M24:N24"/>
    <mergeCell ref="C42:D42"/>
    <mergeCell ref="L42:M42"/>
    <mergeCell ref="C43:D43"/>
    <mergeCell ref="L43:M43"/>
    <mergeCell ref="C44:D44"/>
    <mergeCell ref="L44:M44"/>
    <mergeCell ref="C39:D39"/>
    <mergeCell ref="L39:M39"/>
    <mergeCell ref="C40:D40"/>
    <mergeCell ref="L40:M40"/>
    <mergeCell ref="C41:D41"/>
    <mergeCell ref="L41:M41"/>
    <mergeCell ref="I45:J45"/>
    <mergeCell ref="L45:M45"/>
    <mergeCell ref="H46:I46"/>
    <mergeCell ref="J46:L46"/>
    <mergeCell ref="M46:N46"/>
    <mergeCell ref="D47:G47"/>
    <mergeCell ref="H47:I47"/>
    <mergeCell ref="J47:L47"/>
    <mergeCell ref="M47:N47"/>
    <mergeCell ref="D50:G50"/>
    <mergeCell ref="H50:I50"/>
    <mergeCell ref="J50:L50"/>
    <mergeCell ref="M50:N50"/>
    <mergeCell ref="H51:I51"/>
    <mergeCell ref="J51:L51"/>
    <mergeCell ref="M51:N51"/>
    <mergeCell ref="D48:G48"/>
    <mergeCell ref="H48:I48"/>
    <mergeCell ref="J48:L48"/>
    <mergeCell ref="M48:N48"/>
    <mergeCell ref="D49:G49"/>
    <mergeCell ref="H49:I49"/>
    <mergeCell ref="J49:L49"/>
    <mergeCell ref="M49:N49"/>
    <mergeCell ref="H59:I59"/>
    <mergeCell ref="P59:Q59"/>
    <mergeCell ref="H62:I62"/>
    <mergeCell ref="P62:Q62"/>
    <mergeCell ref="H63:I63"/>
    <mergeCell ref="P63:Q63"/>
    <mergeCell ref="O51:P51"/>
    <mergeCell ref="D52:L52"/>
    <mergeCell ref="M52:Q52"/>
    <mergeCell ref="A57:T57"/>
    <mergeCell ref="F58:J58"/>
    <mergeCell ref="O58:R58"/>
    <mergeCell ref="H71:I71"/>
    <mergeCell ref="P71:Q71"/>
    <mergeCell ref="H72:I72"/>
    <mergeCell ref="P72:Q72"/>
    <mergeCell ref="B79:T85"/>
    <mergeCell ref="D87:Q87"/>
    <mergeCell ref="H64:I64"/>
    <mergeCell ref="P64:Q64"/>
    <mergeCell ref="P65:Q65"/>
    <mergeCell ref="P66:Q66"/>
    <mergeCell ref="H70:I70"/>
    <mergeCell ref="P70:Q70"/>
    <mergeCell ref="J100:M100"/>
    <mergeCell ref="J102:M102"/>
    <mergeCell ref="M104:O104"/>
    <mergeCell ref="M105:R105"/>
    <mergeCell ref="A106:J109"/>
    <mergeCell ref="M106:S109"/>
    <mergeCell ref="D88:Q88"/>
    <mergeCell ref="D89:Q89"/>
    <mergeCell ref="D90:Q90"/>
    <mergeCell ref="D91:Q91"/>
    <mergeCell ref="D92:Q92"/>
    <mergeCell ref="D93:Q93"/>
  </mergeCells>
  <pageMargins left="0.45" right="0.2" top="0.25" bottom="0.25" header="0.3" footer="0.3"/>
  <pageSetup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Over-Night Projected Travel</vt:lpstr>
      <vt:lpstr>Over-Night Projected (sample)</vt:lpstr>
      <vt:lpstr>Over-Night Travel Log ACTUALS</vt:lpstr>
      <vt:lpstr>Over-Night Travel Log (sample)</vt:lpstr>
      <vt:lpstr>Daily Travel Log</vt:lpstr>
      <vt:lpstr>Sample Log</vt:lpstr>
      <vt:lpstr>'Daily Travel Log'!Print_Area</vt:lpstr>
      <vt:lpstr>'Over-Night Projected (sample)'!Print_Area</vt:lpstr>
      <vt:lpstr>'Over-Night Projected Travel'!Print_Area</vt:lpstr>
      <vt:lpstr>'Over-Night Travel Log (sample)'!Print_Area</vt:lpstr>
      <vt:lpstr>'Over-Night Travel Log ACTUALS'!Print_Area</vt:lpstr>
      <vt:lpstr>'Sample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Offutt</dc:creator>
  <cp:lastModifiedBy>Jessica Batrez</cp:lastModifiedBy>
  <cp:lastPrinted>2025-11-12T18:44:38Z</cp:lastPrinted>
  <dcterms:created xsi:type="dcterms:W3CDTF">2019-09-03T21:27:43Z</dcterms:created>
  <dcterms:modified xsi:type="dcterms:W3CDTF">2026-03-26T21:50:02Z</dcterms:modified>
</cp:coreProperties>
</file>