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Business Affairs\20 PCSB FINANCIALS\2024-2025\Sept\"/>
    </mc:Choice>
  </mc:AlternateContent>
  <xr:revisionPtr revIDLastSave="0" documentId="13_ncr:1_{FE845180-3A95-4E79-90F9-6D0EA4AD74DD}" xr6:coauthVersionLast="36" xr6:coauthVersionMax="36" xr10:uidLastSave="{00000000-0000-0000-0000-000000000000}"/>
  <bookViews>
    <workbookView xWindow="0" yWindow="0" windowWidth="19200" windowHeight="6930" tabRatio="603" xr2:uid="{EC353ED0-3686-478A-9F11-12DC866AC4B3}"/>
  </bookViews>
  <sheets>
    <sheet name="1351" sheetId="1" r:id="rId1"/>
    <sheet name="1361" sheetId="2" r:id="rId2"/>
    <sheet name="1401" sheetId="3" r:id="rId3"/>
    <sheet name="1421" sheetId="4" r:id="rId4"/>
    <sheet name="1601" sheetId="5" r:id="rId5"/>
    <sheet name="1621" sheetId="6" r:id="rId6"/>
    <sheet name="1721" sheetId="7" r:id="rId7"/>
    <sheet name="9000" sheetId="8" r:id="rId8"/>
    <sheet name="Consolidated" sheetId="9" r:id="rId9"/>
  </sheets>
  <externalReferences>
    <externalReference r:id="rId10"/>
  </externalReferences>
  <definedNames>
    <definedName name="MSID_Lookup">[1]LocationTable!$C$3:$G$13</definedName>
    <definedName name="_xlnm.Print_Area" localSheetId="7">'9000'!$C$1:$AN$64</definedName>
    <definedName name="_xlnm.Print_Titles" localSheetId="7">'9000'!$C:$E,'9000'!$1:$4</definedName>
    <definedName name="SelectedLocation">'1351'!#REF!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8" l="1"/>
  <c r="L27" i="8"/>
  <c r="H27" i="8"/>
  <c r="G27" i="8"/>
  <c r="H41" i="8"/>
  <c r="H34" i="8"/>
  <c r="G34" i="8"/>
  <c r="G37" i="5" l="1"/>
  <c r="G36" i="5"/>
  <c r="H37" i="3"/>
  <c r="H36" i="3"/>
  <c r="G37" i="3"/>
  <c r="G36" i="3"/>
  <c r="H34" i="1"/>
  <c r="G34" i="1"/>
  <c r="M17" i="7" l="1"/>
  <c r="S63" i="8" l="1"/>
  <c r="AW15" i="9" l="1"/>
  <c r="AW16" i="9"/>
  <c r="AW23" i="9"/>
  <c r="AV15" i="9"/>
  <c r="AV16" i="9"/>
  <c r="AV23" i="9"/>
  <c r="I56" i="9"/>
  <c r="O56" i="1" l="1"/>
  <c r="Y47" i="5" l="1"/>
  <c r="W35" i="9" l="1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X34" i="9"/>
  <c r="AD15" i="9" l="1"/>
  <c r="AI15" i="9"/>
  <c r="AN15" i="9"/>
  <c r="AS14" i="9"/>
  <c r="E7" i="9"/>
  <c r="E6" i="9"/>
  <c r="AQ55" i="9"/>
  <c r="AR55" i="9"/>
  <c r="AR54" i="9"/>
  <c r="AQ54" i="9"/>
  <c r="AQ35" i="9"/>
  <c r="AR35" i="9"/>
  <c r="AQ36" i="9"/>
  <c r="AR36" i="9"/>
  <c r="AQ37" i="9"/>
  <c r="AV37" i="9" s="1"/>
  <c r="AR37" i="9"/>
  <c r="AW37" i="9" s="1"/>
  <c r="AQ38" i="9"/>
  <c r="AR38" i="9"/>
  <c r="AQ39" i="9"/>
  <c r="AV39" i="9" s="1"/>
  <c r="AR39" i="9"/>
  <c r="AW39" i="9" s="1"/>
  <c r="AQ40" i="9"/>
  <c r="AR40" i="9"/>
  <c r="AQ41" i="9"/>
  <c r="AV41" i="9" s="1"/>
  <c r="AR41" i="9"/>
  <c r="AW41" i="9" s="1"/>
  <c r="AQ42" i="9"/>
  <c r="AV42" i="9" s="1"/>
  <c r="AR42" i="9"/>
  <c r="AW42" i="9" s="1"/>
  <c r="AQ43" i="9"/>
  <c r="AR43" i="9"/>
  <c r="AQ44" i="9"/>
  <c r="AR44" i="9"/>
  <c r="AQ45" i="9"/>
  <c r="AR45" i="9"/>
  <c r="AQ46" i="9"/>
  <c r="AV46" i="9" s="1"/>
  <c r="AR46" i="9"/>
  <c r="AW46" i="9" s="1"/>
  <c r="AQ47" i="9"/>
  <c r="AR47" i="9"/>
  <c r="AQ48" i="9"/>
  <c r="AV48" i="9" s="1"/>
  <c r="AR48" i="9"/>
  <c r="AQ49" i="9"/>
  <c r="AV49" i="9" s="1"/>
  <c r="AR49" i="9"/>
  <c r="AR34" i="9"/>
  <c r="AQ34" i="9"/>
  <c r="AQ15" i="9"/>
  <c r="AR15" i="9"/>
  <c r="AQ17" i="9"/>
  <c r="AR17" i="9"/>
  <c r="AQ18" i="9"/>
  <c r="AV18" i="9" s="1"/>
  <c r="AR18" i="9"/>
  <c r="AW18" i="9" s="1"/>
  <c r="AQ19" i="9"/>
  <c r="AR19" i="9"/>
  <c r="AQ20" i="9"/>
  <c r="AR20" i="9"/>
  <c r="AQ21" i="9"/>
  <c r="AV21" i="9" s="1"/>
  <c r="AR21" i="9"/>
  <c r="AW21" i="9" s="1"/>
  <c r="AQ22" i="9"/>
  <c r="AR22" i="9"/>
  <c r="AQ24" i="9"/>
  <c r="AV24" i="9" s="1"/>
  <c r="AR24" i="9"/>
  <c r="AW24" i="9" s="1"/>
  <c r="AQ25" i="9"/>
  <c r="AR25" i="9"/>
  <c r="AQ26" i="9"/>
  <c r="AV26" i="9" s="1"/>
  <c r="AR26" i="9"/>
  <c r="AW26" i="9" s="1"/>
  <c r="AQ27" i="9"/>
  <c r="AR27" i="9"/>
  <c r="AQ28" i="9"/>
  <c r="AR28" i="9"/>
  <c r="AQ29" i="9"/>
  <c r="AV29" i="9" s="1"/>
  <c r="AR29" i="9"/>
  <c r="AW29" i="9" s="1"/>
  <c r="AR14" i="9"/>
  <c r="AQ14" i="9"/>
  <c r="AL55" i="9"/>
  <c r="AM55" i="9"/>
  <c r="AM54" i="9"/>
  <c r="AL5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M34" i="9"/>
  <c r="AL34" i="9"/>
  <c r="AL15" i="9"/>
  <c r="AM15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4" i="9"/>
  <c r="AM24" i="9"/>
  <c r="AL25" i="9"/>
  <c r="AM25" i="9"/>
  <c r="AL26" i="9"/>
  <c r="AM26" i="9"/>
  <c r="AL27" i="9"/>
  <c r="AM27" i="9"/>
  <c r="AL28" i="9"/>
  <c r="AM28" i="9"/>
  <c r="AL29" i="9"/>
  <c r="AM29" i="9"/>
  <c r="AM14" i="9"/>
  <c r="AL14" i="9"/>
  <c r="AG55" i="9"/>
  <c r="AH55" i="9"/>
  <c r="AH54" i="9"/>
  <c r="AG5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H34" i="9"/>
  <c r="AG34" i="9"/>
  <c r="AG15" i="9"/>
  <c r="AH15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H14" i="9"/>
  <c r="AG14" i="9"/>
  <c r="AB55" i="9"/>
  <c r="AC55" i="9"/>
  <c r="AC54" i="9"/>
  <c r="AB5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AB43" i="9"/>
  <c r="AV43" i="9" s="1"/>
  <c r="AC43" i="9"/>
  <c r="AB44" i="9"/>
  <c r="AC44" i="9"/>
  <c r="AB45" i="9"/>
  <c r="AC45" i="9"/>
  <c r="AB46" i="9"/>
  <c r="AC46" i="9"/>
  <c r="AB47" i="9"/>
  <c r="AV47" i="9" s="1"/>
  <c r="AC47" i="9"/>
  <c r="AB48" i="9"/>
  <c r="AC48" i="9"/>
  <c r="AW48" i="9" s="1"/>
  <c r="AB49" i="9"/>
  <c r="AC49" i="9"/>
  <c r="AW49" i="9" s="1"/>
  <c r="AC34" i="9"/>
  <c r="AB34" i="9"/>
  <c r="AB15" i="9"/>
  <c r="AC15" i="9"/>
  <c r="AB17" i="9"/>
  <c r="AC17" i="9"/>
  <c r="AB18" i="9"/>
  <c r="AC18" i="9"/>
  <c r="AB19" i="9"/>
  <c r="AC19" i="9"/>
  <c r="AB20" i="9"/>
  <c r="AC20" i="9"/>
  <c r="AB21" i="9"/>
  <c r="AC21" i="9"/>
  <c r="AB22" i="9"/>
  <c r="AC22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C14" i="9"/>
  <c r="AB14" i="9"/>
  <c r="W55" i="9"/>
  <c r="X55" i="9"/>
  <c r="X54" i="9"/>
  <c r="W54" i="9"/>
  <c r="W34" i="9"/>
  <c r="W15" i="9"/>
  <c r="X15" i="9"/>
  <c r="W17" i="9"/>
  <c r="X17" i="9"/>
  <c r="W18" i="9"/>
  <c r="X18" i="9"/>
  <c r="W19" i="9"/>
  <c r="X19" i="9"/>
  <c r="W20" i="9"/>
  <c r="X20" i="9"/>
  <c r="W21" i="9"/>
  <c r="X21" i="9"/>
  <c r="W22" i="9"/>
  <c r="X22" i="9"/>
  <c r="W24" i="9"/>
  <c r="X24" i="9"/>
  <c r="W25" i="9"/>
  <c r="X25" i="9"/>
  <c r="W26" i="9"/>
  <c r="X26" i="9"/>
  <c r="W27" i="9"/>
  <c r="AV27" i="9" s="1"/>
  <c r="X27" i="9"/>
  <c r="W28" i="9"/>
  <c r="X28" i="9"/>
  <c r="W29" i="9"/>
  <c r="X29" i="9"/>
  <c r="X14" i="9"/>
  <c r="W14" i="9"/>
  <c r="R55" i="9"/>
  <c r="S55" i="9"/>
  <c r="S54" i="9"/>
  <c r="R54" i="9"/>
  <c r="R35" i="9"/>
  <c r="S35" i="9"/>
  <c r="R36" i="9"/>
  <c r="S36" i="9"/>
  <c r="R37" i="9"/>
  <c r="S37" i="9"/>
  <c r="R38" i="9"/>
  <c r="S38" i="9"/>
  <c r="R39" i="9"/>
  <c r="S39" i="9"/>
  <c r="R40" i="9"/>
  <c r="S40" i="9"/>
  <c r="R41" i="9"/>
  <c r="S41" i="9"/>
  <c r="R42" i="9"/>
  <c r="S42" i="9"/>
  <c r="R43" i="9"/>
  <c r="S43" i="9"/>
  <c r="R44" i="9"/>
  <c r="S44" i="9"/>
  <c r="R45" i="9"/>
  <c r="S45" i="9"/>
  <c r="R46" i="9"/>
  <c r="S46" i="9"/>
  <c r="R47" i="9"/>
  <c r="S47" i="9"/>
  <c r="R48" i="9"/>
  <c r="S48" i="9"/>
  <c r="R49" i="9"/>
  <c r="S49" i="9"/>
  <c r="S34" i="9"/>
  <c r="R34" i="9"/>
  <c r="R15" i="9"/>
  <c r="S15" i="9"/>
  <c r="R17" i="9"/>
  <c r="S17" i="9"/>
  <c r="R18" i="9"/>
  <c r="S18" i="9"/>
  <c r="R19" i="9"/>
  <c r="S19" i="9"/>
  <c r="R20" i="9"/>
  <c r="S20" i="9"/>
  <c r="R21" i="9"/>
  <c r="S21" i="9"/>
  <c r="R22" i="9"/>
  <c r="S22" i="9"/>
  <c r="R24" i="9"/>
  <c r="S24" i="9"/>
  <c r="R25" i="9"/>
  <c r="S25" i="9"/>
  <c r="R26" i="9"/>
  <c r="S26" i="9"/>
  <c r="R27" i="9"/>
  <c r="S27" i="9"/>
  <c r="R28" i="9"/>
  <c r="S28" i="9"/>
  <c r="R29" i="9"/>
  <c r="S29" i="9"/>
  <c r="S14" i="9"/>
  <c r="R14" i="9"/>
  <c r="M55" i="9"/>
  <c r="M56" i="9" s="1"/>
  <c r="N55" i="9"/>
  <c r="N54" i="9"/>
  <c r="M5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AV45" i="9" s="1"/>
  <c r="N45" i="9"/>
  <c r="AW45" i="9" s="1"/>
  <c r="M46" i="9"/>
  <c r="N46" i="9"/>
  <c r="M47" i="9"/>
  <c r="N47" i="9"/>
  <c r="M48" i="9"/>
  <c r="N48" i="9"/>
  <c r="M49" i="9"/>
  <c r="N49" i="9"/>
  <c r="N34" i="9"/>
  <c r="M34" i="9"/>
  <c r="M15" i="9"/>
  <c r="N15" i="9"/>
  <c r="M17" i="9"/>
  <c r="N17" i="9"/>
  <c r="M18" i="9"/>
  <c r="N18" i="9"/>
  <c r="M19" i="9"/>
  <c r="N19" i="9"/>
  <c r="M20" i="9"/>
  <c r="N20" i="9"/>
  <c r="M21" i="9"/>
  <c r="N21" i="9"/>
  <c r="M22" i="9"/>
  <c r="N22" i="9"/>
  <c r="M24" i="9"/>
  <c r="N24" i="9"/>
  <c r="M25" i="9"/>
  <c r="N25" i="9"/>
  <c r="M26" i="9"/>
  <c r="N26" i="9"/>
  <c r="M27" i="9"/>
  <c r="N27" i="9"/>
  <c r="M28" i="9"/>
  <c r="N28" i="9"/>
  <c r="M29" i="9"/>
  <c r="N29" i="9"/>
  <c r="N14" i="9"/>
  <c r="M14" i="9"/>
  <c r="H55" i="9"/>
  <c r="H54" i="9"/>
  <c r="H35" i="9"/>
  <c r="I35" i="9"/>
  <c r="H36" i="9"/>
  <c r="I36" i="9"/>
  <c r="H37" i="9"/>
  <c r="I37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I34" i="9"/>
  <c r="H34" i="9"/>
  <c r="H15" i="9"/>
  <c r="I15" i="9"/>
  <c r="H17" i="9"/>
  <c r="I17" i="9"/>
  <c r="H18" i="9"/>
  <c r="I18" i="9"/>
  <c r="H19" i="9"/>
  <c r="I19" i="9"/>
  <c r="H20" i="9"/>
  <c r="I20" i="9"/>
  <c r="H21" i="9"/>
  <c r="I21" i="9"/>
  <c r="H22" i="9"/>
  <c r="I22" i="9"/>
  <c r="H24" i="9"/>
  <c r="I24" i="9"/>
  <c r="H25" i="9"/>
  <c r="I25" i="9"/>
  <c r="H26" i="9"/>
  <c r="I26" i="9"/>
  <c r="H27" i="9"/>
  <c r="I27" i="9"/>
  <c r="H28" i="9"/>
  <c r="I28" i="9"/>
  <c r="H29" i="9"/>
  <c r="I29" i="9"/>
  <c r="I14" i="9"/>
  <c r="AW14" i="9" s="1"/>
  <c r="AX14" i="9" s="1"/>
  <c r="H14" i="9"/>
  <c r="AV14" i="9" s="1"/>
  <c r="AV22" i="9" l="1"/>
  <c r="AW27" i="9"/>
  <c r="AS55" i="9"/>
  <c r="AW55" i="9"/>
  <c r="AV55" i="9"/>
  <c r="AV36" i="9"/>
  <c r="AW54" i="9"/>
  <c r="AV28" i="9"/>
  <c r="AW20" i="9"/>
  <c r="AV44" i="9"/>
  <c r="AV40" i="9"/>
  <c r="AV35" i="9"/>
  <c r="M50" i="9"/>
  <c r="AW28" i="9"/>
  <c r="AW22" i="9"/>
  <c r="AW25" i="9"/>
  <c r="AV25" i="9"/>
  <c r="AV20" i="9"/>
  <c r="AW19" i="9"/>
  <c r="M30" i="9"/>
  <c r="AV19" i="9"/>
  <c r="AV34" i="9"/>
  <c r="AV54" i="9"/>
  <c r="AV56" i="9" s="1"/>
  <c r="H56" i="9"/>
  <c r="I30" i="9"/>
  <c r="AW17" i="9"/>
  <c r="AV17" i="9"/>
  <c r="H30" i="9"/>
  <c r="AW40" i="9"/>
  <c r="AW36" i="9"/>
  <c r="AM56" i="9"/>
  <c r="AW43" i="9"/>
  <c r="AW47" i="9"/>
  <c r="AW44" i="9"/>
  <c r="AW35" i="9"/>
  <c r="AW34" i="9"/>
  <c r="AN55" i="9"/>
  <c r="AG56" i="9"/>
  <c r="AI55" i="9"/>
  <c r="Y55" i="9"/>
  <c r="W56" i="9"/>
  <c r="AH56" i="9"/>
  <c r="AR56" i="9"/>
  <c r="AD55" i="9"/>
  <c r="AQ56" i="9"/>
  <c r="AL56" i="9"/>
  <c r="AB56" i="9"/>
  <c r="AC56" i="9"/>
  <c r="AD54" i="9"/>
  <c r="X56" i="9"/>
  <c r="Y54" i="9"/>
  <c r="AS54" i="9"/>
  <c r="AN54" i="9"/>
  <c r="AI54" i="9"/>
  <c r="T58" i="9"/>
  <c r="N56" i="9"/>
  <c r="L56" i="9"/>
  <c r="G56" i="9"/>
  <c r="Q55" i="9"/>
  <c r="O55" i="9"/>
  <c r="A55" i="9"/>
  <c r="Q54" i="9"/>
  <c r="Q56" i="9" s="1"/>
  <c r="O54" i="9"/>
  <c r="A54" i="9"/>
  <c r="AD49" i="9"/>
  <c r="T49" i="9"/>
  <c r="Y49" i="9"/>
  <c r="V46" i="9"/>
  <c r="AA46" i="9" s="1"/>
  <c r="Q14" i="9"/>
  <c r="V14" i="9" s="1"/>
  <c r="Q15" i="9"/>
  <c r="V15" i="9" s="1"/>
  <c r="Q17" i="9"/>
  <c r="V17" i="9" s="1"/>
  <c r="AA17" i="9" s="1"/>
  <c r="Q18" i="9"/>
  <c r="V18" i="9" s="1"/>
  <c r="AA18" i="9" s="1"/>
  <c r="Q19" i="9"/>
  <c r="V19" i="9" s="1"/>
  <c r="AA19" i="9" s="1"/>
  <c r="Q20" i="9"/>
  <c r="V20" i="9" s="1"/>
  <c r="Q21" i="9"/>
  <c r="V21" i="9" s="1"/>
  <c r="AA21" i="9" s="1"/>
  <c r="Q22" i="9"/>
  <c r="V22" i="9" s="1"/>
  <c r="Q24" i="9"/>
  <c r="V24" i="9" s="1"/>
  <c r="AA24" i="9" s="1"/>
  <c r="Q25" i="9"/>
  <c r="V25" i="9" s="1"/>
  <c r="Q26" i="9"/>
  <c r="V26" i="9" s="1"/>
  <c r="AA26" i="9" s="1"/>
  <c r="Q27" i="9"/>
  <c r="V27" i="9" s="1"/>
  <c r="AA27" i="9" s="1"/>
  <c r="Q28" i="9"/>
  <c r="V28" i="9" s="1"/>
  <c r="AA28" i="9" s="1"/>
  <c r="Q29" i="9"/>
  <c r="V29" i="9" s="1"/>
  <c r="Q34" i="9"/>
  <c r="V34" i="9" s="1"/>
  <c r="AA34" i="9" s="1"/>
  <c r="Q35" i="9"/>
  <c r="V35" i="9" s="1"/>
  <c r="Q36" i="9"/>
  <c r="V36" i="9" s="1"/>
  <c r="Q37" i="9"/>
  <c r="V37" i="9" s="1"/>
  <c r="AA37" i="9" s="1"/>
  <c r="Q38" i="9"/>
  <c r="V38" i="9" s="1"/>
  <c r="AA38" i="9" s="1"/>
  <c r="Q39" i="9"/>
  <c r="V39" i="9" s="1"/>
  <c r="AA39" i="9" s="1"/>
  <c r="Q40" i="9"/>
  <c r="V40" i="9" s="1"/>
  <c r="Q41" i="9"/>
  <c r="V41" i="9" s="1"/>
  <c r="Q42" i="9"/>
  <c r="V42" i="9" s="1"/>
  <c r="AA42" i="9" s="1"/>
  <c r="Q43" i="9"/>
  <c r="V43" i="9" s="1"/>
  <c r="AA43" i="9" s="1"/>
  <c r="Q44" i="9"/>
  <c r="V44" i="9" s="1"/>
  <c r="Q45" i="9"/>
  <c r="V45" i="9" s="1"/>
  <c r="AA45" i="9" s="1"/>
  <c r="Q46" i="9"/>
  <c r="Q47" i="9"/>
  <c r="V47" i="9" s="1"/>
  <c r="AA47" i="9" s="1"/>
  <c r="Q48" i="9"/>
  <c r="V48" i="9" s="1"/>
  <c r="Q49" i="9"/>
  <c r="V49" i="9" s="1"/>
  <c r="AA49" i="9" s="1"/>
  <c r="L30" i="9"/>
  <c r="L50" i="9"/>
  <c r="G30" i="9"/>
  <c r="G50" i="9"/>
  <c r="N50" i="9"/>
  <c r="T48" i="9"/>
  <c r="O48" i="9"/>
  <c r="T47" i="9"/>
  <c r="O47" i="9"/>
  <c r="T46" i="9"/>
  <c r="O46" i="9"/>
  <c r="O45" i="9"/>
  <c r="O44" i="9"/>
  <c r="T43" i="9"/>
  <c r="O43" i="9"/>
  <c r="T42" i="9"/>
  <c r="O42" i="9"/>
  <c r="Y41" i="9"/>
  <c r="O41" i="9"/>
  <c r="O40" i="9"/>
  <c r="T39" i="9"/>
  <c r="O39" i="9"/>
  <c r="O38" i="9"/>
  <c r="O37" i="9"/>
  <c r="O36" i="9"/>
  <c r="O35" i="9"/>
  <c r="O34" i="9"/>
  <c r="N30" i="9"/>
  <c r="O29" i="9"/>
  <c r="A29" i="9"/>
  <c r="O28" i="9"/>
  <c r="A28" i="9"/>
  <c r="O27" i="9"/>
  <c r="A27" i="9"/>
  <c r="O26" i="9"/>
  <c r="A26" i="9"/>
  <c r="O25" i="9"/>
  <c r="A25" i="9"/>
  <c r="O24" i="9"/>
  <c r="A24" i="9"/>
  <c r="A23" i="9"/>
  <c r="Y22" i="9"/>
  <c r="O22" i="9"/>
  <c r="A22" i="9"/>
  <c r="T21" i="9"/>
  <c r="O21" i="9"/>
  <c r="A21" i="9"/>
  <c r="O20" i="9"/>
  <c r="A20" i="9"/>
  <c r="O19" i="9"/>
  <c r="O18" i="9"/>
  <c r="A18" i="9"/>
  <c r="O17" i="9"/>
  <c r="A17" i="9"/>
  <c r="A16" i="9"/>
  <c r="O15" i="9"/>
  <c r="A15" i="9"/>
  <c r="O14" i="9"/>
  <c r="A14" i="9"/>
  <c r="A13" i="9"/>
  <c r="AN56" i="9" l="1"/>
  <c r="AV30" i="9"/>
  <c r="AW30" i="9"/>
  <c r="M51" i="9"/>
  <c r="AI56" i="9"/>
  <c r="AX54" i="9"/>
  <c r="AW56" i="9"/>
  <c r="Y56" i="9"/>
  <c r="O56" i="9"/>
  <c r="AS56" i="9"/>
  <c r="AD56" i="9"/>
  <c r="AX55" i="9"/>
  <c r="T55" i="9"/>
  <c r="R56" i="9"/>
  <c r="S56" i="9"/>
  <c r="T54" i="9"/>
  <c r="L51" i="9"/>
  <c r="N51" i="9"/>
  <c r="AA22" i="9"/>
  <c r="G51" i="9"/>
  <c r="T29" i="9"/>
  <c r="AA14" i="9"/>
  <c r="V30" i="9"/>
  <c r="AA35" i="9"/>
  <c r="V50" i="9"/>
  <c r="AA41" i="9"/>
  <c r="T45" i="9"/>
  <c r="Y39" i="9"/>
  <c r="AA40" i="9"/>
  <c r="AK40" i="9" s="1"/>
  <c r="AP40" i="9" s="1"/>
  <c r="AU40" i="9" s="1"/>
  <c r="AA48" i="9"/>
  <c r="AK48" i="9" s="1"/>
  <c r="AA20" i="9"/>
  <c r="AA29" i="9"/>
  <c r="AK29" i="9" s="1"/>
  <c r="Q50" i="9"/>
  <c r="Q30" i="9"/>
  <c r="AD22" i="9"/>
  <c r="AA36" i="9"/>
  <c r="AK36" i="9" s="1"/>
  <c r="AA44" i="9"/>
  <c r="AK22" i="9"/>
  <c r="AP22" i="9" s="1"/>
  <c r="AD27" i="9"/>
  <c r="AA15" i="9"/>
  <c r="AA25" i="9"/>
  <c r="AK25" i="9" s="1"/>
  <c r="T15" i="9"/>
  <c r="Y17" i="9"/>
  <c r="T27" i="9"/>
  <c r="T37" i="9"/>
  <c r="T26" i="9"/>
  <c r="S50" i="9"/>
  <c r="T34" i="9"/>
  <c r="Y45" i="9"/>
  <c r="Y18" i="9"/>
  <c r="AK34" i="9"/>
  <c r="T20" i="9"/>
  <c r="Y27" i="9"/>
  <c r="AK42" i="9"/>
  <c r="S30" i="9"/>
  <c r="T14" i="9"/>
  <c r="Y29" i="9"/>
  <c r="T40" i="9"/>
  <c r="T19" i="9"/>
  <c r="Y44" i="9"/>
  <c r="Y35" i="9"/>
  <c r="T25" i="9"/>
  <c r="T28" i="9"/>
  <c r="AK21" i="9"/>
  <c r="AP21" i="9" s="1"/>
  <c r="T36" i="9"/>
  <c r="O50" i="9"/>
  <c r="AK28" i="9"/>
  <c r="AK39" i="9"/>
  <c r="AP39" i="9" s="1"/>
  <c r="AK24" i="9"/>
  <c r="AK35" i="9"/>
  <c r="AP35" i="9" s="1"/>
  <c r="AK49" i="9"/>
  <c r="AP49" i="9" s="1"/>
  <c r="M58" i="9"/>
  <c r="Y47" i="9"/>
  <c r="AN39" i="9"/>
  <c r="AK19" i="9"/>
  <c r="T18" i="9"/>
  <c r="T35" i="9"/>
  <c r="T38" i="9"/>
  <c r="T41" i="9"/>
  <c r="T44" i="9"/>
  <c r="AK17" i="9"/>
  <c r="AK27" i="9"/>
  <c r="AP27" i="9" s="1"/>
  <c r="AU27" i="9" s="1"/>
  <c r="AK38" i="9"/>
  <c r="AP38" i="9" s="1"/>
  <c r="AU38" i="9" s="1"/>
  <c r="R30" i="9"/>
  <c r="T17" i="9"/>
  <c r="T22" i="9"/>
  <c r="T24" i="9"/>
  <c r="O30" i="9"/>
  <c r="R50" i="9"/>
  <c r="AK47" i="9"/>
  <c r="AK43" i="9"/>
  <c r="AP43" i="9" s="1"/>
  <c r="AI49" i="9"/>
  <c r="Y43" i="9"/>
  <c r="AB52" i="6"/>
  <c r="AB51" i="6"/>
  <c r="AB42" i="6"/>
  <c r="AC43" i="6"/>
  <c r="AB43" i="6"/>
  <c r="AA38" i="6"/>
  <c r="AB38" i="6"/>
  <c r="AC38" i="6"/>
  <c r="AA39" i="6"/>
  <c r="AB39" i="6"/>
  <c r="AC39" i="6"/>
  <c r="AA40" i="6"/>
  <c r="AB40" i="6"/>
  <c r="AC40" i="6"/>
  <c r="AA41" i="6"/>
  <c r="AB41" i="6"/>
  <c r="AC41" i="6"/>
  <c r="AA42" i="6"/>
  <c r="AC42" i="6"/>
  <c r="AA43" i="6"/>
  <c r="AA44" i="6"/>
  <c r="AB44" i="6"/>
  <c r="AC44" i="6"/>
  <c r="AA45" i="6"/>
  <c r="AB45" i="6"/>
  <c r="AC45" i="6"/>
  <c r="AA46" i="6"/>
  <c r="AB46" i="6"/>
  <c r="AC46" i="6"/>
  <c r="AA47" i="6"/>
  <c r="AB47" i="6"/>
  <c r="AC47" i="6"/>
  <c r="AA48" i="6"/>
  <c r="AB48" i="6"/>
  <c r="AC48" i="6"/>
  <c r="AA49" i="6"/>
  <c r="AB49" i="6"/>
  <c r="AC49" i="6"/>
  <c r="AA50" i="6"/>
  <c r="AB50" i="6"/>
  <c r="AC50" i="6"/>
  <c r="AA51" i="6"/>
  <c r="AC51" i="6"/>
  <c r="AA52" i="6"/>
  <c r="AC52" i="6"/>
  <c r="AC37" i="6"/>
  <c r="AB37" i="6"/>
  <c r="AA37" i="6"/>
  <c r="AC20" i="6"/>
  <c r="AB61" i="5"/>
  <c r="AA37" i="5"/>
  <c r="AB37" i="5"/>
  <c r="AC37" i="5"/>
  <c r="AA38" i="5"/>
  <c r="AB38" i="5"/>
  <c r="AC38" i="5"/>
  <c r="AA39" i="5"/>
  <c r="AB39" i="5"/>
  <c r="AC39" i="5"/>
  <c r="AA40" i="5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C36" i="5"/>
  <c r="AB36" i="5"/>
  <c r="AA36" i="5"/>
  <c r="AB20" i="5"/>
  <c r="AA20" i="5"/>
  <c r="AX56" i="9" l="1"/>
  <c r="AA52" i="5"/>
  <c r="V51" i="9"/>
  <c r="O51" i="9"/>
  <c r="T56" i="9"/>
  <c r="AU22" i="9"/>
  <c r="AP17" i="9"/>
  <c r="AU17" i="9" s="1"/>
  <c r="AI22" i="9"/>
  <c r="Y20" i="9"/>
  <c r="AN41" i="9"/>
  <c r="S51" i="9"/>
  <c r="T30" i="9"/>
  <c r="R51" i="9"/>
  <c r="R58" i="9" s="1"/>
  <c r="AI26" i="9"/>
  <c r="AI47" i="9"/>
  <c r="AK41" i="9"/>
  <c r="AP41" i="9" s="1"/>
  <c r="AU41" i="9" s="1"/>
  <c r="AU49" i="9"/>
  <c r="AP19" i="9"/>
  <c r="AU19" i="9" s="1"/>
  <c r="AI34" i="9"/>
  <c r="AA50" i="9"/>
  <c r="Q51" i="9"/>
  <c r="AP36" i="9"/>
  <c r="AU36" i="9" s="1"/>
  <c r="AA30" i="9"/>
  <c r="AA51" i="9" s="1"/>
  <c r="AD46" i="9"/>
  <c r="AI20" i="9"/>
  <c r="AD20" i="9"/>
  <c r="AF30" i="9"/>
  <c r="AD18" i="9"/>
  <c r="AI29" i="9"/>
  <c r="Y48" i="9"/>
  <c r="Y42" i="9"/>
  <c r="AI28" i="9"/>
  <c r="AD44" i="9"/>
  <c r="AN49" i="9"/>
  <c r="AU43" i="9"/>
  <c r="AP42" i="9"/>
  <c r="AU42" i="9" s="1"/>
  <c r="AP47" i="9"/>
  <c r="AU47" i="9" s="1"/>
  <c r="AD29" i="9"/>
  <c r="AI35" i="9"/>
  <c r="AP29" i="9"/>
  <c r="AU29" i="9" s="1"/>
  <c r="Y21" i="9"/>
  <c r="AK20" i="9"/>
  <c r="AP20" i="9" s="1"/>
  <c r="AU20" i="9" s="1"/>
  <c r="Y40" i="9"/>
  <c r="X30" i="9"/>
  <c r="Y14" i="9"/>
  <c r="AU35" i="9"/>
  <c r="T50" i="9"/>
  <c r="AD37" i="9"/>
  <c r="AI44" i="9"/>
  <c r="Y15" i="9"/>
  <c r="AK26" i="9"/>
  <c r="AP26" i="9" s="1"/>
  <c r="AU26" i="9" s="1"/>
  <c r="AD40" i="9"/>
  <c r="AD43" i="9"/>
  <c r="AK45" i="9"/>
  <c r="AI39" i="9"/>
  <c r="AK18" i="9"/>
  <c r="AP18" i="9" s="1"/>
  <c r="AK15" i="9"/>
  <c r="AP15" i="9" s="1"/>
  <c r="AU15" i="9" s="1"/>
  <c r="Y36" i="9"/>
  <c r="AF50" i="9"/>
  <c r="AP34" i="9"/>
  <c r="Y37" i="9"/>
  <c r="AD45" i="9"/>
  <c r="AD25" i="9"/>
  <c r="Y24" i="9"/>
  <c r="AD28" i="9"/>
  <c r="AN29" i="9"/>
  <c r="AK14" i="9"/>
  <c r="AD35" i="9"/>
  <c r="AK46" i="9"/>
  <c r="AP48" i="9"/>
  <c r="AU48" i="9" s="1"/>
  <c r="AD47" i="9"/>
  <c r="Y28" i="9"/>
  <c r="W30" i="9"/>
  <c r="AD41" i="9"/>
  <c r="AP25" i="9"/>
  <c r="AU25" i="9" s="1"/>
  <c r="AD26" i="9"/>
  <c r="AP24" i="9"/>
  <c r="AU24" i="9" s="1"/>
  <c r="Y19" i="9"/>
  <c r="AP28" i="9"/>
  <c r="AU28" i="9" s="1"/>
  <c r="Y46" i="9"/>
  <c r="AD48" i="9"/>
  <c r="Y38" i="9"/>
  <c r="AI41" i="9"/>
  <c r="AD39" i="9"/>
  <c r="AS39" i="9"/>
  <c r="AU21" i="9"/>
  <c r="Y26" i="9"/>
  <c r="AD17" i="9"/>
  <c r="AK37" i="9"/>
  <c r="AK44" i="9"/>
  <c r="AU39" i="9"/>
  <c r="W50" i="9"/>
  <c r="Y25" i="9"/>
  <c r="X50" i="9"/>
  <c r="Y34" i="9"/>
  <c r="AB50" i="9"/>
  <c r="O16" i="7"/>
  <c r="AI48" i="8"/>
  <c r="AD48" i="8"/>
  <c r="J56" i="7"/>
  <c r="AN35" i="9" l="1"/>
  <c r="AS41" i="9"/>
  <c r="AK50" i="9"/>
  <c r="AI37" i="9"/>
  <c r="AN47" i="9"/>
  <c r="AD34" i="9"/>
  <c r="AN22" i="9"/>
  <c r="AI27" i="9"/>
  <c r="T51" i="9"/>
  <c r="Y50" i="9"/>
  <c r="AN18" i="9"/>
  <c r="AK30" i="9"/>
  <c r="AN26" i="9"/>
  <c r="AC50" i="9"/>
  <c r="AD50" i="9" s="1"/>
  <c r="AS20" i="9"/>
  <c r="AD19" i="9"/>
  <c r="AI43" i="9"/>
  <c r="W51" i="9"/>
  <c r="W58" i="9" s="1"/>
  <c r="AI40" i="9"/>
  <c r="AP46" i="9"/>
  <c r="AU46" i="9" s="1"/>
  <c r="AD24" i="9"/>
  <c r="AN44" i="9"/>
  <c r="AD14" i="9"/>
  <c r="AC30" i="9"/>
  <c r="AP44" i="9"/>
  <c r="AU44" i="9" s="1"/>
  <c r="AP14" i="9"/>
  <c r="AP30" i="9" s="1"/>
  <c r="AD42" i="9"/>
  <c r="AN43" i="9"/>
  <c r="AN19" i="9"/>
  <c r="AN24" i="9"/>
  <c r="AI17" i="9"/>
  <c r="AD38" i="9"/>
  <c r="AI18" i="9"/>
  <c r="AU18" i="9"/>
  <c r="AD21" i="9"/>
  <c r="AP37" i="9"/>
  <c r="AU37" i="9" s="1"/>
  <c r="AP45" i="9"/>
  <c r="AU45" i="9" s="1"/>
  <c r="AI21" i="9"/>
  <c r="AI42" i="9"/>
  <c r="AG30" i="9"/>
  <c r="AN42" i="9"/>
  <c r="AI46" i="9"/>
  <c r="AN45" i="9"/>
  <c r="AN20" i="9"/>
  <c r="AN46" i="9"/>
  <c r="AI45" i="9"/>
  <c r="AU34" i="9"/>
  <c r="AD36" i="9"/>
  <c r="X51" i="9"/>
  <c r="Y30" i="9"/>
  <c r="AN21" i="9"/>
  <c r="AS44" i="9"/>
  <c r="AF51" i="9"/>
  <c r="AI25" i="9"/>
  <c r="AB30" i="9"/>
  <c r="AS29" i="9"/>
  <c r="AS35" i="9"/>
  <c r="AX39" i="9"/>
  <c r="AN37" i="9"/>
  <c r="J42" i="3"/>
  <c r="AN25" i="9" l="1"/>
  <c r="AX41" i="9"/>
  <c r="AN28" i="9"/>
  <c r="AU50" i="9"/>
  <c r="AU14" i="9"/>
  <c r="AU30" i="9" s="1"/>
  <c r="AU51" i="9" s="1"/>
  <c r="AK51" i="9"/>
  <c r="AS47" i="9"/>
  <c r="AN34" i="9"/>
  <c r="AS22" i="9"/>
  <c r="AX20" i="9"/>
  <c r="AN27" i="9"/>
  <c r="Y51" i="9"/>
  <c r="AN36" i="9"/>
  <c r="AS28" i="9"/>
  <c r="AP50" i="9"/>
  <c r="AP51" i="9" s="1"/>
  <c r="AX44" i="9"/>
  <c r="AI48" i="9"/>
  <c r="AL30" i="9"/>
  <c r="AS48" i="9"/>
  <c r="AS25" i="9"/>
  <c r="AX25" i="9"/>
  <c r="AX34" i="9"/>
  <c r="AB51" i="9"/>
  <c r="AB58" i="9" s="1"/>
  <c r="AI19" i="9"/>
  <c r="AD30" i="9"/>
  <c r="AC51" i="9"/>
  <c r="AX35" i="9"/>
  <c r="AH30" i="9"/>
  <c r="AI14" i="9"/>
  <c r="AN40" i="9"/>
  <c r="AI36" i="9"/>
  <c r="AH50" i="9"/>
  <c r="AS21" i="9"/>
  <c r="AS43" i="9"/>
  <c r="AS34" i="9"/>
  <c r="AX17" i="9"/>
  <c r="AL50" i="9"/>
  <c r="AX29" i="9"/>
  <c r="AI38" i="9"/>
  <c r="AN38" i="9"/>
  <c r="AS19" i="9"/>
  <c r="AS24" i="9"/>
  <c r="AX28" i="9"/>
  <c r="AG50" i="9"/>
  <c r="AG51" i="9" s="1"/>
  <c r="AG58" i="9" s="1"/>
  <c r="AS17" i="9"/>
  <c r="AN17" i="9"/>
  <c r="AI24" i="9"/>
  <c r="M50" i="8"/>
  <c r="L50" i="8"/>
  <c r="AX37" i="9" l="1"/>
  <c r="AS37" i="9"/>
  <c r="AX45" i="9"/>
  <c r="AS45" i="9"/>
  <c r="AX47" i="9"/>
  <c r="AS38" i="9"/>
  <c r="AX22" i="9"/>
  <c r="AX21" i="9"/>
  <c r="AS27" i="9"/>
  <c r="AX27" i="9"/>
  <c r="AQ50" i="9"/>
  <c r="AX19" i="9"/>
  <c r="AS26" i="9"/>
  <c r="AX26" i="9"/>
  <c r="AS18" i="9"/>
  <c r="AX18" i="9"/>
  <c r="AN48" i="9"/>
  <c r="AX48" i="9"/>
  <c r="AX24" i="9"/>
  <c r="AS15" i="9"/>
  <c r="AS42" i="9"/>
  <c r="AX42" i="9"/>
  <c r="AS46" i="9"/>
  <c r="AX46" i="9"/>
  <c r="AL51" i="9"/>
  <c r="AL58" i="9" s="1"/>
  <c r="AI50" i="9"/>
  <c r="AM50" i="9"/>
  <c r="AN50" i="9" s="1"/>
  <c r="AX15" i="9"/>
  <c r="AS40" i="9"/>
  <c r="AX40" i="9"/>
  <c r="AS36" i="9"/>
  <c r="AM30" i="9"/>
  <c r="AN14" i="9"/>
  <c r="AX43" i="9"/>
  <c r="AH51" i="9"/>
  <c r="AI51" i="9" s="1"/>
  <c r="AI30" i="9"/>
  <c r="AD51" i="9"/>
  <c r="O48" i="8"/>
  <c r="T48" i="8"/>
  <c r="AX36" i="9" l="1"/>
  <c r="AR50" i="9"/>
  <c r="AS50" i="9" s="1"/>
  <c r="AQ30" i="9"/>
  <c r="AQ51" i="9" s="1"/>
  <c r="AQ58" i="9" s="1"/>
  <c r="AR30" i="9"/>
  <c r="AN30" i="9"/>
  <c r="AM51" i="9"/>
  <c r="AN51" i="9" s="1"/>
  <c r="I52" i="2"/>
  <c r="AR51" i="9" l="1"/>
  <c r="AS51" i="9" s="1"/>
  <c r="AS30" i="9"/>
  <c r="J48" i="8"/>
  <c r="AX30" i="9" l="1"/>
  <c r="L32" i="7"/>
  <c r="M32" i="7"/>
  <c r="H58" i="4" l="1"/>
  <c r="R56" i="8" l="1"/>
  <c r="M56" i="8"/>
  <c r="H56" i="8"/>
  <c r="AL59" i="8" l="1"/>
  <c r="AK16" i="8"/>
  <c r="AL16" i="8"/>
  <c r="AM16" i="8"/>
  <c r="AK17" i="8"/>
  <c r="AL17" i="8"/>
  <c r="AM17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M14" i="8"/>
  <c r="AK14" i="8"/>
  <c r="AK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M40" i="8"/>
  <c r="AK41" i="8"/>
  <c r="AL41" i="8"/>
  <c r="AM41" i="8"/>
  <c r="AK42" i="8"/>
  <c r="AL42" i="8"/>
  <c r="AM42" i="8"/>
  <c r="AK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N47" i="8" s="1"/>
  <c r="AK48" i="8"/>
  <c r="AL48" i="8"/>
  <c r="AM48" i="8"/>
  <c r="AN48" i="8" s="1"/>
  <c r="AK49" i="8"/>
  <c r="AM49" i="8"/>
  <c r="AM33" i="8"/>
  <c r="AK33" i="8"/>
  <c r="AK50" i="8" l="1"/>
  <c r="AL49" i="8"/>
  <c r="AN49" i="8" s="1"/>
  <c r="Z57" i="5"/>
  <c r="AA57" i="5"/>
  <c r="AB57" i="5"/>
  <c r="AC57" i="5"/>
  <c r="AA56" i="5"/>
  <c r="AB56" i="5"/>
  <c r="AC56" i="5"/>
  <c r="AC20" i="5"/>
  <c r="AB62" i="6"/>
  <c r="AB20" i="6"/>
  <c r="AA20" i="6"/>
  <c r="AB57" i="6"/>
  <c r="AA57" i="6"/>
  <c r="AC57" i="6"/>
  <c r="AL40" i="8"/>
  <c r="AL43" i="8"/>
  <c r="AL34" i="8"/>
  <c r="AL14" i="8"/>
  <c r="AI18" i="8"/>
  <c r="AD18" i="8"/>
  <c r="Y18" i="8"/>
  <c r="T18" i="8"/>
  <c r="O18" i="8"/>
  <c r="J18" i="8"/>
  <c r="J21" i="7"/>
  <c r="O21" i="7"/>
  <c r="V21" i="7"/>
  <c r="W21" i="7"/>
  <c r="X21" i="7"/>
  <c r="T21" i="7"/>
  <c r="Y21" i="6"/>
  <c r="Y22" i="6"/>
  <c r="AA21" i="6"/>
  <c r="AB21" i="6"/>
  <c r="AC21" i="6"/>
  <c r="J21" i="6"/>
  <c r="O21" i="6"/>
  <c r="T21" i="6"/>
  <c r="J21" i="5"/>
  <c r="O21" i="5"/>
  <c r="T21" i="5"/>
  <c r="Y20" i="5"/>
  <c r="Y21" i="5"/>
  <c r="AA21" i="5"/>
  <c r="AB21" i="5"/>
  <c r="AC21" i="5"/>
  <c r="J21" i="4"/>
  <c r="O21" i="4"/>
  <c r="T21" i="4"/>
  <c r="V20" i="4"/>
  <c r="W20" i="4"/>
  <c r="X20" i="4"/>
  <c r="Y20" i="4" s="1"/>
  <c r="V21" i="4"/>
  <c r="W21" i="4"/>
  <c r="X21" i="4"/>
  <c r="V49" i="1"/>
  <c r="W49" i="1"/>
  <c r="X49" i="1"/>
  <c r="V49" i="3"/>
  <c r="W49" i="3"/>
  <c r="X49" i="3"/>
  <c r="V50" i="3"/>
  <c r="W50" i="3"/>
  <c r="X50" i="3"/>
  <c r="J21" i="3"/>
  <c r="O21" i="3"/>
  <c r="T21" i="3"/>
  <c r="V20" i="3"/>
  <c r="W20" i="3"/>
  <c r="X20" i="3"/>
  <c r="Y20" i="3" s="1"/>
  <c r="V21" i="3"/>
  <c r="W21" i="3"/>
  <c r="X21" i="3"/>
  <c r="V22" i="3"/>
  <c r="W22" i="3"/>
  <c r="X22" i="3"/>
  <c r="T62" i="2"/>
  <c r="J19" i="1"/>
  <c r="T19" i="1"/>
  <c r="O19" i="1"/>
  <c r="J21" i="2"/>
  <c r="O21" i="2"/>
  <c r="T21" i="2"/>
  <c r="V20" i="2"/>
  <c r="W20" i="2"/>
  <c r="X20" i="2"/>
  <c r="Y20" i="2" s="1"/>
  <c r="V21" i="2"/>
  <c r="W21" i="2"/>
  <c r="X21" i="2"/>
  <c r="V22" i="2"/>
  <c r="W22" i="2"/>
  <c r="X22" i="2"/>
  <c r="V23" i="2"/>
  <c r="W23" i="2"/>
  <c r="X23" i="2"/>
  <c r="Y23" i="2" s="1"/>
  <c r="V24" i="2"/>
  <c r="W24" i="2"/>
  <c r="Y24" i="2" s="1"/>
  <c r="X24" i="2"/>
  <c r="V26" i="2"/>
  <c r="W26" i="2"/>
  <c r="X26" i="2"/>
  <c r="Y26" i="2" s="1"/>
  <c r="V27" i="2"/>
  <c r="W27" i="2"/>
  <c r="X27" i="2"/>
  <c r="V28" i="2"/>
  <c r="W28" i="2"/>
  <c r="X28" i="2"/>
  <c r="Y28" i="2" s="1"/>
  <c r="V29" i="2"/>
  <c r="W29" i="2"/>
  <c r="X29" i="2"/>
  <c r="V30" i="2"/>
  <c r="W30" i="2"/>
  <c r="X30" i="2"/>
  <c r="V31" i="2"/>
  <c r="W31" i="2"/>
  <c r="X31" i="2"/>
  <c r="Y31" i="2" s="1"/>
  <c r="AN18" i="8"/>
  <c r="V18" i="1"/>
  <c r="W18" i="1"/>
  <c r="X18" i="1"/>
  <c r="Y18" i="1" s="1"/>
  <c r="V19" i="1"/>
  <c r="W19" i="1"/>
  <c r="X19" i="1"/>
  <c r="AN17" i="8"/>
  <c r="Y48" i="8"/>
  <c r="T49" i="1"/>
  <c r="L52" i="2"/>
  <c r="M50" i="1"/>
  <c r="L50" i="1"/>
  <c r="I50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9" i="8"/>
  <c r="H52" i="7"/>
  <c r="I52" i="7"/>
  <c r="G52" i="7"/>
  <c r="H53" i="6"/>
  <c r="I53" i="6"/>
  <c r="G53" i="6"/>
  <c r="H52" i="5"/>
  <c r="I52" i="5"/>
  <c r="G52" i="5"/>
  <c r="H52" i="4"/>
  <c r="I52" i="4"/>
  <c r="G52" i="4"/>
  <c r="H52" i="3"/>
  <c r="I52" i="3"/>
  <c r="G52" i="3"/>
  <c r="H52" i="2"/>
  <c r="G52" i="2"/>
  <c r="J49" i="1"/>
  <c r="J45" i="1"/>
  <c r="G30" i="1"/>
  <c r="G50" i="1" l="1"/>
  <c r="Y21" i="2"/>
  <c r="Y22" i="2"/>
  <c r="Y22" i="3"/>
  <c r="Y21" i="3"/>
  <c r="Y29" i="2"/>
  <c r="Y21" i="7"/>
  <c r="Y30" i="2"/>
  <c r="Y27" i="2"/>
  <c r="Y19" i="1"/>
  <c r="AD20" i="5"/>
  <c r="AD20" i="6"/>
  <c r="AD21" i="6"/>
  <c r="AD21" i="5"/>
  <c r="Y21" i="4"/>
  <c r="G51" i="1" l="1"/>
  <c r="AL61" i="8"/>
  <c r="AL33" i="8"/>
  <c r="AN19" i="8"/>
  <c r="AN20" i="8"/>
  <c r="AN21" i="8"/>
  <c r="AN23" i="8"/>
  <c r="AN25" i="8"/>
  <c r="AN28" i="8"/>
  <c r="AL13" i="8"/>
  <c r="AM13" i="8"/>
  <c r="AN13" i="8" s="1"/>
  <c r="AK13" i="8"/>
  <c r="AH61" i="8"/>
  <c r="AI61" i="8" s="1"/>
  <c r="AG61" i="8"/>
  <c r="AF61" i="8"/>
  <c r="AF63" i="8" s="1"/>
  <c r="AI60" i="8"/>
  <c r="AI59" i="8"/>
  <c r="AH56" i="8"/>
  <c r="AI56" i="8" s="1"/>
  <c r="AG56" i="8"/>
  <c r="AF56" i="8"/>
  <c r="AI55" i="8"/>
  <c r="AI54" i="8"/>
  <c r="AH50" i="8"/>
  <c r="AI50" i="8" s="1"/>
  <c r="AG50" i="8"/>
  <c r="AF50" i="8"/>
  <c r="AI49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H29" i="8"/>
  <c r="AG29" i="8"/>
  <c r="AF29" i="8"/>
  <c r="AI28" i="8"/>
  <c r="AI27" i="8"/>
  <c r="AI26" i="8"/>
  <c r="AI25" i="8"/>
  <c r="AI24" i="8"/>
  <c r="AI23" i="8"/>
  <c r="AI21" i="8"/>
  <c r="AI20" i="8"/>
  <c r="AI19" i="8"/>
  <c r="AI17" i="8"/>
  <c r="AI16" i="8"/>
  <c r="AI14" i="8"/>
  <c r="AI13" i="8"/>
  <c r="AK61" i="8"/>
  <c r="AK63" i="8" s="1"/>
  <c r="AM61" i="8"/>
  <c r="AN61" i="8" s="1"/>
  <c r="AN60" i="8"/>
  <c r="AN59" i="8"/>
  <c r="AC61" i="8"/>
  <c r="AB61" i="8"/>
  <c r="AA61" i="8"/>
  <c r="AA63" i="8" s="1"/>
  <c r="AD60" i="8"/>
  <c r="AD59" i="8"/>
  <c r="AC56" i="8"/>
  <c r="AD56" i="8" s="1"/>
  <c r="AB56" i="8"/>
  <c r="AA56" i="8"/>
  <c r="AD55" i="8"/>
  <c r="AD54" i="8"/>
  <c r="AC50" i="8"/>
  <c r="AB50" i="8"/>
  <c r="AA50" i="8"/>
  <c r="AD49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C29" i="8"/>
  <c r="AB29" i="8"/>
  <c r="AA29" i="8"/>
  <c r="AD28" i="8"/>
  <c r="AD27" i="8"/>
  <c r="AD26" i="8"/>
  <c r="AD25" i="8"/>
  <c r="AD24" i="8"/>
  <c r="AD23" i="8"/>
  <c r="AD21" i="8"/>
  <c r="AD20" i="8"/>
  <c r="AD19" i="8"/>
  <c r="AD17" i="8"/>
  <c r="AD16" i="8"/>
  <c r="AD14" i="8"/>
  <c r="AD13" i="8"/>
  <c r="X61" i="8"/>
  <c r="Y61" i="8" s="1"/>
  <c r="W61" i="8"/>
  <c r="V61" i="8"/>
  <c r="V63" i="8" s="1"/>
  <c r="S61" i="8"/>
  <c r="T63" i="8" s="1"/>
  <c r="R61" i="8"/>
  <c r="Q61" i="8"/>
  <c r="Q63" i="8" s="1"/>
  <c r="N61" i="8"/>
  <c r="O61" i="8" s="1"/>
  <c r="M61" i="8"/>
  <c r="L61" i="8"/>
  <c r="L63" i="8" s="1"/>
  <c r="I61" i="8"/>
  <c r="H61" i="8"/>
  <c r="G61" i="8"/>
  <c r="G63" i="8" s="1"/>
  <c r="Y60" i="8"/>
  <c r="T60" i="8"/>
  <c r="O60" i="8"/>
  <c r="J60" i="8"/>
  <c r="Y59" i="8"/>
  <c r="T59" i="8"/>
  <c r="O59" i="8"/>
  <c r="J59" i="8"/>
  <c r="AN58" i="8"/>
  <c r="Z58" i="8"/>
  <c r="P58" i="8"/>
  <c r="X56" i="8"/>
  <c r="Y56" i="8" s="1"/>
  <c r="W56" i="8"/>
  <c r="V56" i="8"/>
  <c r="I56" i="8"/>
  <c r="G56" i="8"/>
  <c r="Y55" i="8"/>
  <c r="J55" i="8"/>
  <c r="A55" i="8"/>
  <c r="Y54" i="8"/>
  <c r="J54" i="8"/>
  <c r="A54" i="8"/>
  <c r="X50" i="8"/>
  <c r="Y50" i="8" s="1"/>
  <c r="W50" i="8"/>
  <c r="V50" i="8"/>
  <c r="S50" i="8"/>
  <c r="R50" i="8"/>
  <c r="Q50" i="8"/>
  <c r="H50" i="8"/>
  <c r="G50" i="8"/>
  <c r="Y49" i="8"/>
  <c r="T49" i="8"/>
  <c r="Y47" i="8"/>
  <c r="T47" i="8"/>
  <c r="Y46" i="8"/>
  <c r="T46" i="8"/>
  <c r="AN45" i="8"/>
  <c r="Y45" i="8"/>
  <c r="T45" i="8"/>
  <c r="Y44" i="8"/>
  <c r="T44" i="8"/>
  <c r="Y43" i="8"/>
  <c r="T43" i="8"/>
  <c r="Y42" i="8"/>
  <c r="T42" i="8"/>
  <c r="Y41" i="8"/>
  <c r="T41" i="8"/>
  <c r="Y40" i="8"/>
  <c r="T40" i="8"/>
  <c r="Y39" i="8"/>
  <c r="T39" i="8"/>
  <c r="Y38" i="8"/>
  <c r="T38" i="8"/>
  <c r="Y37" i="8"/>
  <c r="T37" i="8"/>
  <c r="Y36" i="8"/>
  <c r="T36" i="8"/>
  <c r="Y35" i="8"/>
  <c r="T35" i="8"/>
  <c r="Y34" i="8"/>
  <c r="T34" i="8"/>
  <c r="J34" i="8"/>
  <c r="Y33" i="8"/>
  <c r="T33" i="8"/>
  <c r="J33" i="8"/>
  <c r="X29" i="8"/>
  <c r="Y29" i="8" s="1"/>
  <c r="W29" i="8"/>
  <c r="V29" i="8"/>
  <c r="S29" i="8"/>
  <c r="R29" i="8"/>
  <c r="Q29" i="8"/>
  <c r="I29" i="8"/>
  <c r="H29" i="8"/>
  <c r="G29" i="8"/>
  <c r="Y28" i="8"/>
  <c r="T28" i="8"/>
  <c r="J28" i="8"/>
  <c r="A28" i="8"/>
  <c r="Y27" i="8"/>
  <c r="T27" i="8"/>
  <c r="J27" i="8"/>
  <c r="A27" i="8"/>
  <c r="Y26" i="8"/>
  <c r="T26" i="8"/>
  <c r="J26" i="8"/>
  <c r="A26" i="8"/>
  <c r="Y25" i="8"/>
  <c r="T25" i="8"/>
  <c r="J25" i="8"/>
  <c r="A25" i="8"/>
  <c r="Y24" i="8"/>
  <c r="T24" i="8"/>
  <c r="J24" i="8"/>
  <c r="A24" i="8"/>
  <c r="Y23" i="8"/>
  <c r="T23" i="8"/>
  <c r="J23" i="8"/>
  <c r="A23" i="8"/>
  <c r="A22" i="8"/>
  <c r="Y21" i="8"/>
  <c r="T21" i="8"/>
  <c r="J21" i="8"/>
  <c r="A21" i="8"/>
  <c r="Y20" i="8"/>
  <c r="T20" i="8"/>
  <c r="J20" i="8"/>
  <c r="A20" i="8"/>
  <c r="Y19" i="8"/>
  <c r="T19" i="8"/>
  <c r="J19" i="8"/>
  <c r="A19" i="8"/>
  <c r="Y17" i="8"/>
  <c r="T17" i="8"/>
  <c r="J17" i="8"/>
  <c r="A17" i="8"/>
  <c r="Y16" i="8"/>
  <c r="T16" i="8"/>
  <c r="J16" i="8"/>
  <c r="A16" i="8"/>
  <c r="A15" i="8"/>
  <c r="Y14" i="8"/>
  <c r="T14" i="8"/>
  <c r="J14" i="8"/>
  <c r="A14" i="8"/>
  <c r="Y13" i="8"/>
  <c r="T13" i="8"/>
  <c r="J13" i="8"/>
  <c r="A13" i="8"/>
  <c r="A12" i="8"/>
  <c r="C4" i="8"/>
  <c r="V4" i="8" s="1"/>
  <c r="R51" i="8" l="1"/>
  <c r="R58" i="8"/>
  <c r="AL54" i="8"/>
  <c r="AM55" i="8"/>
  <c r="AD50" i="8"/>
  <c r="AN38" i="8"/>
  <c r="AN44" i="8"/>
  <c r="AN36" i="8"/>
  <c r="AN41" i="8"/>
  <c r="AN35" i="8"/>
  <c r="AN40" i="8"/>
  <c r="AN27" i="8"/>
  <c r="AN26" i="8"/>
  <c r="AH58" i="8"/>
  <c r="AH63" i="8" s="1"/>
  <c r="AI63" i="8" s="1"/>
  <c r="AM63" i="8"/>
  <c r="AN63" i="8" s="1"/>
  <c r="V51" i="8"/>
  <c r="W58" i="8"/>
  <c r="W63" i="8" s="1"/>
  <c r="Q51" i="8"/>
  <c r="W51" i="8"/>
  <c r="AL50" i="8"/>
  <c r="I51" i="8"/>
  <c r="AM50" i="8"/>
  <c r="H51" i="8"/>
  <c r="H58" i="8" s="1"/>
  <c r="AN33" i="8"/>
  <c r="AN24" i="8"/>
  <c r="AL29" i="8"/>
  <c r="AK29" i="8"/>
  <c r="AG51" i="8"/>
  <c r="AF51" i="8"/>
  <c r="AI29" i="8"/>
  <c r="AH51" i="8"/>
  <c r="AI51" i="8" s="1"/>
  <c r="AG58" i="8"/>
  <c r="AG63" i="8" s="1"/>
  <c r="AM29" i="8"/>
  <c r="T50" i="8"/>
  <c r="J56" i="8"/>
  <c r="AC58" i="8"/>
  <c r="AC63" i="8" s="1"/>
  <c r="S51" i="8"/>
  <c r="T61" i="8"/>
  <c r="J61" i="8"/>
  <c r="J50" i="8"/>
  <c r="G51" i="8"/>
  <c r="X51" i="8"/>
  <c r="Y51" i="8" s="1"/>
  <c r="AA51" i="8"/>
  <c r="AB58" i="8"/>
  <c r="AB63" i="8" s="1"/>
  <c r="AB51" i="8"/>
  <c r="AD61" i="8"/>
  <c r="AD29" i="8"/>
  <c r="AC51" i="8"/>
  <c r="AN46" i="8"/>
  <c r="AN14" i="8"/>
  <c r="AN39" i="8"/>
  <c r="AN34" i="8"/>
  <c r="AN43" i="8"/>
  <c r="AN16" i="8"/>
  <c r="AN37" i="8"/>
  <c r="AN42" i="8"/>
  <c r="O27" i="8"/>
  <c r="O19" i="8"/>
  <c r="O23" i="8"/>
  <c r="T55" i="8"/>
  <c r="O14" i="8"/>
  <c r="O21" i="8"/>
  <c r="O17" i="8"/>
  <c r="O28" i="8"/>
  <c r="O49" i="8"/>
  <c r="O26" i="8"/>
  <c r="O44" i="8"/>
  <c r="O39" i="8"/>
  <c r="O47" i="8"/>
  <c r="N50" i="8"/>
  <c r="O33" i="8"/>
  <c r="O41" i="8"/>
  <c r="O13" i="8"/>
  <c r="O55" i="8"/>
  <c r="O20" i="8"/>
  <c r="O42" i="8"/>
  <c r="O37" i="8"/>
  <c r="O45" i="8"/>
  <c r="O24" i="8"/>
  <c r="O36" i="8"/>
  <c r="O40" i="8"/>
  <c r="O34" i="8"/>
  <c r="O35" i="8"/>
  <c r="O43" i="8"/>
  <c r="O38" i="8"/>
  <c r="O46" i="8"/>
  <c r="X58" i="8"/>
  <c r="X63" i="8" s="1"/>
  <c r="Y63" i="8" s="1"/>
  <c r="J29" i="8"/>
  <c r="T29" i="8"/>
  <c r="E7" i="1"/>
  <c r="H30" i="1"/>
  <c r="I30" i="1"/>
  <c r="I38" i="9" l="1"/>
  <c r="I50" i="1"/>
  <c r="AD51" i="8"/>
  <c r="AD63" i="8"/>
  <c r="O50" i="8"/>
  <c r="AM51" i="8"/>
  <c r="AL55" i="8"/>
  <c r="AN55" i="8" s="1"/>
  <c r="AK54" i="8"/>
  <c r="AK55" i="8"/>
  <c r="AM54" i="8"/>
  <c r="AM56" i="8" s="1"/>
  <c r="AK51" i="8"/>
  <c r="AN50" i="8"/>
  <c r="J51" i="8"/>
  <c r="AN29" i="8"/>
  <c r="AL51" i="8"/>
  <c r="O16" i="8"/>
  <c r="N29" i="8"/>
  <c r="O54" i="8"/>
  <c r="N56" i="8"/>
  <c r="O56" i="8" s="1"/>
  <c r="M29" i="8"/>
  <c r="M58" i="8" s="1"/>
  <c r="Q56" i="8"/>
  <c r="L56" i="8"/>
  <c r="S56" i="8"/>
  <c r="T56" i="8" s="1"/>
  <c r="T54" i="8"/>
  <c r="L29" i="8"/>
  <c r="L51" i="8" s="1"/>
  <c r="O25" i="8"/>
  <c r="I56" i="1"/>
  <c r="H56" i="1"/>
  <c r="G56" i="1"/>
  <c r="C4" i="7"/>
  <c r="C4" i="6"/>
  <c r="C4" i="5"/>
  <c r="C4" i="4"/>
  <c r="C4" i="3"/>
  <c r="C4" i="2"/>
  <c r="AW38" i="9" l="1"/>
  <c r="I50" i="9"/>
  <c r="I51" i="9" s="1"/>
  <c r="H38" i="9"/>
  <c r="H50" i="1"/>
  <c r="AW50" i="9"/>
  <c r="J58" i="8"/>
  <c r="I63" i="8"/>
  <c r="H63" i="8"/>
  <c r="AL56" i="8"/>
  <c r="AL58" i="8" s="1"/>
  <c r="AL63" i="8" s="1"/>
  <c r="R63" i="8"/>
  <c r="AN51" i="8"/>
  <c r="AK56" i="8"/>
  <c r="M63" i="8"/>
  <c r="M51" i="8"/>
  <c r="AN54" i="8"/>
  <c r="N58" i="8"/>
  <c r="N63" i="8" s="1"/>
  <c r="N51" i="8"/>
  <c r="O29" i="8"/>
  <c r="Y51" i="6"/>
  <c r="W53" i="6"/>
  <c r="AB31" i="6"/>
  <c r="AA31" i="6"/>
  <c r="AB30" i="6"/>
  <c r="AA30" i="6"/>
  <c r="Y31" i="6"/>
  <c r="W33" i="6"/>
  <c r="V33" i="6"/>
  <c r="T31" i="6"/>
  <c r="AC31" i="6"/>
  <c r="AD31" i="6" s="1"/>
  <c r="O31" i="6"/>
  <c r="J31" i="6"/>
  <c r="X64" i="6"/>
  <c r="Y64" i="6" s="1"/>
  <c r="W64" i="6"/>
  <c r="V64" i="6"/>
  <c r="V66" i="6" s="1"/>
  <c r="Y63" i="6"/>
  <c r="Y62" i="6"/>
  <c r="X59" i="6"/>
  <c r="W59" i="6"/>
  <c r="V59" i="6"/>
  <c r="Y58" i="6"/>
  <c r="Y57" i="6"/>
  <c r="V53" i="6"/>
  <c r="Y52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X33" i="6"/>
  <c r="Y32" i="6"/>
  <c r="Y30" i="6"/>
  <c r="Y29" i="6"/>
  <c r="Y28" i="6"/>
  <c r="Y27" i="6"/>
  <c r="Y26" i="6"/>
  <c r="Y24" i="6"/>
  <c r="Y23" i="6"/>
  <c r="Y20" i="6"/>
  <c r="Y19" i="6"/>
  <c r="Y17" i="6"/>
  <c r="Y16" i="6"/>
  <c r="Y50" i="5"/>
  <c r="W52" i="5"/>
  <c r="X63" i="5"/>
  <c r="Y63" i="5" s="1"/>
  <c r="W63" i="5"/>
  <c r="V63" i="5"/>
  <c r="V65" i="5" s="1"/>
  <c r="Y62" i="5"/>
  <c r="Y61" i="5"/>
  <c r="X58" i="5"/>
  <c r="Y58" i="5" s="1"/>
  <c r="W58" i="5"/>
  <c r="V58" i="5"/>
  <c r="Y57" i="5"/>
  <c r="Y56" i="5"/>
  <c r="V52" i="5"/>
  <c r="Y51" i="5"/>
  <c r="Y49" i="5"/>
  <c r="Y48" i="5"/>
  <c r="Y46" i="5"/>
  <c r="Y45" i="5"/>
  <c r="Y44" i="5"/>
  <c r="Y43" i="5"/>
  <c r="Y42" i="5"/>
  <c r="Y41" i="5"/>
  <c r="Y40" i="5"/>
  <c r="Y39" i="5"/>
  <c r="Y38" i="5"/>
  <c r="Y37" i="5"/>
  <c r="Y36" i="5"/>
  <c r="X32" i="5"/>
  <c r="W32" i="5"/>
  <c r="V32" i="5"/>
  <c r="Y31" i="5"/>
  <c r="Y30" i="5"/>
  <c r="Y29" i="5"/>
  <c r="Y28" i="5"/>
  <c r="Y27" i="5"/>
  <c r="Y26" i="5"/>
  <c r="Y24" i="5"/>
  <c r="Y23" i="5"/>
  <c r="Y22" i="5"/>
  <c r="Y19" i="5"/>
  <c r="Y17" i="5"/>
  <c r="Y16" i="5"/>
  <c r="H51" i="1" l="1"/>
  <c r="H58" i="1" s="1"/>
  <c r="AV38" i="9"/>
  <c r="H50" i="9"/>
  <c r="H51" i="9" s="1"/>
  <c r="H58" i="9" s="1"/>
  <c r="AW51" i="9"/>
  <c r="W61" i="6"/>
  <c r="W66" i="6" s="1"/>
  <c r="J63" i="8"/>
  <c r="Y59" i="6"/>
  <c r="AN56" i="8"/>
  <c r="O51" i="8"/>
  <c r="O63" i="8"/>
  <c r="X53" i="6"/>
  <c r="V54" i="6"/>
  <c r="W54" i="6"/>
  <c r="Y33" i="6"/>
  <c r="X52" i="5"/>
  <c r="Y52" i="5" s="1"/>
  <c r="V53" i="5"/>
  <c r="W60" i="5"/>
  <c r="W65" i="5" s="1"/>
  <c r="W53" i="5"/>
  <c r="Y32" i="5"/>
  <c r="AV50" i="9" l="1"/>
  <c r="AX38" i="9"/>
  <c r="Y53" i="6"/>
  <c r="X61" i="6"/>
  <c r="X66" i="6" s="1"/>
  <c r="Y66" i="6" s="1"/>
  <c r="X54" i="6"/>
  <c r="Y54" i="6" s="1"/>
  <c r="X53" i="5"/>
  <c r="Y53" i="5" s="1"/>
  <c r="X60" i="5"/>
  <c r="X65" i="5" s="1"/>
  <c r="Y65" i="5" s="1"/>
  <c r="AV51" i="9" l="1"/>
  <c r="AX50" i="9"/>
  <c r="M52" i="3"/>
  <c r="N52" i="3"/>
  <c r="L52" i="3"/>
  <c r="L32" i="3"/>
  <c r="G32" i="3"/>
  <c r="E9" i="7"/>
  <c r="G9" i="7" s="1"/>
  <c r="E9" i="6"/>
  <c r="G9" i="6" s="1"/>
  <c r="E9" i="5"/>
  <c r="G9" i="5" s="1"/>
  <c r="E9" i="4"/>
  <c r="E9" i="3"/>
  <c r="G9" i="3" s="1"/>
  <c r="R32" i="2"/>
  <c r="N32" i="2"/>
  <c r="L32" i="2"/>
  <c r="H32" i="2"/>
  <c r="M52" i="2"/>
  <c r="N52" i="2"/>
  <c r="R52" i="2"/>
  <c r="M32" i="2"/>
  <c r="E9" i="2"/>
  <c r="G9" i="2" s="1"/>
  <c r="X63" i="7"/>
  <c r="X65" i="7" s="1"/>
  <c r="Y65" i="7" s="1"/>
  <c r="V63" i="7"/>
  <c r="V65" i="7" s="1"/>
  <c r="S63" i="7"/>
  <c r="T63" i="7" s="1"/>
  <c r="R63" i="7"/>
  <c r="Q63" i="7"/>
  <c r="Q65" i="7" s="1"/>
  <c r="N63" i="7"/>
  <c r="N65" i="7" s="1"/>
  <c r="O65" i="7" s="1"/>
  <c r="M63" i="7"/>
  <c r="L63" i="7"/>
  <c r="L65" i="7" s="1"/>
  <c r="I63" i="7"/>
  <c r="I65" i="7" s="1"/>
  <c r="J65" i="7" s="1"/>
  <c r="H63" i="7"/>
  <c r="G63" i="7"/>
  <c r="G65" i="7" s="1"/>
  <c r="Y62" i="7"/>
  <c r="T62" i="7"/>
  <c r="O62" i="7"/>
  <c r="J62" i="7"/>
  <c r="Y61" i="7"/>
  <c r="W61" i="7"/>
  <c r="W63" i="7" s="1"/>
  <c r="T61" i="7"/>
  <c r="O61" i="7"/>
  <c r="J61" i="7"/>
  <c r="Y60" i="7"/>
  <c r="U60" i="7"/>
  <c r="J60" i="7"/>
  <c r="S58" i="7"/>
  <c r="T58" i="7" s="1"/>
  <c r="R58" i="7"/>
  <c r="Q58" i="7"/>
  <c r="I58" i="7"/>
  <c r="H58" i="7"/>
  <c r="G58" i="7"/>
  <c r="T57" i="7"/>
  <c r="J57" i="7"/>
  <c r="A57" i="7"/>
  <c r="T56" i="7"/>
  <c r="A56" i="7"/>
  <c r="S52" i="7"/>
  <c r="T52" i="7" s="1"/>
  <c r="R52" i="7"/>
  <c r="Q52" i="7"/>
  <c r="N52" i="7"/>
  <c r="M52" i="7"/>
  <c r="L52" i="7"/>
  <c r="J52" i="7"/>
  <c r="X51" i="7"/>
  <c r="Y51" i="7" s="1"/>
  <c r="W51" i="7"/>
  <c r="V51" i="7"/>
  <c r="T51" i="7"/>
  <c r="O51" i="7"/>
  <c r="J51" i="7"/>
  <c r="X50" i="7"/>
  <c r="Y50" i="7" s="1"/>
  <c r="W50" i="7"/>
  <c r="V50" i="7"/>
  <c r="T50" i="7"/>
  <c r="O50" i="7"/>
  <c r="J50" i="7"/>
  <c r="X49" i="7"/>
  <c r="W49" i="7"/>
  <c r="V49" i="7"/>
  <c r="T49" i="7"/>
  <c r="O49" i="7"/>
  <c r="J49" i="7"/>
  <c r="X48" i="7"/>
  <c r="Y48" i="7" s="1"/>
  <c r="W48" i="7"/>
  <c r="V48" i="7"/>
  <c r="T48" i="7"/>
  <c r="O48" i="7"/>
  <c r="J48" i="7"/>
  <c r="X47" i="7"/>
  <c r="W47" i="7"/>
  <c r="V47" i="7"/>
  <c r="T47" i="7"/>
  <c r="O47" i="7"/>
  <c r="J47" i="7"/>
  <c r="X46" i="7"/>
  <c r="W46" i="7"/>
  <c r="V46" i="7"/>
  <c r="T46" i="7"/>
  <c r="O46" i="7"/>
  <c r="J46" i="7"/>
  <c r="X45" i="7"/>
  <c r="W45" i="7"/>
  <c r="V45" i="7"/>
  <c r="T45" i="7"/>
  <c r="O45" i="7"/>
  <c r="J45" i="7"/>
  <c r="X44" i="7"/>
  <c r="Y44" i="7" s="1"/>
  <c r="W44" i="7"/>
  <c r="V44" i="7"/>
  <c r="T44" i="7"/>
  <c r="O44" i="7"/>
  <c r="J44" i="7"/>
  <c r="X43" i="7"/>
  <c r="Y43" i="7" s="1"/>
  <c r="W43" i="7"/>
  <c r="V43" i="7"/>
  <c r="T43" i="7"/>
  <c r="O43" i="7"/>
  <c r="J43" i="7"/>
  <c r="X42" i="7"/>
  <c r="W42" i="7"/>
  <c r="V42" i="7"/>
  <c r="T42" i="7"/>
  <c r="O42" i="7"/>
  <c r="J42" i="7"/>
  <c r="X41" i="7"/>
  <c r="Y41" i="7" s="1"/>
  <c r="W41" i="7"/>
  <c r="V41" i="7"/>
  <c r="T41" i="7"/>
  <c r="O41" i="7"/>
  <c r="J41" i="7"/>
  <c r="X40" i="7"/>
  <c r="W40" i="7"/>
  <c r="V40" i="7"/>
  <c r="T40" i="7"/>
  <c r="O40" i="7"/>
  <c r="J40" i="7"/>
  <c r="X39" i="7"/>
  <c r="Y39" i="7" s="1"/>
  <c r="W39" i="7"/>
  <c r="V39" i="7"/>
  <c r="T39" i="7"/>
  <c r="O39" i="7"/>
  <c r="J39" i="7"/>
  <c r="X38" i="7"/>
  <c r="W38" i="7"/>
  <c r="V38" i="7"/>
  <c r="T38" i="7"/>
  <c r="O38" i="7"/>
  <c r="J38" i="7"/>
  <c r="X37" i="7"/>
  <c r="W37" i="7"/>
  <c r="V37" i="7"/>
  <c r="T37" i="7"/>
  <c r="O37" i="7"/>
  <c r="J37" i="7"/>
  <c r="X36" i="7"/>
  <c r="W36" i="7"/>
  <c r="V36" i="7"/>
  <c r="T36" i="7"/>
  <c r="O36" i="7"/>
  <c r="J36" i="7"/>
  <c r="S32" i="7"/>
  <c r="S53" i="7" s="1"/>
  <c r="T53" i="7" s="1"/>
  <c r="R32" i="7"/>
  <c r="Q32" i="7"/>
  <c r="N32" i="7"/>
  <c r="I32" i="7"/>
  <c r="I53" i="7" s="1"/>
  <c r="H32" i="7"/>
  <c r="G32" i="7"/>
  <c r="X31" i="7"/>
  <c r="Y31" i="7" s="1"/>
  <c r="W31" i="7"/>
  <c r="V31" i="7"/>
  <c r="T31" i="7"/>
  <c r="O31" i="7"/>
  <c r="J31" i="7"/>
  <c r="A31" i="7"/>
  <c r="X30" i="7"/>
  <c r="W30" i="7"/>
  <c r="V30" i="7"/>
  <c r="T30" i="7"/>
  <c r="O30" i="7"/>
  <c r="J30" i="7"/>
  <c r="A30" i="7"/>
  <c r="X29" i="7"/>
  <c r="W29" i="7"/>
  <c r="V29" i="7"/>
  <c r="T29" i="7"/>
  <c r="O29" i="7"/>
  <c r="J29" i="7"/>
  <c r="A29" i="7"/>
  <c r="X28" i="7"/>
  <c r="Y28" i="7" s="1"/>
  <c r="W28" i="7"/>
  <c r="V28" i="7"/>
  <c r="T28" i="7"/>
  <c r="O28" i="7"/>
  <c r="J28" i="7"/>
  <c r="A28" i="7"/>
  <c r="X27" i="7"/>
  <c r="W27" i="7"/>
  <c r="V27" i="7"/>
  <c r="T27" i="7"/>
  <c r="O27" i="7"/>
  <c r="J27" i="7"/>
  <c r="A27" i="7"/>
  <c r="X26" i="7"/>
  <c r="Y26" i="7" s="1"/>
  <c r="W26" i="7"/>
  <c r="V26" i="7"/>
  <c r="T26" i="7"/>
  <c r="O26" i="7"/>
  <c r="J26" i="7"/>
  <c r="A26" i="7"/>
  <c r="A25" i="7"/>
  <c r="X24" i="7"/>
  <c r="W24" i="7"/>
  <c r="V24" i="7"/>
  <c r="T24" i="7"/>
  <c r="O24" i="7"/>
  <c r="J24" i="7"/>
  <c r="A24" i="7"/>
  <c r="X23" i="7"/>
  <c r="Y23" i="7" s="1"/>
  <c r="W23" i="7"/>
  <c r="V23" i="7"/>
  <c r="T23" i="7"/>
  <c r="O23" i="7"/>
  <c r="J23" i="7"/>
  <c r="A23" i="7"/>
  <c r="X22" i="7"/>
  <c r="W22" i="7"/>
  <c r="V22" i="7"/>
  <c r="T22" i="7"/>
  <c r="O22" i="7"/>
  <c r="J22" i="7"/>
  <c r="A22" i="7"/>
  <c r="X20" i="7"/>
  <c r="Y20" i="7" s="1"/>
  <c r="W20" i="7"/>
  <c r="V20" i="7"/>
  <c r="T20" i="7"/>
  <c r="O20" i="7"/>
  <c r="J20" i="7"/>
  <c r="A20" i="7"/>
  <c r="X19" i="7"/>
  <c r="W19" i="7"/>
  <c r="V19" i="7"/>
  <c r="T19" i="7"/>
  <c r="O19" i="7"/>
  <c r="J19" i="7"/>
  <c r="A19" i="7"/>
  <c r="A18" i="7"/>
  <c r="X17" i="7"/>
  <c r="W17" i="7"/>
  <c r="V17" i="7"/>
  <c r="T17" i="7"/>
  <c r="O17" i="7"/>
  <c r="J17" i="7"/>
  <c r="A17" i="7"/>
  <c r="X16" i="7"/>
  <c r="W16" i="7"/>
  <c r="V16" i="7"/>
  <c r="T16" i="7"/>
  <c r="J16" i="7"/>
  <c r="A16" i="7"/>
  <c r="A15" i="7"/>
  <c r="AC64" i="6"/>
  <c r="AC66" i="6" s="1"/>
  <c r="AD66" i="6" s="1"/>
  <c r="AA64" i="6"/>
  <c r="AA66" i="6" s="1"/>
  <c r="S64" i="6"/>
  <c r="T64" i="6" s="1"/>
  <c r="R64" i="6"/>
  <c r="Q64" i="6"/>
  <c r="Q66" i="6" s="1"/>
  <c r="N64" i="6"/>
  <c r="N66" i="6" s="1"/>
  <c r="O66" i="6" s="1"/>
  <c r="M64" i="6"/>
  <c r="L64" i="6"/>
  <c r="L66" i="6" s="1"/>
  <c r="J64" i="6"/>
  <c r="I64" i="6"/>
  <c r="I66" i="6" s="1"/>
  <c r="J66" i="6" s="1"/>
  <c r="H64" i="6"/>
  <c r="G64" i="6"/>
  <c r="G66" i="6" s="1"/>
  <c r="AD63" i="6"/>
  <c r="T63" i="6"/>
  <c r="O63" i="6"/>
  <c r="J63" i="6"/>
  <c r="AD62" i="6"/>
  <c r="AB64" i="6"/>
  <c r="T62" i="6"/>
  <c r="O62" i="6"/>
  <c r="J62" i="6"/>
  <c r="AD61" i="6"/>
  <c r="U61" i="6"/>
  <c r="J61" i="6"/>
  <c r="S59" i="6"/>
  <c r="T59" i="6" s="1"/>
  <c r="R59" i="6"/>
  <c r="Q59" i="6"/>
  <c r="I59" i="6"/>
  <c r="H59" i="6"/>
  <c r="G59" i="6"/>
  <c r="T58" i="6"/>
  <c r="J58" i="6"/>
  <c r="A58" i="6"/>
  <c r="T57" i="6"/>
  <c r="J57" i="6"/>
  <c r="A57" i="6"/>
  <c r="S53" i="6"/>
  <c r="T53" i="6" s="1"/>
  <c r="R53" i="6"/>
  <c r="Q53" i="6"/>
  <c r="N53" i="6"/>
  <c r="M53" i="6"/>
  <c r="L53" i="6"/>
  <c r="AD52" i="6"/>
  <c r="T52" i="6"/>
  <c r="O52" i="6"/>
  <c r="J52" i="6"/>
  <c r="AD51" i="6"/>
  <c r="T51" i="6"/>
  <c r="O51" i="6"/>
  <c r="J51" i="6"/>
  <c r="T50" i="6"/>
  <c r="O50" i="6"/>
  <c r="J50" i="6"/>
  <c r="AD49" i="6"/>
  <c r="T49" i="6"/>
  <c r="O49" i="6"/>
  <c r="J49" i="6"/>
  <c r="AD48" i="6"/>
  <c r="T48" i="6"/>
  <c r="O48" i="6"/>
  <c r="J48" i="6"/>
  <c r="T47" i="6"/>
  <c r="O47" i="6"/>
  <c r="J47" i="6"/>
  <c r="T46" i="6"/>
  <c r="O46" i="6"/>
  <c r="J46" i="6"/>
  <c r="AD45" i="6"/>
  <c r="T45" i="6"/>
  <c r="O45" i="6"/>
  <c r="J45" i="6"/>
  <c r="AD44" i="6"/>
  <c r="T44" i="6"/>
  <c r="O44" i="6"/>
  <c r="J44" i="6"/>
  <c r="T43" i="6"/>
  <c r="O43" i="6"/>
  <c r="J43" i="6"/>
  <c r="AD42" i="6"/>
  <c r="T42" i="6"/>
  <c r="O42" i="6"/>
  <c r="J42" i="6"/>
  <c r="T41" i="6"/>
  <c r="O41" i="6"/>
  <c r="J41" i="6"/>
  <c r="AD40" i="6"/>
  <c r="T40" i="6"/>
  <c r="O40" i="6"/>
  <c r="J40" i="6"/>
  <c r="T39" i="6"/>
  <c r="O39" i="6"/>
  <c r="J39" i="6"/>
  <c r="T38" i="6"/>
  <c r="O38" i="6"/>
  <c r="J38" i="6"/>
  <c r="T37" i="6"/>
  <c r="O37" i="6"/>
  <c r="J37" i="6"/>
  <c r="S33" i="6"/>
  <c r="R33" i="6"/>
  <c r="Q33" i="6"/>
  <c r="N33" i="6"/>
  <c r="M33" i="6"/>
  <c r="M54" i="6" s="1"/>
  <c r="L33" i="6"/>
  <c r="I33" i="6"/>
  <c r="I54" i="6" s="1"/>
  <c r="H33" i="6"/>
  <c r="G33" i="6"/>
  <c r="G54" i="6" s="1"/>
  <c r="AC32" i="6"/>
  <c r="AD32" i="6" s="1"/>
  <c r="AB32" i="6"/>
  <c r="AA32" i="6"/>
  <c r="T32" i="6"/>
  <c r="O32" i="6"/>
  <c r="J32" i="6"/>
  <c r="A32" i="6"/>
  <c r="AC30" i="6"/>
  <c r="AD30" i="6" s="1"/>
  <c r="T30" i="6"/>
  <c r="O30" i="6"/>
  <c r="J30" i="6"/>
  <c r="A30" i="6"/>
  <c r="AC29" i="6"/>
  <c r="AB29" i="6"/>
  <c r="AA29" i="6"/>
  <c r="T29" i="6"/>
  <c r="O29" i="6"/>
  <c r="J29" i="6"/>
  <c r="A29" i="6"/>
  <c r="AC28" i="6"/>
  <c r="AD28" i="6" s="1"/>
  <c r="AB28" i="6"/>
  <c r="AA28" i="6"/>
  <c r="T28" i="6"/>
  <c r="O28" i="6"/>
  <c r="J28" i="6"/>
  <c r="A28" i="6"/>
  <c r="AC27" i="6"/>
  <c r="AB27" i="6"/>
  <c r="AA27" i="6"/>
  <c r="T27" i="6"/>
  <c r="O27" i="6"/>
  <c r="J27" i="6"/>
  <c r="A27" i="6"/>
  <c r="AC26" i="6"/>
  <c r="AD26" i="6" s="1"/>
  <c r="AB26" i="6"/>
  <c r="AA26" i="6"/>
  <c r="T26" i="6"/>
  <c r="O26" i="6"/>
  <c r="J26" i="6"/>
  <c r="A26" i="6"/>
  <c r="A25" i="6"/>
  <c r="AC24" i="6"/>
  <c r="AB24" i="6"/>
  <c r="AA24" i="6"/>
  <c r="T24" i="6"/>
  <c r="O24" i="6"/>
  <c r="J24" i="6"/>
  <c r="A24" i="6"/>
  <c r="AC23" i="6"/>
  <c r="AD23" i="6" s="1"/>
  <c r="AB23" i="6"/>
  <c r="AA23" i="6"/>
  <c r="T23" i="6"/>
  <c r="O23" i="6"/>
  <c r="J23" i="6"/>
  <c r="A23" i="6"/>
  <c r="AC22" i="6"/>
  <c r="AB22" i="6"/>
  <c r="AA22" i="6"/>
  <c r="T22" i="6"/>
  <c r="O22" i="6"/>
  <c r="J22" i="6"/>
  <c r="A22" i="6"/>
  <c r="T20" i="6"/>
  <c r="O20" i="6"/>
  <c r="J20" i="6"/>
  <c r="A20" i="6"/>
  <c r="AC19" i="6"/>
  <c r="AB19" i="6"/>
  <c r="AA19" i="6"/>
  <c r="T19" i="6"/>
  <c r="O19" i="6"/>
  <c r="J19" i="6"/>
  <c r="A19" i="6"/>
  <c r="A18" i="6"/>
  <c r="AC17" i="6"/>
  <c r="AB17" i="6"/>
  <c r="AA17" i="6"/>
  <c r="T17" i="6"/>
  <c r="O17" i="6"/>
  <c r="J17" i="6"/>
  <c r="A17" i="6"/>
  <c r="AC16" i="6"/>
  <c r="AB16" i="6"/>
  <c r="AA16" i="6"/>
  <c r="T16" i="6"/>
  <c r="O16" i="6"/>
  <c r="J16" i="6"/>
  <c r="A16" i="6"/>
  <c r="A15" i="6"/>
  <c r="AC63" i="5"/>
  <c r="AC65" i="5" s="1"/>
  <c r="AD65" i="5" s="1"/>
  <c r="AA63" i="5"/>
  <c r="AA65" i="5" s="1"/>
  <c r="S63" i="5"/>
  <c r="T63" i="5" s="1"/>
  <c r="R63" i="5"/>
  <c r="Q63" i="5"/>
  <c r="Q65" i="5" s="1"/>
  <c r="N63" i="5"/>
  <c r="N65" i="5" s="1"/>
  <c r="O65" i="5" s="1"/>
  <c r="M63" i="5"/>
  <c r="L63" i="5"/>
  <c r="L65" i="5" s="1"/>
  <c r="I63" i="5"/>
  <c r="I65" i="5" s="1"/>
  <c r="J65" i="5" s="1"/>
  <c r="H63" i="5"/>
  <c r="G63" i="5"/>
  <c r="G65" i="5" s="1"/>
  <c r="AD62" i="5"/>
  <c r="T62" i="5"/>
  <c r="O62" i="5"/>
  <c r="J62" i="5"/>
  <c r="AD61" i="5"/>
  <c r="AB63" i="5"/>
  <c r="T61" i="5"/>
  <c r="O61" i="5"/>
  <c r="J61" i="5"/>
  <c r="AD60" i="5"/>
  <c r="U60" i="5"/>
  <c r="J60" i="5"/>
  <c r="S58" i="5"/>
  <c r="T58" i="5" s="1"/>
  <c r="R58" i="5"/>
  <c r="Q58" i="5"/>
  <c r="I58" i="5"/>
  <c r="H58" i="5"/>
  <c r="G58" i="5"/>
  <c r="T57" i="5"/>
  <c r="J57" i="5"/>
  <c r="A57" i="5"/>
  <c r="T56" i="5"/>
  <c r="J56" i="5"/>
  <c r="A56" i="5"/>
  <c r="S52" i="5"/>
  <c r="T52" i="5" s="1"/>
  <c r="R52" i="5"/>
  <c r="Q52" i="5"/>
  <c r="N52" i="5"/>
  <c r="M52" i="5"/>
  <c r="L52" i="5"/>
  <c r="AD51" i="5"/>
  <c r="T51" i="5"/>
  <c r="O51" i="5"/>
  <c r="J51" i="5"/>
  <c r="AD50" i="5"/>
  <c r="T50" i="5"/>
  <c r="O50" i="5"/>
  <c r="J50" i="5"/>
  <c r="T49" i="5"/>
  <c r="O49" i="5"/>
  <c r="J49" i="5"/>
  <c r="AD48" i="5"/>
  <c r="T48" i="5"/>
  <c r="O48" i="5"/>
  <c r="J48" i="5"/>
  <c r="T47" i="5"/>
  <c r="O47" i="5"/>
  <c r="J47" i="5"/>
  <c r="T46" i="5"/>
  <c r="O46" i="5"/>
  <c r="J46" i="5"/>
  <c r="T45" i="5"/>
  <c r="O45" i="5"/>
  <c r="J45" i="5"/>
  <c r="AD44" i="5"/>
  <c r="T44" i="5"/>
  <c r="O44" i="5"/>
  <c r="J44" i="5"/>
  <c r="AD43" i="5"/>
  <c r="T43" i="5"/>
  <c r="O43" i="5"/>
  <c r="J43" i="5"/>
  <c r="T42" i="5"/>
  <c r="O42" i="5"/>
  <c r="J42" i="5"/>
  <c r="T41" i="5"/>
  <c r="O41" i="5"/>
  <c r="J41" i="5"/>
  <c r="T40" i="5"/>
  <c r="O40" i="5"/>
  <c r="J40" i="5"/>
  <c r="AD39" i="5"/>
  <c r="T39" i="5"/>
  <c r="O39" i="5"/>
  <c r="J39" i="5"/>
  <c r="T38" i="5"/>
  <c r="O38" i="5"/>
  <c r="J38" i="5"/>
  <c r="T37" i="5"/>
  <c r="O37" i="5"/>
  <c r="J37" i="5"/>
  <c r="T36" i="5"/>
  <c r="O36" i="5"/>
  <c r="J36" i="5"/>
  <c r="S32" i="5"/>
  <c r="R32" i="5"/>
  <c r="Q32" i="5"/>
  <c r="N32" i="5"/>
  <c r="M32" i="5"/>
  <c r="L32" i="5"/>
  <c r="I32" i="5"/>
  <c r="H32" i="5"/>
  <c r="G32" i="5"/>
  <c r="AC31" i="5"/>
  <c r="AD31" i="5" s="1"/>
  <c r="AB31" i="5"/>
  <c r="AA31" i="5"/>
  <c r="T31" i="5"/>
  <c r="O31" i="5"/>
  <c r="J31" i="5"/>
  <c r="A31" i="5"/>
  <c r="AC30" i="5"/>
  <c r="AB30" i="5"/>
  <c r="AA30" i="5"/>
  <c r="T30" i="5"/>
  <c r="O30" i="5"/>
  <c r="J30" i="5"/>
  <c r="A30" i="5"/>
  <c r="AC29" i="5"/>
  <c r="AB29" i="5"/>
  <c r="AA29" i="5"/>
  <c r="T29" i="5"/>
  <c r="O29" i="5"/>
  <c r="J29" i="5"/>
  <c r="A29" i="5"/>
  <c r="AC28" i="5"/>
  <c r="AD28" i="5" s="1"/>
  <c r="AB28" i="5"/>
  <c r="AA28" i="5"/>
  <c r="T28" i="5"/>
  <c r="O28" i="5"/>
  <c r="J28" i="5"/>
  <c r="A28" i="5"/>
  <c r="AC27" i="5"/>
  <c r="AB27" i="5"/>
  <c r="AA27" i="5"/>
  <c r="T27" i="5"/>
  <c r="O27" i="5"/>
  <c r="J27" i="5"/>
  <c r="A27" i="5"/>
  <c r="AC26" i="5"/>
  <c r="AD26" i="5" s="1"/>
  <c r="AB26" i="5"/>
  <c r="AA26" i="5"/>
  <c r="T26" i="5"/>
  <c r="O26" i="5"/>
  <c r="J26" i="5"/>
  <c r="A26" i="5"/>
  <c r="A25" i="5"/>
  <c r="AC24" i="5"/>
  <c r="AB24" i="5"/>
  <c r="AA24" i="5"/>
  <c r="T24" i="5"/>
  <c r="O24" i="5"/>
  <c r="J24" i="5"/>
  <c r="A24" i="5"/>
  <c r="AC23" i="5"/>
  <c r="AD23" i="5" s="1"/>
  <c r="AB23" i="5"/>
  <c r="AA23" i="5"/>
  <c r="T23" i="5"/>
  <c r="O23" i="5"/>
  <c r="J23" i="5"/>
  <c r="A23" i="5"/>
  <c r="AC22" i="5"/>
  <c r="AB22" i="5"/>
  <c r="AA22" i="5"/>
  <c r="T22" i="5"/>
  <c r="O22" i="5"/>
  <c r="J22" i="5"/>
  <c r="A22" i="5"/>
  <c r="T20" i="5"/>
  <c r="O20" i="5"/>
  <c r="J20" i="5"/>
  <c r="A20" i="5"/>
  <c r="AC19" i="5"/>
  <c r="AB19" i="5"/>
  <c r="AA19" i="5"/>
  <c r="T19" i="5"/>
  <c r="O19" i="5"/>
  <c r="J19" i="5"/>
  <c r="A19" i="5"/>
  <c r="A18" i="5"/>
  <c r="AC17" i="5"/>
  <c r="AB17" i="5"/>
  <c r="AA17" i="5"/>
  <c r="T17" i="5"/>
  <c r="O17" i="5"/>
  <c r="J17" i="5"/>
  <c r="A17" i="5"/>
  <c r="AC16" i="5"/>
  <c r="AB16" i="5"/>
  <c r="AA16" i="5"/>
  <c r="T16" i="5"/>
  <c r="O16" i="5"/>
  <c r="J16" i="5"/>
  <c r="A16" i="5"/>
  <c r="A15" i="5"/>
  <c r="X63" i="4"/>
  <c r="X65" i="4" s="1"/>
  <c r="Y65" i="4" s="1"/>
  <c r="V63" i="4"/>
  <c r="V65" i="4" s="1"/>
  <c r="S63" i="4"/>
  <c r="T63" i="4" s="1"/>
  <c r="R63" i="4"/>
  <c r="Q63" i="4"/>
  <c r="Q65" i="4" s="1"/>
  <c r="N63" i="4"/>
  <c r="N65" i="4" s="1"/>
  <c r="O65" i="4" s="1"/>
  <c r="M63" i="4"/>
  <c r="L63" i="4"/>
  <c r="L65" i="4" s="1"/>
  <c r="I63" i="4"/>
  <c r="I65" i="4" s="1"/>
  <c r="J65" i="4" s="1"/>
  <c r="H63" i="4"/>
  <c r="G63" i="4"/>
  <c r="G65" i="4" s="1"/>
  <c r="Y62" i="4"/>
  <c r="T62" i="4"/>
  <c r="O62" i="4"/>
  <c r="J62" i="4"/>
  <c r="Y61" i="4"/>
  <c r="W61" i="4"/>
  <c r="W63" i="4" s="1"/>
  <c r="T61" i="4"/>
  <c r="O61" i="4"/>
  <c r="J61" i="4"/>
  <c r="Y60" i="4"/>
  <c r="U60" i="4"/>
  <c r="J60" i="4"/>
  <c r="S58" i="4"/>
  <c r="T58" i="4" s="1"/>
  <c r="R58" i="4"/>
  <c r="Q58" i="4"/>
  <c r="I58" i="4"/>
  <c r="G58" i="4"/>
  <c r="T57" i="4"/>
  <c r="J57" i="4"/>
  <c r="A57" i="4"/>
  <c r="T56" i="4"/>
  <c r="J56" i="4"/>
  <c r="A56" i="4"/>
  <c r="S52" i="4"/>
  <c r="T52" i="4" s="1"/>
  <c r="R52" i="4"/>
  <c r="Q52" i="4"/>
  <c r="T51" i="4"/>
  <c r="J51" i="4"/>
  <c r="T50" i="4"/>
  <c r="J50" i="4"/>
  <c r="T49" i="4"/>
  <c r="J49" i="4"/>
  <c r="T48" i="4"/>
  <c r="J48" i="4"/>
  <c r="T47" i="4"/>
  <c r="J47" i="4"/>
  <c r="T46" i="4"/>
  <c r="J46" i="4"/>
  <c r="T45" i="4"/>
  <c r="J45" i="4"/>
  <c r="T44" i="4"/>
  <c r="J44" i="4"/>
  <c r="T43" i="4"/>
  <c r="J43" i="4"/>
  <c r="T42" i="4"/>
  <c r="J42" i="4"/>
  <c r="T41" i="4"/>
  <c r="J41" i="4"/>
  <c r="T40" i="4"/>
  <c r="J40" i="4"/>
  <c r="T39" i="4"/>
  <c r="J39" i="4"/>
  <c r="T38" i="4"/>
  <c r="J38" i="4"/>
  <c r="T37" i="4"/>
  <c r="J37" i="4"/>
  <c r="T36" i="4"/>
  <c r="J36" i="4"/>
  <c r="S32" i="4"/>
  <c r="R32" i="4"/>
  <c r="Q32" i="4"/>
  <c r="N32" i="4"/>
  <c r="M32" i="4"/>
  <c r="L32" i="4"/>
  <c r="I32" i="4"/>
  <c r="H32" i="4"/>
  <c r="G32" i="4"/>
  <c r="X31" i="4"/>
  <c r="W31" i="4"/>
  <c r="V31" i="4"/>
  <c r="T31" i="4"/>
  <c r="O31" i="4"/>
  <c r="J31" i="4"/>
  <c r="A31" i="4"/>
  <c r="X30" i="4"/>
  <c r="W30" i="4"/>
  <c r="V30" i="4"/>
  <c r="T30" i="4"/>
  <c r="O30" i="4"/>
  <c r="J30" i="4"/>
  <c r="A30" i="4"/>
  <c r="X29" i="4"/>
  <c r="W29" i="4"/>
  <c r="V29" i="4"/>
  <c r="T29" i="4"/>
  <c r="O29" i="4"/>
  <c r="J29" i="4"/>
  <c r="A29" i="4"/>
  <c r="X28" i="4"/>
  <c r="Y28" i="4" s="1"/>
  <c r="W28" i="4"/>
  <c r="V28" i="4"/>
  <c r="T28" i="4"/>
  <c r="O28" i="4"/>
  <c r="J28" i="4"/>
  <c r="A28" i="4"/>
  <c r="X27" i="4"/>
  <c r="W27" i="4"/>
  <c r="V27" i="4"/>
  <c r="T27" i="4"/>
  <c r="O27" i="4"/>
  <c r="J27" i="4"/>
  <c r="A27" i="4"/>
  <c r="X26" i="4"/>
  <c r="Y26" i="4" s="1"/>
  <c r="W26" i="4"/>
  <c r="V26" i="4"/>
  <c r="T26" i="4"/>
  <c r="O26" i="4"/>
  <c r="J26" i="4"/>
  <c r="A26" i="4"/>
  <c r="A25" i="4"/>
  <c r="X24" i="4"/>
  <c r="W24" i="4"/>
  <c r="V24" i="4"/>
  <c r="T24" i="4"/>
  <c r="O24" i="4"/>
  <c r="J24" i="4"/>
  <c r="A24" i="4"/>
  <c r="X23" i="4"/>
  <c r="Y23" i="4" s="1"/>
  <c r="W23" i="4"/>
  <c r="V23" i="4"/>
  <c r="T23" i="4"/>
  <c r="O23" i="4"/>
  <c r="J23" i="4"/>
  <c r="A23" i="4"/>
  <c r="X22" i="4"/>
  <c r="W22" i="4"/>
  <c r="V22" i="4"/>
  <c r="T22" i="4"/>
  <c r="O22" i="4"/>
  <c r="J22" i="4"/>
  <c r="A22" i="4"/>
  <c r="T20" i="4"/>
  <c r="O20" i="4"/>
  <c r="J20" i="4"/>
  <c r="A20" i="4"/>
  <c r="X19" i="4"/>
  <c r="W19" i="4"/>
  <c r="V19" i="4"/>
  <c r="T19" i="4"/>
  <c r="O19" i="4"/>
  <c r="J19" i="4"/>
  <c r="A19" i="4"/>
  <c r="A18" i="4"/>
  <c r="X17" i="4"/>
  <c r="W17" i="4"/>
  <c r="V17" i="4"/>
  <c r="T17" i="4"/>
  <c r="O17" i="4"/>
  <c r="J17" i="4"/>
  <c r="A17" i="4"/>
  <c r="X16" i="4"/>
  <c r="W16" i="4"/>
  <c r="V16" i="4"/>
  <c r="T16" i="4"/>
  <c r="O16" i="4"/>
  <c r="J16" i="4"/>
  <c r="A16" i="4"/>
  <c r="A15" i="4"/>
  <c r="G9" i="4"/>
  <c r="X63" i="3"/>
  <c r="X65" i="3" s="1"/>
  <c r="Y65" i="3" s="1"/>
  <c r="V63" i="3"/>
  <c r="V65" i="3" s="1"/>
  <c r="S63" i="3"/>
  <c r="T63" i="3" s="1"/>
  <c r="R63" i="3"/>
  <c r="Q63" i="3"/>
  <c r="Q65" i="3" s="1"/>
  <c r="N63" i="3"/>
  <c r="N65" i="3" s="1"/>
  <c r="O65" i="3" s="1"/>
  <c r="M63" i="3"/>
  <c r="L63" i="3"/>
  <c r="L65" i="3" s="1"/>
  <c r="I63" i="3"/>
  <c r="I65" i="3" s="1"/>
  <c r="J65" i="3" s="1"/>
  <c r="H63" i="3"/>
  <c r="G63" i="3"/>
  <c r="G65" i="3" s="1"/>
  <c r="Y62" i="3"/>
  <c r="T62" i="3"/>
  <c r="O62" i="3"/>
  <c r="J62" i="3"/>
  <c r="Y61" i="3"/>
  <c r="W61" i="3"/>
  <c r="W63" i="3" s="1"/>
  <c r="T61" i="3"/>
  <c r="O61" i="3"/>
  <c r="J61" i="3"/>
  <c r="Y60" i="3"/>
  <c r="U60" i="3"/>
  <c r="J60" i="3"/>
  <c r="S58" i="3"/>
  <c r="T58" i="3" s="1"/>
  <c r="R58" i="3"/>
  <c r="Q58" i="3"/>
  <c r="T57" i="3"/>
  <c r="A57" i="3"/>
  <c r="T56" i="3"/>
  <c r="A56" i="3"/>
  <c r="S52" i="3"/>
  <c r="T52" i="3" s="1"/>
  <c r="R52" i="3"/>
  <c r="X51" i="3"/>
  <c r="Y51" i="3" s="1"/>
  <c r="W51" i="3"/>
  <c r="V51" i="3"/>
  <c r="T51" i="3"/>
  <c r="O51" i="3"/>
  <c r="J51" i="3"/>
  <c r="Y49" i="3"/>
  <c r="T49" i="3"/>
  <c r="O49" i="3"/>
  <c r="J49" i="3"/>
  <c r="X48" i="3"/>
  <c r="Y48" i="3" s="1"/>
  <c r="W48" i="3"/>
  <c r="V48" i="3"/>
  <c r="T48" i="3"/>
  <c r="O48" i="3"/>
  <c r="J48" i="3"/>
  <c r="X47" i="3"/>
  <c r="W47" i="3"/>
  <c r="V47" i="3"/>
  <c r="T47" i="3"/>
  <c r="O47" i="3"/>
  <c r="J47" i="3"/>
  <c r="X46" i="3"/>
  <c r="W46" i="3"/>
  <c r="V46" i="3"/>
  <c r="T46" i="3"/>
  <c r="O46" i="3"/>
  <c r="J46" i="3"/>
  <c r="X45" i="3"/>
  <c r="Y45" i="3" s="1"/>
  <c r="W45" i="3"/>
  <c r="V45" i="3"/>
  <c r="T45" i="3"/>
  <c r="O45" i="3"/>
  <c r="J45" i="3"/>
  <c r="X44" i="3"/>
  <c r="Y44" i="3" s="1"/>
  <c r="W44" i="3"/>
  <c r="V44" i="3"/>
  <c r="T44" i="3"/>
  <c r="O44" i="3"/>
  <c r="J44" i="3"/>
  <c r="X43" i="3"/>
  <c r="Y43" i="3" s="1"/>
  <c r="W43" i="3"/>
  <c r="V43" i="3"/>
  <c r="T43" i="3"/>
  <c r="O43" i="3"/>
  <c r="J43" i="3"/>
  <c r="X42" i="3"/>
  <c r="W42" i="3"/>
  <c r="V42" i="3"/>
  <c r="T42" i="3"/>
  <c r="O42" i="3"/>
  <c r="X41" i="3"/>
  <c r="W41" i="3"/>
  <c r="V41" i="3"/>
  <c r="T41" i="3"/>
  <c r="O41" i="3"/>
  <c r="J41" i="3"/>
  <c r="X40" i="3"/>
  <c r="W40" i="3"/>
  <c r="V40" i="3"/>
  <c r="T40" i="3"/>
  <c r="O40" i="3"/>
  <c r="J40" i="3"/>
  <c r="X39" i="3"/>
  <c r="Y39" i="3" s="1"/>
  <c r="W39" i="3"/>
  <c r="V39" i="3"/>
  <c r="T39" i="3"/>
  <c r="O39" i="3"/>
  <c r="J39" i="3"/>
  <c r="X38" i="3"/>
  <c r="W38" i="3"/>
  <c r="V38" i="3"/>
  <c r="T38" i="3"/>
  <c r="O38" i="3"/>
  <c r="J38" i="3"/>
  <c r="X37" i="3"/>
  <c r="W37" i="3"/>
  <c r="V37" i="3"/>
  <c r="T37" i="3"/>
  <c r="O37" i="3"/>
  <c r="J37" i="3"/>
  <c r="X36" i="3"/>
  <c r="W36" i="3"/>
  <c r="V36" i="3"/>
  <c r="T36" i="3"/>
  <c r="O36" i="3"/>
  <c r="J36" i="3"/>
  <c r="S32" i="3"/>
  <c r="R32" i="3"/>
  <c r="Q32" i="3"/>
  <c r="N32" i="3"/>
  <c r="M32" i="3"/>
  <c r="I32" i="3"/>
  <c r="H32" i="3"/>
  <c r="X31" i="3"/>
  <c r="Y31" i="3" s="1"/>
  <c r="W31" i="3"/>
  <c r="V31" i="3"/>
  <c r="T31" i="3"/>
  <c r="O31" i="3"/>
  <c r="J31" i="3"/>
  <c r="A31" i="3"/>
  <c r="X30" i="3"/>
  <c r="W30" i="3"/>
  <c r="V30" i="3"/>
  <c r="T30" i="3"/>
  <c r="O30" i="3"/>
  <c r="J30" i="3"/>
  <c r="A30" i="3"/>
  <c r="X29" i="3"/>
  <c r="W29" i="3"/>
  <c r="V29" i="3"/>
  <c r="T29" i="3"/>
  <c r="O29" i="3"/>
  <c r="J29" i="3"/>
  <c r="A29" i="3"/>
  <c r="X28" i="3"/>
  <c r="Y28" i="3" s="1"/>
  <c r="W28" i="3"/>
  <c r="V28" i="3"/>
  <c r="T28" i="3"/>
  <c r="O28" i="3"/>
  <c r="J28" i="3"/>
  <c r="A28" i="3"/>
  <c r="X27" i="3"/>
  <c r="W27" i="3"/>
  <c r="V27" i="3"/>
  <c r="T27" i="3"/>
  <c r="O27" i="3"/>
  <c r="J27" i="3"/>
  <c r="A27" i="3"/>
  <c r="X26" i="3"/>
  <c r="Y26" i="3" s="1"/>
  <c r="W26" i="3"/>
  <c r="V26" i="3"/>
  <c r="T26" i="3"/>
  <c r="O26" i="3"/>
  <c r="J26" i="3"/>
  <c r="A26" i="3"/>
  <c r="A25" i="3"/>
  <c r="X24" i="3"/>
  <c r="W24" i="3"/>
  <c r="V24" i="3"/>
  <c r="T24" i="3"/>
  <c r="O24" i="3"/>
  <c r="J24" i="3"/>
  <c r="A24" i="3"/>
  <c r="X23" i="3"/>
  <c r="Y23" i="3" s="1"/>
  <c r="W23" i="3"/>
  <c r="V23" i="3"/>
  <c r="T23" i="3"/>
  <c r="O23" i="3"/>
  <c r="J23" i="3"/>
  <c r="A23" i="3"/>
  <c r="T22" i="3"/>
  <c r="O22" i="3"/>
  <c r="J22" i="3"/>
  <c r="A22" i="3"/>
  <c r="T20" i="3"/>
  <c r="O20" i="3"/>
  <c r="J20" i="3"/>
  <c r="A20" i="3"/>
  <c r="X19" i="3"/>
  <c r="W19" i="3"/>
  <c r="V19" i="3"/>
  <c r="T19" i="3"/>
  <c r="O19" i="3"/>
  <c r="J19" i="3"/>
  <c r="A19" i="3"/>
  <c r="A18" i="3"/>
  <c r="X17" i="3"/>
  <c r="W17" i="3"/>
  <c r="V17" i="3"/>
  <c r="T17" i="3"/>
  <c r="O17" i="3"/>
  <c r="J17" i="3"/>
  <c r="A17" i="3"/>
  <c r="X16" i="3"/>
  <c r="W16" i="3"/>
  <c r="V16" i="3"/>
  <c r="T16" i="3"/>
  <c r="O16" i="3"/>
  <c r="J16" i="3"/>
  <c r="A16" i="3"/>
  <c r="A15" i="3"/>
  <c r="X63" i="2"/>
  <c r="X65" i="2" s="1"/>
  <c r="Y65" i="2" s="1"/>
  <c r="V63" i="2"/>
  <c r="V65" i="2" s="1"/>
  <c r="S63" i="2"/>
  <c r="T63" i="2" s="1"/>
  <c r="R63" i="2"/>
  <c r="Q63" i="2"/>
  <c r="Q65" i="2" s="1"/>
  <c r="N63" i="2"/>
  <c r="N65" i="2" s="1"/>
  <c r="O65" i="2" s="1"/>
  <c r="M63" i="2"/>
  <c r="L63" i="2"/>
  <c r="L65" i="2" s="1"/>
  <c r="I63" i="2"/>
  <c r="I65" i="2" s="1"/>
  <c r="J65" i="2" s="1"/>
  <c r="H63" i="2"/>
  <c r="G63" i="2"/>
  <c r="G65" i="2" s="1"/>
  <c r="Y62" i="2"/>
  <c r="O62" i="2"/>
  <c r="J62" i="2"/>
  <c r="Y61" i="2"/>
  <c r="W61" i="2"/>
  <c r="W63" i="2" s="1"/>
  <c r="T61" i="2"/>
  <c r="O61" i="2"/>
  <c r="J61" i="2"/>
  <c r="Y60" i="2"/>
  <c r="U60" i="2"/>
  <c r="J60" i="2"/>
  <c r="S58" i="2"/>
  <c r="T58" i="2" s="1"/>
  <c r="R58" i="2"/>
  <c r="Q58" i="2"/>
  <c r="I58" i="2"/>
  <c r="H58" i="2"/>
  <c r="G58" i="2"/>
  <c r="T57" i="2"/>
  <c r="J57" i="2"/>
  <c r="A57" i="2"/>
  <c r="T56" i="2"/>
  <c r="J56" i="2"/>
  <c r="A56" i="2"/>
  <c r="S52" i="2"/>
  <c r="T52" i="2" s="1"/>
  <c r="Q52" i="2"/>
  <c r="X51" i="2"/>
  <c r="Y51" i="2" s="1"/>
  <c r="W51" i="2"/>
  <c r="V51" i="2"/>
  <c r="T51" i="2"/>
  <c r="O51" i="2"/>
  <c r="J51" i="2"/>
  <c r="X50" i="2"/>
  <c r="Y50" i="2" s="1"/>
  <c r="W50" i="2"/>
  <c r="V50" i="2"/>
  <c r="T50" i="2"/>
  <c r="O50" i="2"/>
  <c r="J50" i="2"/>
  <c r="X49" i="2"/>
  <c r="Y49" i="2" s="1"/>
  <c r="W49" i="2"/>
  <c r="V49" i="2"/>
  <c r="T49" i="2"/>
  <c r="O49" i="2"/>
  <c r="J49" i="2"/>
  <c r="X48" i="2"/>
  <c r="Y48" i="2" s="1"/>
  <c r="W48" i="2"/>
  <c r="V48" i="2"/>
  <c r="T48" i="2"/>
  <c r="O48" i="2"/>
  <c r="J48" i="2"/>
  <c r="X47" i="2"/>
  <c r="W47" i="2"/>
  <c r="V47" i="2"/>
  <c r="T47" i="2"/>
  <c r="O47" i="2"/>
  <c r="J47" i="2"/>
  <c r="X46" i="2"/>
  <c r="W46" i="2"/>
  <c r="V46" i="2"/>
  <c r="T46" i="2"/>
  <c r="O46" i="2"/>
  <c r="J46" i="2"/>
  <c r="X45" i="2"/>
  <c r="Y45" i="2" s="1"/>
  <c r="W45" i="2"/>
  <c r="V45" i="2"/>
  <c r="T45" i="2"/>
  <c r="O45" i="2"/>
  <c r="J45" i="2"/>
  <c r="X44" i="2"/>
  <c r="Y44" i="2" s="1"/>
  <c r="W44" i="2"/>
  <c r="V44" i="2"/>
  <c r="T44" i="2"/>
  <c r="O44" i="2"/>
  <c r="J44" i="2"/>
  <c r="X43" i="2"/>
  <c r="Y43" i="2" s="1"/>
  <c r="W43" i="2"/>
  <c r="V43" i="2"/>
  <c r="T43" i="2"/>
  <c r="O43" i="2"/>
  <c r="J43" i="2"/>
  <c r="X42" i="2"/>
  <c r="W42" i="2"/>
  <c r="V42" i="2"/>
  <c r="T42" i="2"/>
  <c r="O42" i="2"/>
  <c r="J42" i="2"/>
  <c r="X41" i="2"/>
  <c r="W41" i="2"/>
  <c r="V41" i="2"/>
  <c r="T41" i="2"/>
  <c r="O41" i="2"/>
  <c r="J41" i="2"/>
  <c r="X40" i="2"/>
  <c r="W40" i="2"/>
  <c r="V40" i="2"/>
  <c r="T40" i="2"/>
  <c r="O40" i="2"/>
  <c r="J40" i="2"/>
  <c r="X39" i="2"/>
  <c r="Y39" i="2" s="1"/>
  <c r="W39" i="2"/>
  <c r="V39" i="2"/>
  <c r="T39" i="2"/>
  <c r="O39" i="2"/>
  <c r="J39" i="2"/>
  <c r="X38" i="2"/>
  <c r="W38" i="2"/>
  <c r="V38" i="2"/>
  <c r="T38" i="2"/>
  <c r="O38" i="2"/>
  <c r="J38" i="2"/>
  <c r="X37" i="2"/>
  <c r="W37" i="2"/>
  <c r="V37" i="2"/>
  <c r="T37" i="2"/>
  <c r="O37" i="2"/>
  <c r="J37" i="2"/>
  <c r="X36" i="2"/>
  <c r="W36" i="2"/>
  <c r="V36" i="2"/>
  <c r="T36" i="2"/>
  <c r="O36" i="2"/>
  <c r="J36" i="2"/>
  <c r="S32" i="2"/>
  <c r="Q32" i="2"/>
  <c r="I32" i="2"/>
  <c r="G32" i="2"/>
  <c r="T31" i="2"/>
  <c r="O31" i="2"/>
  <c r="J31" i="2"/>
  <c r="A31" i="2"/>
  <c r="T30" i="2"/>
  <c r="O30" i="2"/>
  <c r="J30" i="2"/>
  <c r="A30" i="2"/>
  <c r="T29" i="2"/>
  <c r="O29" i="2"/>
  <c r="J29" i="2"/>
  <c r="A29" i="2"/>
  <c r="T28" i="2"/>
  <c r="O28" i="2"/>
  <c r="J28" i="2"/>
  <c r="A28" i="2"/>
  <c r="T27" i="2"/>
  <c r="O27" i="2"/>
  <c r="J27" i="2"/>
  <c r="A27" i="2"/>
  <c r="T26" i="2"/>
  <c r="O26" i="2"/>
  <c r="J26" i="2"/>
  <c r="A26" i="2"/>
  <c r="A25" i="2"/>
  <c r="T24" i="2"/>
  <c r="O24" i="2"/>
  <c r="J24" i="2"/>
  <c r="A24" i="2"/>
  <c r="T23" i="2"/>
  <c r="O23" i="2"/>
  <c r="J23" i="2"/>
  <c r="A23" i="2"/>
  <c r="T22" i="2"/>
  <c r="O22" i="2"/>
  <c r="J22" i="2"/>
  <c r="A22" i="2"/>
  <c r="T20" i="2"/>
  <c r="O20" i="2"/>
  <c r="J20" i="2"/>
  <c r="A20" i="2"/>
  <c r="X19" i="2"/>
  <c r="W19" i="2"/>
  <c r="V19" i="2"/>
  <c r="T19" i="2"/>
  <c r="O19" i="2"/>
  <c r="J19" i="2"/>
  <c r="A19" i="2"/>
  <c r="A18" i="2"/>
  <c r="X17" i="2"/>
  <c r="W17" i="2"/>
  <c r="V17" i="2"/>
  <c r="T17" i="2"/>
  <c r="O17" i="2"/>
  <c r="J17" i="2"/>
  <c r="A17" i="2"/>
  <c r="X16" i="2"/>
  <c r="W16" i="2"/>
  <c r="V16" i="2"/>
  <c r="T16" i="2"/>
  <c r="O16" i="2"/>
  <c r="J16" i="2"/>
  <c r="A16" i="2"/>
  <c r="A15" i="2"/>
  <c r="W59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34" i="1"/>
  <c r="V15" i="1"/>
  <c r="W15" i="1"/>
  <c r="V17" i="1"/>
  <c r="W17" i="1"/>
  <c r="V20" i="1"/>
  <c r="W20" i="1"/>
  <c r="V21" i="1"/>
  <c r="W21" i="1"/>
  <c r="V22" i="1"/>
  <c r="W22" i="1"/>
  <c r="V24" i="1"/>
  <c r="W24" i="1"/>
  <c r="V25" i="1"/>
  <c r="W25" i="1"/>
  <c r="V26" i="1"/>
  <c r="W26" i="1"/>
  <c r="V27" i="1"/>
  <c r="W27" i="1"/>
  <c r="V28" i="1"/>
  <c r="W28" i="1"/>
  <c r="V29" i="1"/>
  <c r="W29" i="1"/>
  <c r="W14" i="1"/>
  <c r="V14" i="1"/>
  <c r="X15" i="1"/>
  <c r="X17" i="1"/>
  <c r="X20" i="1"/>
  <c r="X21" i="1"/>
  <c r="X22" i="1"/>
  <c r="X24" i="1"/>
  <c r="X25" i="1"/>
  <c r="X26" i="1"/>
  <c r="X27" i="1"/>
  <c r="X28" i="1"/>
  <c r="X29" i="1"/>
  <c r="X14" i="1"/>
  <c r="Y29" i="4" l="1"/>
  <c r="AV58" i="9"/>
  <c r="AV60" i="9" s="1"/>
  <c r="AX51" i="9"/>
  <c r="Y63" i="4"/>
  <c r="N54" i="6"/>
  <c r="S53" i="5"/>
  <c r="T53" i="5" s="1"/>
  <c r="Y29" i="7"/>
  <c r="AD30" i="5"/>
  <c r="Y31" i="4"/>
  <c r="Q53" i="4"/>
  <c r="Y63" i="7"/>
  <c r="AD64" i="6"/>
  <c r="O64" i="6"/>
  <c r="S53" i="3"/>
  <c r="T53" i="3" s="1"/>
  <c r="J63" i="7"/>
  <c r="O63" i="7"/>
  <c r="S54" i="6"/>
  <c r="T54" i="6" s="1"/>
  <c r="AD63" i="5"/>
  <c r="J63" i="5"/>
  <c r="O63" i="5"/>
  <c r="S53" i="4"/>
  <c r="T53" i="4" s="1"/>
  <c r="J63" i="4"/>
  <c r="O63" i="4"/>
  <c r="Y41" i="2"/>
  <c r="S53" i="2"/>
  <c r="T53" i="2" s="1"/>
  <c r="I53" i="5"/>
  <c r="H53" i="3"/>
  <c r="G53" i="7"/>
  <c r="G53" i="2"/>
  <c r="H54" i="6"/>
  <c r="H61" i="6" s="1"/>
  <c r="H66" i="6" s="1"/>
  <c r="Q53" i="7"/>
  <c r="AD29" i="5"/>
  <c r="J52" i="3"/>
  <c r="G53" i="3"/>
  <c r="M53" i="7"/>
  <c r="O52" i="7"/>
  <c r="L53" i="7"/>
  <c r="AD41" i="5"/>
  <c r="Y47" i="3"/>
  <c r="O52" i="5"/>
  <c r="R53" i="3"/>
  <c r="Y30" i="3"/>
  <c r="Y29" i="3"/>
  <c r="R53" i="2"/>
  <c r="H53" i="7"/>
  <c r="H60" i="7" s="1"/>
  <c r="H65" i="7" s="1"/>
  <c r="L54" i="6"/>
  <c r="J53" i="6"/>
  <c r="AD37" i="6"/>
  <c r="O53" i="6"/>
  <c r="J58" i="5"/>
  <c r="Q53" i="5"/>
  <c r="N53" i="5"/>
  <c r="J52" i="4"/>
  <c r="H53" i="4"/>
  <c r="H60" i="4" s="1"/>
  <c r="H65" i="4" s="1"/>
  <c r="I53" i="4"/>
  <c r="V52" i="3"/>
  <c r="Y17" i="3"/>
  <c r="V32" i="3"/>
  <c r="W52" i="2"/>
  <c r="V50" i="1"/>
  <c r="X50" i="1"/>
  <c r="X30" i="1"/>
  <c r="R53" i="7"/>
  <c r="N53" i="7"/>
  <c r="Y36" i="7"/>
  <c r="Y37" i="7"/>
  <c r="Y45" i="7"/>
  <c r="Y17" i="7"/>
  <c r="X32" i="7"/>
  <c r="Y22" i="7"/>
  <c r="Y27" i="7"/>
  <c r="R54" i="6"/>
  <c r="Q54" i="6"/>
  <c r="R60" i="5"/>
  <c r="R65" i="5" s="1"/>
  <c r="L53" i="5"/>
  <c r="AD36" i="5"/>
  <c r="J52" i="5"/>
  <c r="G53" i="5"/>
  <c r="AD47" i="5"/>
  <c r="R53" i="5"/>
  <c r="J58" i="4"/>
  <c r="R60" i="4"/>
  <c r="R65" i="4" s="1"/>
  <c r="Y17" i="4"/>
  <c r="O52" i="3"/>
  <c r="Y40" i="3"/>
  <c r="Y42" i="3"/>
  <c r="L53" i="3"/>
  <c r="X52" i="2"/>
  <c r="Y38" i="2"/>
  <c r="W32" i="2"/>
  <c r="V30" i="1"/>
  <c r="W30" i="1"/>
  <c r="W50" i="1"/>
  <c r="J58" i="7"/>
  <c r="Y49" i="7"/>
  <c r="Y40" i="7"/>
  <c r="V52" i="7"/>
  <c r="Y42" i="7"/>
  <c r="W52" i="7"/>
  <c r="X52" i="7"/>
  <c r="Y47" i="7"/>
  <c r="Y38" i="7"/>
  <c r="Y46" i="7"/>
  <c r="R60" i="7"/>
  <c r="R65" i="7" s="1"/>
  <c r="Y24" i="7"/>
  <c r="Y19" i="7"/>
  <c r="Y30" i="7"/>
  <c r="V32" i="7"/>
  <c r="W32" i="7"/>
  <c r="J59" i="6"/>
  <c r="AD46" i="6"/>
  <c r="AD38" i="6"/>
  <c r="AD50" i="6"/>
  <c r="AA53" i="6"/>
  <c r="AD41" i="6"/>
  <c r="AD47" i="6"/>
  <c r="AD39" i="6"/>
  <c r="AB53" i="6"/>
  <c r="AD43" i="6"/>
  <c r="AD29" i="6"/>
  <c r="AD24" i="6"/>
  <c r="T33" i="6"/>
  <c r="AD17" i="6"/>
  <c r="AD22" i="6"/>
  <c r="AD27" i="6"/>
  <c r="O33" i="6"/>
  <c r="AD19" i="6"/>
  <c r="J33" i="6"/>
  <c r="AA33" i="6"/>
  <c r="AB33" i="6"/>
  <c r="AC33" i="6"/>
  <c r="AD16" i="6"/>
  <c r="AD40" i="5"/>
  <c r="AA32" i="5"/>
  <c r="AA53" i="5" s="1"/>
  <c r="AD38" i="5"/>
  <c r="AD42" i="5"/>
  <c r="AD46" i="5"/>
  <c r="AD49" i="5"/>
  <c r="H53" i="5"/>
  <c r="H60" i="5" s="1"/>
  <c r="H65" i="5" s="1"/>
  <c r="AD45" i="5"/>
  <c r="AD37" i="5"/>
  <c r="AC52" i="5"/>
  <c r="AB52" i="5"/>
  <c r="S60" i="5"/>
  <c r="S65" i="5" s="1"/>
  <c r="T65" i="5" s="1"/>
  <c r="AD17" i="5"/>
  <c r="AD24" i="5"/>
  <c r="AB32" i="5"/>
  <c r="AC32" i="5"/>
  <c r="AD22" i="5"/>
  <c r="AD27" i="5"/>
  <c r="AD19" i="5"/>
  <c r="X47" i="4"/>
  <c r="O47" i="4"/>
  <c r="O50" i="4"/>
  <c r="X50" i="4"/>
  <c r="Y50" i="4" s="1"/>
  <c r="O37" i="4"/>
  <c r="X37" i="4"/>
  <c r="W40" i="4"/>
  <c r="V43" i="4"/>
  <c r="O45" i="4"/>
  <c r="X45" i="4"/>
  <c r="Y45" i="4" s="1"/>
  <c r="W48" i="4"/>
  <c r="W50" i="4"/>
  <c r="W45" i="4"/>
  <c r="V38" i="4"/>
  <c r="X40" i="4"/>
  <c r="O40" i="4"/>
  <c r="W43" i="4"/>
  <c r="V46" i="4"/>
  <c r="X48" i="4"/>
  <c r="O48" i="4"/>
  <c r="W42" i="4"/>
  <c r="V48" i="4"/>
  <c r="W38" i="4"/>
  <c r="V41" i="4"/>
  <c r="X43" i="4"/>
  <c r="Y43" i="4" s="1"/>
  <c r="O43" i="4"/>
  <c r="W46" i="4"/>
  <c r="V49" i="4"/>
  <c r="V45" i="4"/>
  <c r="O42" i="4"/>
  <c r="X42" i="4"/>
  <c r="V36" i="4"/>
  <c r="L52" i="4"/>
  <c r="L53" i="4" s="1"/>
  <c r="O38" i="4"/>
  <c r="X38" i="4"/>
  <c r="W41" i="4"/>
  <c r="V44" i="4"/>
  <c r="O46" i="4"/>
  <c r="X46" i="4"/>
  <c r="W49" i="4"/>
  <c r="V51" i="4"/>
  <c r="V37" i="4"/>
  <c r="V40" i="4"/>
  <c r="M52" i="4"/>
  <c r="M53" i="4" s="1"/>
  <c r="W36" i="4"/>
  <c r="V39" i="4"/>
  <c r="O41" i="4"/>
  <c r="X41" i="4"/>
  <c r="Y41" i="4" s="1"/>
  <c r="W44" i="4"/>
  <c r="V47" i="4"/>
  <c r="O49" i="4"/>
  <c r="X49" i="4"/>
  <c r="Y49" i="4" s="1"/>
  <c r="W51" i="4"/>
  <c r="X39" i="4"/>
  <c r="Y39" i="4" s="1"/>
  <c r="O39" i="4"/>
  <c r="W37" i="4"/>
  <c r="O36" i="4"/>
  <c r="N52" i="4"/>
  <c r="N53" i="4" s="1"/>
  <c r="X36" i="4"/>
  <c r="W39" i="4"/>
  <c r="V42" i="4"/>
  <c r="X44" i="4"/>
  <c r="Y44" i="4" s="1"/>
  <c r="O44" i="4"/>
  <c r="W47" i="4"/>
  <c r="V50" i="4"/>
  <c r="X51" i="4"/>
  <c r="Y51" i="4" s="1"/>
  <c r="O51" i="4"/>
  <c r="G53" i="4"/>
  <c r="R53" i="4"/>
  <c r="V32" i="4"/>
  <c r="Y30" i="4"/>
  <c r="Y24" i="4"/>
  <c r="W32" i="4"/>
  <c r="X32" i="4"/>
  <c r="Y22" i="4"/>
  <c r="Y27" i="4"/>
  <c r="Y19" i="4"/>
  <c r="G58" i="3"/>
  <c r="H58" i="3"/>
  <c r="J56" i="3"/>
  <c r="I58" i="3"/>
  <c r="J57" i="3"/>
  <c r="Y37" i="3"/>
  <c r="Y41" i="3"/>
  <c r="Y46" i="3"/>
  <c r="W52" i="3"/>
  <c r="Y36" i="3"/>
  <c r="Y38" i="3"/>
  <c r="N53" i="3"/>
  <c r="I53" i="3"/>
  <c r="R60" i="3"/>
  <c r="R65" i="3" s="1"/>
  <c r="T32" i="3"/>
  <c r="S60" i="3"/>
  <c r="S65" i="3" s="1"/>
  <c r="T65" i="3" s="1"/>
  <c r="Y24" i="3"/>
  <c r="X32" i="3"/>
  <c r="Y27" i="3"/>
  <c r="W32" i="3"/>
  <c r="Y16" i="3"/>
  <c r="Y19" i="3"/>
  <c r="I53" i="2"/>
  <c r="Q53" i="2"/>
  <c r="Y42" i="2"/>
  <c r="Y36" i="2"/>
  <c r="Y40" i="2"/>
  <c r="O52" i="2"/>
  <c r="Y47" i="2"/>
  <c r="J52" i="2"/>
  <c r="Y46" i="2"/>
  <c r="Y19" i="2"/>
  <c r="Y16" i="7"/>
  <c r="S60" i="7"/>
  <c r="S65" i="7" s="1"/>
  <c r="T65" i="7" s="1"/>
  <c r="T32" i="7"/>
  <c r="J32" i="7"/>
  <c r="O32" i="7"/>
  <c r="R61" i="6"/>
  <c r="R66" i="6" s="1"/>
  <c r="S61" i="6"/>
  <c r="S66" i="6" s="1"/>
  <c r="T66" i="6" s="1"/>
  <c r="AC53" i="6"/>
  <c r="AD16" i="5"/>
  <c r="T32" i="5"/>
  <c r="J32" i="5"/>
  <c r="O32" i="5"/>
  <c r="M53" i="5"/>
  <c r="Y16" i="4"/>
  <c r="T32" i="4"/>
  <c r="S60" i="4"/>
  <c r="S65" i="4" s="1"/>
  <c r="T65" i="4" s="1"/>
  <c r="J32" i="4"/>
  <c r="O32" i="4"/>
  <c r="X52" i="3"/>
  <c r="J63" i="3"/>
  <c r="O63" i="3"/>
  <c r="Y63" i="3"/>
  <c r="J32" i="3"/>
  <c r="O32" i="3"/>
  <c r="M53" i="3"/>
  <c r="J58" i="2"/>
  <c r="L53" i="2"/>
  <c r="Y37" i="2"/>
  <c r="N53" i="2"/>
  <c r="V52" i="2"/>
  <c r="H53" i="2"/>
  <c r="H60" i="2" s="1"/>
  <c r="H65" i="2" s="1"/>
  <c r="R60" i="2"/>
  <c r="R65" i="2" s="1"/>
  <c r="T32" i="2"/>
  <c r="V32" i="2"/>
  <c r="X32" i="2"/>
  <c r="Y17" i="2"/>
  <c r="Y16" i="2"/>
  <c r="S60" i="2"/>
  <c r="S65" i="2" s="1"/>
  <c r="T65" i="2" s="1"/>
  <c r="J63" i="2"/>
  <c r="O63" i="2"/>
  <c r="Y63" i="2"/>
  <c r="J32" i="2"/>
  <c r="O32" i="2"/>
  <c r="M53" i="2"/>
  <c r="X61" i="1"/>
  <c r="X63" i="1" s="1"/>
  <c r="Y63" i="1" s="1"/>
  <c r="W61" i="1"/>
  <c r="V61" i="1"/>
  <c r="V63" i="1" s="1"/>
  <c r="S61" i="1"/>
  <c r="R61" i="1"/>
  <c r="Q61" i="1"/>
  <c r="Q63" i="1" s="1"/>
  <c r="N61" i="1"/>
  <c r="O61" i="1" s="1"/>
  <c r="M61" i="1"/>
  <c r="L61" i="1"/>
  <c r="L63" i="1" s="1"/>
  <c r="I61" i="1"/>
  <c r="J61" i="1" s="1"/>
  <c r="H61" i="1"/>
  <c r="G61" i="1"/>
  <c r="G63" i="1" s="1"/>
  <c r="Y60" i="1"/>
  <c r="T60" i="1"/>
  <c r="O60" i="1"/>
  <c r="J60" i="1"/>
  <c r="Y59" i="1"/>
  <c r="T59" i="1"/>
  <c r="O59" i="1"/>
  <c r="J59" i="1"/>
  <c r="Y58" i="1"/>
  <c r="U58" i="1"/>
  <c r="J58" i="1"/>
  <c r="A55" i="1"/>
  <c r="A54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Y47" i="4" l="1"/>
  <c r="J53" i="3"/>
  <c r="H60" i="3"/>
  <c r="H65" i="3" s="1"/>
  <c r="J54" i="6"/>
  <c r="Y40" i="4"/>
  <c r="V53" i="3"/>
  <c r="O57" i="3"/>
  <c r="X57" i="3"/>
  <c r="X57" i="7"/>
  <c r="O57" i="7"/>
  <c r="O58" i="6"/>
  <c r="AC58" i="6"/>
  <c r="W56" i="7"/>
  <c r="W57" i="2"/>
  <c r="W56" i="3"/>
  <c r="V56" i="7"/>
  <c r="X57" i="2"/>
  <c r="O57" i="2"/>
  <c r="O57" i="4"/>
  <c r="X57" i="4"/>
  <c r="O57" i="5"/>
  <c r="M58" i="2"/>
  <c r="M60" i="2" s="1"/>
  <c r="M65" i="2" s="1"/>
  <c r="W56" i="2"/>
  <c r="W56" i="4"/>
  <c r="V56" i="4"/>
  <c r="AD32" i="5"/>
  <c r="J53" i="7"/>
  <c r="J53" i="4"/>
  <c r="O53" i="5"/>
  <c r="Y37" i="4"/>
  <c r="Y48" i="4"/>
  <c r="Y32" i="4"/>
  <c r="Y52" i="3"/>
  <c r="W53" i="3"/>
  <c r="Y32" i="2"/>
  <c r="Y52" i="7"/>
  <c r="V53" i="7"/>
  <c r="AD33" i="6"/>
  <c r="W53" i="7"/>
  <c r="J53" i="5"/>
  <c r="AB53" i="5"/>
  <c r="O53" i="4"/>
  <c r="J58" i="3"/>
  <c r="O53" i="3"/>
  <c r="X53" i="7"/>
  <c r="Y32" i="7"/>
  <c r="AA54" i="6"/>
  <c r="AD53" i="6"/>
  <c r="AB54" i="6"/>
  <c r="AC53" i="5"/>
  <c r="AD52" i="5"/>
  <c r="V52" i="4"/>
  <c r="V53" i="4" s="1"/>
  <c r="O52" i="4"/>
  <c r="Y42" i="4"/>
  <c r="W52" i="4"/>
  <c r="W53" i="4" s="1"/>
  <c r="Y38" i="4"/>
  <c r="X52" i="4"/>
  <c r="X53" i="4" s="1"/>
  <c r="Y36" i="4"/>
  <c r="Y46" i="4"/>
  <c r="X53" i="3"/>
  <c r="Y32" i="3"/>
  <c r="J53" i="2"/>
  <c r="Y52" i="2"/>
  <c r="W53" i="2"/>
  <c r="W54" i="1"/>
  <c r="V55" i="1"/>
  <c r="W55" i="1"/>
  <c r="X56" i="7"/>
  <c r="O56" i="7"/>
  <c r="N58" i="7"/>
  <c r="O58" i="7" s="1"/>
  <c r="W57" i="7"/>
  <c r="M58" i="7"/>
  <c r="M60" i="7" s="1"/>
  <c r="M65" i="7" s="1"/>
  <c r="V57" i="7"/>
  <c r="L58" i="7"/>
  <c r="AA58" i="6"/>
  <c r="O57" i="6"/>
  <c r="N59" i="6"/>
  <c r="O59" i="6" s="1"/>
  <c r="AB58" i="6"/>
  <c r="M59" i="6"/>
  <c r="M61" i="6" s="1"/>
  <c r="M66" i="6" s="1"/>
  <c r="L59" i="6"/>
  <c r="AC54" i="6"/>
  <c r="L58" i="5"/>
  <c r="O56" i="5"/>
  <c r="N58" i="5"/>
  <c r="O58" i="5" s="1"/>
  <c r="M58" i="5"/>
  <c r="M60" i="5" s="1"/>
  <c r="M65" i="5" s="1"/>
  <c r="X56" i="4"/>
  <c r="O56" i="4"/>
  <c r="N58" i="4"/>
  <c r="O58" i="4" s="1"/>
  <c r="W57" i="4"/>
  <c r="M58" i="4"/>
  <c r="M60" i="4" s="1"/>
  <c r="M65" i="4" s="1"/>
  <c r="V57" i="4"/>
  <c r="L58" i="4"/>
  <c r="X56" i="3"/>
  <c r="N58" i="3"/>
  <c r="O58" i="3" s="1"/>
  <c r="O56" i="3"/>
  <c r="L58" i="3"/>
  <c r="V56" i="3"/>
  <c r="AF54" i="9" s="1"/>
  <c r="W57" i="3"/>
  <c r="M58" i="3"/>
  <c r="M60" i="3" s="1"/>
  <c r="M65" i="3" s="1"/>
  <c r="V57" i="3"/>
  <c r="AF55" i="9" s="1"/>
  <c r="AF56" i="9" s="1"/>
  <c r="V53" i="2"/>
  <c r="X56" i="2"/>
  <c r="N58" i="2"/>
  <c r="O58" i="2" s="1"/>
  <c r="O56" i="2"/>
  <c r="L58" i="2"/>
  <c r="V56" i="2"/>
  <c r="V57" i="2"/>
  <c r="X53" i="2"/>
  <c r="Y61" i="1"/>
  <c r="J39" i="1"/>
  <c r="O41" i="1"/>
  <c r="Y15" i="1"/>
  <c r="J17" i="1"/>
  <c r="Y29" i="1"/>
  <c r="Y20" i="1"/>
  <c r="J29" i="1"/>
  <c r="M56" i="1"/>
  <c r="Y22" i="1"/>
  <c r="Y24" i="1"/>
  <c r="Y21" i="1"/>
  <c r="O36" i="1"/>
  <c r="T20" i="1"/>
  <c r="J21" i="1"/>
  <c r="T22" i="1"/>
  <c r="J24" i="1"/>
  <c r="T24" i="1"/>
  <c r="T29" i="1"/>
  <c r="J25" i="1"/>
  <c r="Y28" i="1"/>
  <c r="T25" i="1"/>
  <c r="T61" i="1"/>
  <c r="I63" i="1"/>
  <c r="J63" i="1" s="1"/>
  <c r="N63" i="1"/>
  <c r="O63" i="1" s="1"/>
  <c r="AB58" i="5" l="1"/>
  <c r="AB59" i="6"/>
  <c r="V58" i="4"/>
  <c r="Y57" i="2"/>
  <c r="W58" i="4"/>
  <c r="W60" i="4" s="1"/>
  <c r="W65" i="4" s="1"/>
  <c r="V58" i="7"/>
  <c r="W58" i="7"/>
  <c r="W60" i="7" s="1"/>
  <c r="W65" i="7" s="1"/>
  <c r="W58" i="2"/>
  <c r="W60" i="2" s="1"/>
  <c r="W65" i="2" s="1"/>
  <c r="Y57" i="3"/>
  <c r="AA58" i="5"/>
  <c r="AD53" i="5"/>
  <c r="Y53" i="3"/>
  <c r="Y53" i="2"/>
  <c r="Y53" i="7"/>
  <c r="Y57" i="7"/>
  <c r="W58" i="3"/>
  <c r="W60" i="3" s="1"/>
  <c r="W65" i="3" s="1"/>
  <c r="AD54" i="6"/>
  <c r="AD58" i="6"/>
  <c r="AD57" i="5"/>
  <c r="Y57" i="4"/>
  <c r="Y53" i="4"/>
  <c r="Y52" i="4"/>
  <c r="X54" i="1"/>
  <c r="Y54" i="1" s="1"/>
  <c r="X55" i="1"/>
  <c r="Y55" i="1" s="1"/>
  <c r="V54" i="1"/>
  <c r="V56" i="1" s="1"/>
  <c r="AA59" i="6"/>
  <c r="W56" i="1"/>
  <c r="W58" i="1" s="1"/>
  <c r="W63" i="1" s="1"/>
  <c r="Y56" i="7"/>
  <c r="X58" i="7"/>
  <c r="AD57" i="6"/>
  <c r="AC59" i="6"/>
  <c r="AD56" i="5"/>
  <c r="AC58" i="5"/>
  <c r="Y56" i="4"/>
  <c r="X58" i="4"/>
  <c r="Y56" i="3"/>
  <c r="X58" i="3"/>
  <c r="V58" i="3"/>
  <c r="V58" i="2"/>
  <c r="Y56" i="2"/>
  <c r="X58" i="2"/>
  <c r="J28" i="1"/>
  <c r="G7" i="1"/>
  <c r="J38" i="1"/>
  <c r="O29" i="1"/>
  <c r="Y43" i="1"/>
  <c r="T34" i="1"/>
  <c r="S50" i="1"/>
  <c r="T50" i="1" s="1"/>
  <c r="T42" i="1"/>
  <c r="O21" i="1"/>
  <c r="O15" i="1"/>
  <c r="J36" i="1"/>
  <c r="R50" i="1"/>
  <c r="O43" i="1"/>
  <c r="O39" i="1"/>
  <c r="J46" i="1"/>
  <c r="J14" i="1"/>
  <c r="J15" i="1"/>
  <c r="Y36" i="1"/>
  <c r="Y44" i="1"/>
  <c r="T35" i="1"/>
  <c r="T43" i="1"/>
  <c r="S56" i="1"/>
  <c r="T56" i="1" s="1"/>
  <c r="T54" i="1"/>
  <c r="O20" i="1"/>
  <c r="N50" i="1"/>
  <c r="O34" i="1"/>
  <c r="T15" i="1"/>
  <c r="O45" i="1"/>
  <c r="O47" i="1"/>
  <c r="J47" i="1"/>
  <c r="J34" i="1"/>
  <c r="J37" i="1"/>
  <c r="Q50" i="1"/>
  <c r="J27" i="1"/>
  <c r="Y37" i="1"/>
  <c r="Y45" i="1"/>
  <c r="S30" i="1"/>
  <c r="T14" i="1"/>
  <c r="T36" i="1"/>
  <c r="T44" i="1"/>
  <c r="T55" i="1"/>
  <c r="L30" i="1"/>
  <c r="J26" i="1"/>
  <c r="J54" i="1"/>
  <c r="Y27" i="1"/>
  <c r="O26" i="1"/>
  <c r="Y38" i="1"/>
  <c r="Y46" i="1"/>
  <c r="T28" i="1"/>
  <c r="T37" i="1"/>
  <c r="T45" i="1"/>
  <c r="O35" i="1"/>
  <c r="Y35" i="1"/>
  <c r="R56" i="1"/>
  <c r="Q30" i="1"/>
  <c r="J20" i="1"/>
  <c r="O38" i="1"/>
  <c r="J40" i="1"/>
  <c r="Y25" i="1"/>
  <c r="Y17" i="1"/>
  <c r="Y39" i="1"/>
  <c r="Y47" i="1"/>
  <c r="T27" i="1"/>
  <c r="T38" i="1"/>
  <c r="T46" i="1"/>
  <c r="O40" i="1"/>
  <c r="O28" i="1"/>
  <c r="O22" i="1"/>
  <c r="N56" i="1"/>
  <c r="O54" i="1"/>
  <c r="J42" i="1"/>
  <c r="Y14" i="1"/>
  <c r="M30" i="1"/>
  <c r="M58" i="1" s="1"/>
  <c r="O42" i="1"/>
  <c r="O46" i="1"/>
  <c r="O55" i="1"/>
  <c r="J48" i="1"/>
  <c r="J55" i="1"/>
  <c r="O25" i="1"/>
  <c r="Y26" i="1"/>
  <c r="Y40" i="1"/>
  <c r="Y48" i="1"/>
  <c r="T17" i="1"/>
  <c r="T39" i="1"/>
  <c r="T47" i="1"/>
  <c r="J35" i="1"/>
  <c r="Q56" i="1"/>
  <c r="L56" i="1"/>
  <c r="R30" i="1"/>
  <c r="O37" i="1"/>
  <c r="J22" i="1"/>
  <c r="J43" i="1"/>
  <c r="Y41" i="1"/>
  <c r="T26" i="1"/>
  <c r="T40" i="1"/>
  <c r="T48" i="1"/>
  <c r="O48" i="1"/>
  <c r="J44" i="1"/>
  <c r="O18" i="1"/>
  <c r="O14" i="1"/>
  <c r="N30" i="1"/>
  <c r="J18" i="1"/>
  <c r="J41" i="1"/>
  <c r="O27" i="1"/>
  <c r="T21" i="1"/>
  <c r="O17" i="1"/>
  <c r="Y34" i="1"/>
  <c r="Y50" i="1"/>
  <c r="Y42" i="1"/>
  <c r="T18" i="1"/>
  <c r="T41" i="1"/>
  <c r="O24" i="1"/>
  <c r="O44" i="1"/>
  <c r="AB60" i="5" l="1"/>
  <c r="AB65" i="5" s="1"/>
  <c r="R58" i="1"/>
  <c r="R63" i="1" s="1"/>
  <c r="AB61" i="6"/>
  <c r="AB66" i="6" s="1"/>
  <c r="AD59" i="6"/>
  <c r="AD58" i="5"/>
  <c r="Y58" i="4"/>
  <c r="Y58" i="7"/>
  <c r="Y58" i="2"/>
  <c r="Y58" i="3"/>
  <c r="X56" i="1"/>
  <c r="Y56" i="1" s="1"/>
  <c r="W51" i="1"/>
  <c r="J50" i="1"/>
  <c r="Q51" i="1"/>
  <c r="L51" i="1"/>
  <c r="O50" i="1"/>
  <c r="V51" i="1"/>
  <c r="I51" i="1"/>
  <c r="J30" i="1"/>
  <c r="J56" i="1"/>
  <c r="T30" i="1"/>
  <c r="S51" i="1"/>
  <c r="T51" i="1" s="1"/>
  <c r="S58" i="1"/>
  <c r="S63" i="1" s="1"/>
  <c r="T63" i="1" s="1"/>
  <c r="R51" i="1"/>
  <c r="M51" i="1"/>
  <c r="M63" i="1"/>
  <c r="Y30" i="1"/>
  <c r="X51" i="1"/>
  <c r="N51" i="1"/>
  <c r="O30" i="1"/>
  <c r="J51" i="1" l="1"/>
  <c r="H63" i="1"/>
  <c r="Y51" i="1"/>
  <c r="O51" i="1"/>
</calcChain>
</file>

<file path=xl/sharedStrings.xml><?xml version="1.0" encoding="utf-8"?>
<sst xmlns="http://schemas.openxmlformats.org/spreadsheetml/2006/main" count="1521" uniqueCount="105">
  <si>
    <t>Polk County, Florida</t>
  </si>
  <si>
    <t>Statement of Revenue, Expenditures, and Changes in Fund Balance (Unaudited)</t>
  </si>
  <si>
    <t>FTE Projected</t>
  </si>
  <si>
    <t>FTE Actual</t>
  </si>
  <si>
    <t>Percent of Projected</t>
  </si>
  <si>
    <t>General Fund</t>
  </si>
  <si>
    <t>Food Service</t>
  </si>
  <si>
    <t>Special Revenue</t>
  </si>
  <si>
    <t>Internal Accounts</t>
  </si>
  <si>
    <t>Total Governmental Funds</t>
  </si>
  <si>
    <t>Account Number</t>
  </si>
  <si>
    <t>Month/ Quarter Actual</t>
  </si>
  <si>
    <t>YTD Actual</t>
  </si>
  <si>
    <t>Annual Budget</t>
  </si>
  <si>
    <t>% of YTD
Actual to
Annual Budget</t>
  </si>
  <si>
    <t>Revenues</t>
  </si>
  <si>
    <t xml:space="preserve">FEDERAL SOURCES </t>
  </si>
  <si>
    <t xml:space="preserve">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</si>
  <si>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</si>
  <si>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</si>
  <si>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</si>
  <si>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</si>
  <si>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</si>
  <si>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</si>
  <si>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</si>
  <si>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</si>
  <si>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</si>
  <si>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</si>
  <si>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</si>
  <si>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District Taxes</t>
  </si>
  <si>
    <t xml:space="preserve">    Local Capital Improvement Tax</t>
  </si>
  <si>
    <t xml:space="preserve">    Gifts and Donations</t>
  </si>
  <si>
    <t xml:space="preserve">    Other local revenue</t>
  </si>
  <si>
    <t>34XX</t>
  </si>
  <si>
    <t xml:space="preserve">    Internal Account Revenue</t>
  </si>
  <si>
    <t>Total Revenues</t>
  </si>
  <si>
    <t>Expenditures</t>
  </si>
  <si>
    <t>Current Expenditures</t>
  </si>
  <si>
    <t>Total Expenditures</t>
  </si>
  <si>
    <t>Excess (Deficiency) of Revenues Over Expenditures</t>
  </si>
  <si>
    <t>Other Financing Sources (Uses)</t>
  </si>
  <si>
    <t>Transfers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</si>
  <si>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</si>
  <si>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</si>
  <si>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</si>
  <si>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</si>
  <si>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</si>
  <si>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</si>
  <si>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</si>
  <si>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</si>
  <si>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Polk Avenue Elementary, MSID= 1351</t>
  </si>
  <si>
    <t>Hillcrest Elementary, MSID= 1361</t>
  </si>
  <si>
    <t>Janie Howard Wilson Elementary, MSID= 1401</t>
  </si>
  <si>
    <t>Babson Park Elementary, MSID= 1421</t>
  </si>
  <si>
    <t>Bok Academy Middle School, MSID= 1601</t>
  </si>
  <si>
    <t xml:space="preserve">Capital Project Fund </t>
  </si>
  <si>
    <t>Bok Academy North, MSID= 1621</t>
  </si>
  <si>
    <t xml:space="preserve">    Other Financing Sources</t>
  </si>
  <si>
    <t>37XX</t>
  </si>
  <si>
    <t>Lake Wales High School, MSID= 1721</t>
  </si>
  <si>
    <t>LWCS lnc., MSID= 9000</t>
  </si>
  <si>
    <t>Health Services</t>
  </si>
  <si>
    <t>Capital Assets</t>
  </si>
  <si>
    <t xml:space="preserve">    Transportation</t>
  </si>
  <si>
    <t xml:space="preserve">    Instruction</t>
  </si>
  <si>
    <t xml:space="preserve">    Instructional support services</t>
  </si>
  <si>
    <t xml:space="preserve">    Board</t>
  </si>
  <si>
    <t xml:space="preserve">    General Administration</t>
  </si>
  <si>
    <t xml:space="preserve">    School administration</t>
  </si>
  <si>
    <t xml:space="preserve">    Facilities and acquisition</t>
  </si>
  <si>
    <t xml:space="preserve">    Fiscal services</t>
  </si>
  <si>
    <t xml:space="preserve">    Food services</t>
  </si>
  <si>
    <t xml:space="preserve">    Central services</t>
  </si>
  <si>
    <t xml:space="preserve">    Pupil transportation services</t>
  </si>
  <si>
    <t xml:space="preserve">    Operation of plant</t>
  </si>
  <si>
    <t xml:space="preserve">    Maintenance of plant</t>
  </si>
  <si>
    <t xml:space="preserve">    Administrative technology services</t>
  </si>
  <si>
    <t xml:space="preserve">    Community services</t>
  </si>
  <si>
    <t xml:space="preserve">    Debt service</t>
  </si>
  <si>
    <t xml:space="preserve">    Internal Account Expenditures</t>
  </si>
  <si>
    <t xml:space="preserve">    Proprietary and Fiduciary Expenses</t>
  </si>
  <si>
    <t>Page 5</t>
  </si>
  <si>
    <t>Page 6</t>
  </si>
  <si>
    <t>Page 7</t>
  </si>
  <si>
    <t>Page 8</t>
  </si>
  <si>
    <t>System Wide</t>
  </si>
  <si>
    <t>Polk Avenue Elementary</t>
  </si>
  <si>
    <t>Hillcrest Elementary</t>
  </si>
  <si>
    <t>Janie Howard Elementary</t>
  </si>
  <si>
    <t>Babson Park Elementary</t>
  </si>
  <si>
    <t>Bok South</t>
  </si>
  <si>
    <t>Bok North</t>
  </si>
  <si>
    <t>Lake Wales High</t>
  </si>
  <si>
    <t>Central Admin</t>
  </si>
  <si>
    <t>LWCS System Wide</t>
  </si>
  <si>
    <t>%</t>
  </si>
  <si>
    <t/>
  </si>
  <si>
    <t>Total General Fund</t>
  </si>
  <si>
    <t>Page 9</t>
  </si>
  <si>
    <t>Page 10</t>
  </si>
  <si>
    <t>Page 11</t>
  </si>
  <si>
    <t>Page 12</t>
  </si>
  <si>
    <t>Page 13</t>
  </si>
  <si>
    <t>Page  4</t>
  </si>
  <si>
    <t>For Month or Quarter Ended and For the Year Ending 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</si>
</sst>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58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9" fontId="2" fillId="0" borderId="0" xfId="3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1" xfId="4" applyFont="1" applyBorder="1" applyAlignment="1" applyProtection="1">
      <alignment horizontal="center" wrapText="1"/>
      <protection locked="0"/>
    </xf>
    <xf numFmtId="0" fontId="4" fillId="0" borderId="2" xfId="4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5" fillId="2" borderId="0" xfId="0" applyFont="1" applyFill="1"/>
    <xf numFmtId="0" fontId="6" fillId="2" borderId="0" xfId="4" applyFont="1" applyFill="1" applyBorder="1" applyAlignment="1" applyProtection="1">
      <protection locked="0"/>
    </xf>
    <xf numFmtId="0" fontId="6" fillId="0" borderId="0" xfId="4" applyFont="1" applyBorder="1" applyAlignment="1" applyProtection="1">
      <protection locked="0"/>
    </xf>
    <xf numFmtId="0" fontId="2" fillId="0" borderId="0" xfId="0" applyFont="1" applyFill="1" applyBorder="1"/>
    <xf numFmtId="0" fontId="6" fillId="0" borderId="0" xfId="4" applyFont="1" applyBorder="1" applyAlignment="1" applyProtection="1">
      <alignment horizontal="center"/>
      <protection locked="0"/>
    </xf>
    <xf numFmtId="42" fontId="2" fillId="0" borderId="0" xfId="2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44" fontId="2" fillId="0" borderId="0" xfId="2" applyFont="1" applyFill="1" applyBorder="1" applyAlignment="1">
      <alignment horizontal="right"/>
    </xf>
    <xf numFmtId="44" fontId="2" fillId="0" borderId="0" xfId="2" applyFont="1" applyBorder="1" applyAlignment="1">
      <alignment horizontal="right"/>
    </xf>
    <xf numFmtId="42" fontId="2" fillId="0" borderId="0" xfId="2" applyNumberFormat="1" applyFont="1" applyBorder="1" applyAlignment="1">
      <alignment horizontal="right"/>
    </xf>
    <xf numFmtId="0" fontId="6" fillId="0" borderId="0" xfId="4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9" fontId="2" fillId="0" borderId="2" xfId="3" applyFont="1" applyBorder="1" applyAlignment="1">
      <alignment horizontal="right"/>
    </xf>
    <xf numFmtId="0" fontId="6" fillId="0" borderId="0" xfId="4" applyFont="1" applyBorder="1" applyAlignment="1" applyProtection="1">
      <alignment horizontal="left" indent="2"/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5" fillId="0" borderId="6" xfId="0" applyFont="1" applyBorder="1"/>
    <xf numFmtId="0" fontId="2" fillId="0" borderId="7" xfId="0" applyFont="1" applyBorder="1"/>
    <xf numFmtId="44" fontId="2" fillId="0" borderId="7" xfId="2" applyFont="1" applyBorder="1" applyAlignment="1">
      <alignment horizontal="right"/>
    </xf>
    <xf numFmtId="9" fontId="2" fillId="0" borderId="7" xfId="3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4" fontId="2" fillId="0" borderId="0" xfId="0" applyNumberFormat="1" applyFont="1"/>
    <xf numFmtId="0" fontId="4" fillId="0" borderId="2" xfId="4" applyFont="1" applyFill="1" applyBorder="1" applyAlignment="1" applyProtection="1">
      <alignment horizontal="center" wrapText="1"/>
      <protection locked="0"/>
    </xf>
    <xf numFmtId="0" fontId="4" fillId="0" borderId="0" xfId="4" applyFont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5" fillId="2" borderId="10" xfId="0" applyFont="1" applyFill="1" applyBorder="1"/>
    <xf numFmtId="0" fontId="2" fillId="0" borderId="11" xfId="0" applyFont="1" applyBorder="1"/>
    <xf numFmtId="0" fontId="4" fillId="0" borderId="0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5" fillId="0" borderId="7" xfId="0" applyFont="1" applyBorder="1"/>
    <xf numFmtId="0" fontId="7" fillId="0" borderId="0" xfId="4" applyFont="1" applyBorder="1" applyAlignment="1" applyProtection="1">
      <protection locked="0"/>
    </xf>
    <xf numFmtId="43" fontId="2" fillId="0" borderId="0" xfId="0" applyNumberFormat="1" applyFont="1"/>
    <xf numFmtId="41" fontId="2" fillId="0" borderId="2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3" applyNumberFormat="1" applyFont="1" applyBorder="1" applyAlignment="1">
      <alignment horizontal="right"/>
    </xf>
    <xf numFmtId="41" fontId="2" fillId="0" borderId="2" xfId="3" applyNumberFormat="1" applyFont="1" applyBorder="1" applyAlignment="1">
      <alignment horizontal="right"/>
    </xf>
    <xf numFmtId="41" fontId="2" fillId="0" borderId="7" xfId="2" applyNumberFormat="1" applyFont="1" applyBorder="1" applyAlignment="1">
      <alignment horizontal="right"/>
    </xf>
    <xf numFmtId="41" fontId="2" fillId="0" borderId="7" xfId="3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2" fontId="2" fillId="0" borderId="7" xfId="2" applyNumberFormat="1" applyFont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0" applyNumberFormat="1" applyFont="1"/>
    <xf numFmtId="41" fontId="2" fillId="0" borderId="2" xfId="1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15" xfId="0" applyFont="1" applyBorder="1"/>
    <xf numFmtId="41" fontId="2" fillId="0" borderId="0" xfId="0" applyNumberFormat="1" applyFont="1" applyBorder="1"/>
    <xf numFmtId="43" fontId="2" fillId="0" borderId="0" xfId="0" applyNumberFormat="1" applyFont="1" applyBorder="1"/>
    <xf numFmtId="0" fontId="8" fillId="0" borderId="0" xfId="0" applyFont="1" applyBorder="1"/>
    <xf numFmtId="0" fontId="8" fillId="0" borderId="0" xfId="0" applyFont="1"/>
    <xf numFmtId="0" fontId="9" fillId="0" borderId="0" xfId="4" applyFont="1" applyBorder="1" applyAlignment="1" applyProtection="1">
      <alignment horizontal="center"/>
      <protection locked="0"/>
    </xf>
    <xf numFmtId="9" fontId="8" fillId="0" borderId="0" xfId="3" applyFont="1" applyBorder="1" applyAlignment="1">
      <alignment horizontal="right"/>
    </xf>
    <xf numFmtId="0" fontId="10" fillId="0" borderId="0" xfId="0" applyFont="1" applyBorder="1"/>
    <xf numFmtId="0" fontId="9" fillId="0" borderId="0" xfId="4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9" fillId="0" borderId="1" xfId="4" applyFont="1" applyBorder="1" applyAlignment="1" applyProtection="1">
      <alignment horizontal="center" wrapText="1"/>
      <protection locked="0"/>
    </xf>
    <xf numFmtId="0" fontId="9" fillId="3" borderId="1" xfId="4" applyFont="1" applyFill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wrapText="1"/>
    </xf>
    <xf numFmtId="0" fontId="9" fillId="0" borderId="2" xfId="4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11" fillId="0" borderId="0" xfId="4" applyFont="1" applyBorder="1" applyAlignment="1" applyProtection="1">
      <protection locked="0"/>
    </xf>
    <xf numFmtId="0" fontId="8" fillId="0" borderId="0" xfId="0" applyFont="1" applyFill="1" applyBorder="1"/>
    <xf numFmtId="0" fontId="11" fillId="0" borderId="0" xfId="4" applyFont="1" applyBorder="1" applyAlignment="1" applyProtection="1">
      <alignment horizontal="center"/>
      <protection locked="0"/>
    </xf>
    <xf numFmtId="42" fontId="8" fillId="0" borderId="0" xfId="2" applyNumberFormat="1" applyFont="1" applyFill="1" applyBorder="1" applyAlignment="1">
      <alignment horizontal="right"/>
    </xf>
    <xf numFmtId="9" fontId="8" fillId="0" borderId="0" xfId="3" applyFont="1" applyFill="1" applyBorder="1" applyAlignment="1">
      <alignment horizontal="right"/>
    </xf>
    <xf numFmtId="44" fontId="8" fillId="0" borderId="0" xfId="2" applyFont="1" applyFill="1" applyBorder="1" applyAlignment="1">
      <alignment horizontal="right"/>
    </xf>
    <xf numFmtId="44" fontId="8" fillId="0" borderId="0" xfId="2" applyFont="1" applyBorder="1" applyAlignment="1">
      <alignment horizontal="right"/>
    </xf>
    <xf numFmtId="42" fontId="8" fillId="0" borderId="0" xfId="2" applyNumberFormat="1" applyFont="1" applyBorder="1" applyAlignment="1">
      <alignment horizontal="right"/>
    </xf>
    <xf numFmtId="0" fontId="11" fillId="0" borderId="0" xfId="4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8" fillId="0" borderId="0" xfId="1" applyFont="1" applyBorder="1" applyAlignment="1">
      <alignment horizontal="right"/>
    </xf>
    <xf numFmtId="41" fontId="8" fillId="0" borderId="2" xfId="1" applyNumberFormat="1" applyFont="1" applyBorder="1" applyAlignment="1">
      <alignment horizontal="right"/>
    </xf>
    <xf numFmtId="9" fontId="8" fillId="0" borderId="2" xfId="3" applyFont="1" applyBorder="1" applyAlignment="1">
      <alignment horizontal="right"/>
    </xf>
    <xf numFmtId="0" fontId="11" fillId="0" borderId="0" xfId="4" applyFont="1" applyBorder="1" applyAlignment="1" applyProtection="1">
      <alignment horizontal="left"/>
      <protection locked="0"/>
    </xf>
    <xf numFmtId="41" fontId="8" fillId="0" borderId="1" xfId="1" applyNumberFormat="1" applyFont="1" applyBorder="1" applyAlignment="1">
      <alignment horizontal="right"/>
    </xf>
    <xf numFmtId="44" fontId="8" fillId="0" borderId="0" xfId="0" applyNumberFormat="1" applyFont="1"/>
    <xf numFmtId="0" fontId="11" fillId="0" borderId="0" xfId="4" applyFont="1" applyBorder="1" applyAlignment="1" applyProtection="1">
      <alignment horizontal="left" indent="2"/>
      <protection locked="0"/>
    </xf>
    <xf numFmtId="0" fontId="8" fillId="0" borderId="0" xfId="0" applyFont="1" applyBorder="1" applyAlignment="1">
      <alignment horizontal="center"/>
    </xf>
    <xf numFmtId="41" fontId="8" fillId="0" borderId="0" xfId="2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0" fontId="10" fillId="0" borderId="15" xfId="0" applyFont="1" applyBorder="1"/>
    <xf numFmtId="0" fontId="8" fillId="0" borderId="15" xfId="0" applyFont="1" applyBorder="1"/>
    <xf numFmtId="41" fontId="8" fillId="0" borderId="15" xfId="1" applyNumberFormat="1" applyFont="1" applyBorder="1" applyAlignment="1">
      <alignment horizontal="right"/>
    </xf>
    <xf numFmtId="41" fontId="8" fillId="0" borderId="15" xfId="3" applyNumberFormat="1" applyFont="1" applyBorder="1" applyAlignment="1">
      <alignment horizontal="right"/>
    </xf>
    <xf numFmtId="41" fontId="8" fillId="0" borderId="15" xfId="0" applyNumberFormat="1" applyFont="1" applyBorder="1"/>
    <xf numFmtId="43" fontId="8" fillId="0" borderId="0" xfId="0" applyNumberFormat="1" applyFont="1"/>
    <xf numFmtId="0" fontId="9" fillId="0" borderId="2" xfId="4" applyFont="1" applyFill="1" applyBorder="1" applyAlignment="1" applyProtection="1">
      <alignment horizontal="center" wrapText="1"/>
      <protection locked="0"/>
    </xf>
    <xf numFmtId="41" fontId="8" fillId="0" borderId="2" xfId="1" applyNumberFormat="1" applyFont="1" applyFill="1" applyBorder="1" applyAlignment="1">
      <alignment horizontal="right"/>
    </xf>
    <xf numFmtId="9" fontId="8" fillId="0" borderId="2" xfId="3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41" fontId="8" fillId="0" borderId="0" xfId="2" applyNumberFormat="1" applyFont="1" applyFill="1" applyBorder="1" applyAlignment="1">
      <alignment horizontal="right"/>
    </xf>
    <xf numFmtId="41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Border="1"/>
    <xf numFmtId="0" fontId="7" fillId="0" borderId="0" xfId="4" applyFont="1" applyBorder="1" applyAlignment="1" applyProtection="1">
      <alignment horizontal="center"/>
      <protection locked="0"/>
    </xf>
    <xf numFmtId="0" fontId="4" fillId="0" borderId="3" xfId="4" applyFont="1" applyBorder="1" applyAlignment="1" applyProtection="1">
      <alignment horizontal="center"/>
      <protection locked="0"/>
    </xf>
    <xf numFmtId="0" fontId="4" fillId="0" borderId="2" xfId="4" applyFont="1" applyBorder="1" applyAlignment="1" applyProtection="1">
      <alignment horizontal="center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5" xfId="4" applyFont="1" applyBorder="1" applyAlignment="1" applyProtection="1">
      <alignment horizontal="center"/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4" fillId="0" borderId="2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9" fillId="4" borderId="8" xfId="4" applyFont="1" applyFill="1" applyBorder="1" applyAlignment="1" applyProtection="1">
      <alignment horizontal="center"/>
      <protection locked="0"/>
    </xf>
    <xf numFmtId="0" fontId="9" fillId="4" borderId="9" xfId="4" applyFont="1" applyFill="1" applyBorder="1" applyAlignment="1" applyProtection="1">
      <alignment horizontal="center"/>
      <protection locked="0"/>
    </xf>
    <xf numFmtId="0" fontId="9" fillId="4" borderId="12" xfId="4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 applyProtection="1">
      <alignment horizontal="center"/>
      <protection locked="0"/>
    </xf>
    <xf numFmtId="0" fontId="9" fillId="4" borderId="1" xfId="4" applyFont="1" applyFill="1" applyBorder="1" applyAlignment="1" applyProtection="1">
      <alignment horizontal="center"/>
      <protection locked="0"/>
    </xf>
    <xf numFmtId="0" fontId="9" fillId="4" borderId="13" xfId="4" applyFont="1" applyFill="1" applyBorder="1" applyAlignment="1" applyProtection="1">
      <alignment horizontal="center"/>
      <protection locked="0"/>
    </xf>
    <xf numFmtId="0" fontId="9" fillId="0" borderId="11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/>
      <protection locked="0"/>
    </xf>
    <xf numFmtId="0" fontId="9" fillId="0" borderId="13" xfId="4" applyFont="1" applyFill="1" applyBorder="1" applyAlignment="1" applyProtection="1">
      <alignment horizontal="center"/>
      <protection locked="0"/>
    </xf>
    <xf numFmtId="0" fontId="9" fillId="0" borderId="8" xfId="4" applyFont="1" applyFill="1" applyBorder="1" applyAlignment="1" applyProtection="1">
      <alignment horizontal="center"/>
      <protection locked="0"/>
    </xf>
    <xf numFmtId="0" fontId="9" fillId="0" borderId="9" xfId="4" applyFont="1" applyFill="1" applyBorder="1" applyAlignment="1" applyProtection="1">
      <alignment horizontal="center"/>
      <protection locked="0"/>
    </xf>
    <xf numFmtId="0" fontId="9" fillId="0" borderId="12" xfId="4" applyFont="1" applyFill="1" applyBorder="1" applyAlignment="1" applyProtection="1">
      <alignment horizontal="center"/>
      <protection locked="0"/>
    </xf>
    <xf numFmtId="0" fontId="7" fillId="0" borderId="0" xfId="4" applyFont="1" applyFill="1" applyBorder="1" applyAlignment="1" applyProtection="1">
      <alignment horizontal="center"/>
      <protection locked="0"/>
    </xf>
    <xf numFmtId="41" fontId="2" fillId="0" borderId="1" xfId="1" applyNumberFormat="1" applyFont="1" applyFill="1" applyBorder="1" applyAlignment="1">
      <alignment horizontal="right"/>
    </xf>
    <xf numFmtId="43" fontId="2" fillId="0" borderId="2" xfId="1" applyFont="1" applyFill="1" applyBorder="1" applyAlignment="1">
      <alignment horizontal="right"/>
    </xf>
    <xf numFmtId="42" fontId="2" fillId="0" borderId="7" xfId="2" applyNumberFormat="1" applyFont="1" applyFill="1" applyBorder="1" applyAlignment="1">
      <alignment horizontal="right"/>
    </xf>
    <xf numFmtId="0" fontId="2" fillId="0" borderId="0" xfId="0" applyFont="1" applyFill="1"/>
    <xf numFmtId="9" fontId="2" fillId="0" borderId="2" xfId="3" applyFont="1" applyFill="1" applyBorder="1" applyAlignment="1">
      <alignment horizontal="right"/>
    </xf>
    <xf numFmtId="9" fontId="2" fillId="0" borderId="7" xfId="3" applyFont="1" applyFill="1" applyBorder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41" fontId="2" fillId="0" borderId="2" xfId="3" applyNumberFormat="1" applyFont="1" applyFill="1" applyBorder="1" applyAlignment="1">
      <alignment horizontal="right"/>
    </xf>
    <xf numFmtId="41" fontId="2" fillId="0" borderId="7" xfId="2" applyNumberFormat="1" applyFont="1" applyFill="1" applyBorder="1" applyAlignment="1">
      <alignment horizontal="right"/>
    </xf>
    <xf numFmtId="41" fontId="2" fillId="0" borderId="7" xfId="3" applyNumberFormat="1" applyFont="1" applyFill="1" applyBorder="1" applyAlignment="1">
      <alignment horizontal="right"/>
    </xf>
    <xf numFmtId="42" fontId="2" fillId="0" borderId="1" xfId="2" applyNumberFormat="1" applyFont="1" applyFill="1" applyBorder="1" applyAlignment="1">
      <alignment horizontal="right"/>
    </xf>
    <xf numFmtId="42" fontId="2" fillId="0" borderId="2" xfId="2" applyNumberFormat="1" applyFont="1" applyFill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20EDB70F-0887-4490-BE70-6CE84C732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Affairs/20%20PCSB%20FINANCIALS/2022-2023/New%20Financial%20Rptg%20Requirement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Report"/>
      <sheetName val="LocationTable"/>
      <sheetName val="Report Function Series Table"/>
      <sheetName val="Acct Vs Rep Funct SeriesTable"/>
      <sheetName val="Functions Not Found"/>
      <sheetName val="Design Info"/>
      <sheetName val="DataSource"/>
      <sheetName val="Rev &amp; Exp Pivot By Location"/>
      <sheetName val="Stmt of Rev, Exp, Fund By Loc"/>
      <sheetName val="Bal Sheet Pivot By Location"/>
      <sheetName val="Balance Sheet By Loc"/>
    </sheetNames>
    <sheetDataSet>
      <sheetData sheetId="0"/>
      <sheetData sheetId="1">
        <row r="3">
          <cell r="C3" t="str">
            <v>All Lake Wales Charter Schools</v>
          </cell>
          <cell r="D3">
            <v>0</v>
          </cell>
          <cell r="E3">
            <v>4918.5999999999995</v>
          </cell>
          <cell r="F3">
            <v>4918.5999999999995</v>
          </cell>
          <cell r="G3" t="str">
            <v>All Lake Wales Charter Schools</v>
          </cell>
        </row>
        <row r="4">
          <cell r="C4" t="str">
            <v>Polk Avenue Elementary</v>
          </cell>
          <cell r="D4">
            <v>1351</v>
          </cell>
          <cell r="E4">
            <v>531</v>
          </cell>
          <cell r="F4">
            <v>531</v>
          </cell>
          <cell r="G4" t="str">
            <v>Polk Avenue Elementary, MSID= 1351</v>
          </cell>
        </row>
        <row r="5">
          <cell r="C5" t="str">
            <v>Hillcrest Elementary</v>
          </cell>
          <cell r="D5">
            <v>1361</v>
          </cell>
          <cell r="E5">
            <v>662</v>
          </cell>
          <cell r="F5">
            <v>662</v>
          </cell>
          <cell r="G5" t="str">
            <v>Hillcrest Elementary, MSID= 1361</v>
          </cell>
        </row>
        <row r="6">
          <cell r="C6" t="str">
            <v>Janie Howard Wilson Elementary</v>
          </cell>
          <cell r="D6">
            <v>1401</v>
          </cell>
          <cell r="E6">
            <v>446</v>
          </cell>
          <cell r="F6">
            <v>446</v>
          </cell>
          <cell r="G6" t="str">
            <v>Janie Howard Wilson Elementary, MSID= 1401</v>
          </cell>
        </row>
        <row r="7">
          <cell r="C7" t="str">
            <v>Babson Park Elementary</v>
          </cell>
          <cell r="D7">
            <v>1421</v>
          </cell>
          <cell r="E7">
            <v>472</v>
          </cell>
          <cell r="F7">
            <v>472</v>
          </cell>
          <cell r="G7" t="str">
            <v>Babson Park Elementary, MSID= 1421</v>
          </cell>
        </row>
        <row r="8">
          <cell r="C8" t="str">
            <v>Bok Academy Middle School</v>
          </cell>
          <cell r="D8">
            <v>1601</v>
          </cell>
          <cell r="E8">
            <v>610.24</v>
          </cell>
          <cell r="F8">
            <v>610.24</v>
          </cell>
          <cell r="G8" t="str">
            <v>Bok Academy Middle School, MSID= 1601</v>
          </cell>
        </row>
        <row r="9">
          <cell r="C9" t="str">
            <v>Bok Academy North</v>
          </cell>
          <cell r="D9">
            <v>1621</v>
          </cell>
          <cell r="E9">
            <v>614.52</v>
          </cell>
          <cell r="F9">
            <v>614.52</v>
          </cell>
          <cell r="G9" t="str">
            <v>Bok Academy North, MSID= 1621</v>
          </cell>
        </row>
        <row r="10">
          <cell r="C10" t="str">
            <v>Lake Wales High School</v>
          </cell>
          <cell r="D10">
            <v>1721</v>
          </cell>
          <cell r="E10">
            <v>1582.84</v>
          </cell>
          <cell r="F10">
            <v>1582.84</v>
          </cell>
          <cell r="G10" t="str">
            <v>Lake Wales High School, MSID= 1721</v>
          </cell>
        </row>
        <row r="11">
          <cell r="C11" t="str">
            <v>LWCS, Inc.</v>
          </cell>
          <cell r="D11">
            <v>9000</v>
          </cell>
          <cell r="E11">
            <v>0</v>
          </cell>
          <cell r="F11">
            <v>0</v>
          </cell>
          <cell r="G11" t="str">
            <v>LWCS, Inc., MSID= 9000</v>
          </cell>
        </row>
        <row r="12">
          <cell r="C12"/>
          <cell r="D12"/>
          <cell r="E12"/>
          <cell r="F12"/>
          <cell r="G12"/>
        </row>
        <row r="13">
          <cell r="C13"/>
          <cell r="D13"/>
          <cell r="E13"/>
          <cell r="F13"/>
          <cell r="G13"/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Revenue and Expense Pivot Table Summary - Based on Source Data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467A-3E6A-4379-88B1-AC8D42563735}">
  <sheetPr codeName="Sheet1">
    <pageSetUpPr fitToPage="1"/>
  </sheetPr>
  <dimension ref="A1:Z65"/>
  <sheetViews>
    <sheetView tabSelected="1" topLeftCell="C1" zoomScale="80" zoomScaleNormal="80" zoomScalePageLayoutView="50" workbookViewId="0">
      <selection activeCell="D10" sqref="D10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41" style="4" customWidth="1"/>
    <col min="5" max="5" width="18.5703125" style="4" customWidth="1"/>
    <col min="6" max="6" width="2.140625" style="4" customWidth="1"/>
    <col min="7" max="7" width="18.28515625" style="149" bestFit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149" customWidth="1"/>
    <col min="18" max="18" width="17.5703125" style="149" customWidth="1"/>
    <col min="19" max="19" width="16.7109375" style="149" customWidth="1"/>
    <col min="20" max="20" width="13.42578125" style="149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3.25" x14ac:dyDescent="0.35">
      <c r="A1" s="43"/>
      <c r="B1" s="44"/>
      <c r="C1" s="125" t="s">
        <v>50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6" ht="23.25" x14ac:dyDescent="0.35">
      <c r="A2" s="45"/>
      <c r="B2" s="46"/>
      <c r="C2" s="125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6" ht="23.25" x14ac:dyDescent="0.35">
      <c r="A3" s="45"/>
      <c r="B3" s="46"/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6" ht="23.25" x14ac:dyDescent="0.35">
      <c r="A4" s="45"/>
      <c r="B4" s="46"/>
      <c r="C4" s="125" t="s">
        <v>104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6" ht="28.5" customHeight="1" x14ac:dyDescent="0.2">
      <c r="A5" s="45"/>
      <c r="B5" s="46"/>
      <c r="C5" s="5"/>
      <c r="D5" s="5"/>
      <c r="E5" s="5"/>
      <c r="F5" s="5"/>
      <c r="G5" s="17"/>
      <c r="H5" s="5"/>
      <c r="I5" s="5"/>
      <c r="J5" s="5"/>
      <c r="K5" s="5"/>
      <c r="L5" s="5"/>
      <c r="M5" s="5"/>
      <c r="N5" s="5"/>
      <c r="O5" s="5"/>
      <c r="P5" s="5"/>
      <c r="Q5" s="17"/>
      <c r="R5" s="17"/>
      <c r="S5" s="17"/>
      <c r="T5" s="17"/>
      <c r="U5" s="5"/>
      <c r="V5" s="5"/>
      <c r="W5" s="5"/>
      <c r="X5" s="5"/>
      <c r="Y5" s="5"/>
    </row>
    <row r="6" spans="1:26" ht="15.75" x14ac:dyDescent="0.25">
      <c r="A6" s="45"/>
      <c r="B6" s="46"/>
      <c r="C6" s="5"/>
      <c r="D6" s="42" t="s">
        <v>2</v>
      </c>
      <c r="E6" s="6">
        <v>539</v>
      </c>
      <c r="F6" s="5"/>
      <c r="G6" s="17"/>
      <c r="H6" s="5"/>
      <c r="I6" s="5"/>
      <c r="J6" s="5"/>
      <c r="K6" s="5"/>
      <c r="L6" s="5"/>
      <c r="M6" s="5"/>
      <c r="N6" s="5"/>
      <c r="O6" s="5"/>
      <c r="P6" s="5"/>
      <c r="Q6" s="17"/>
      <c r="R6" s="17"/>
      <c r="S6" s="17"/>
      <c r="T6" s="17"/>
      <c r="U6" s="5"/>
      <c r="V6" s="5"/>
      <c r="W6" s="5"/>
      <c r="X6" s="5"/>
      <c r="Y6" s="5"/>
    </row>
    <row r="7" spans="1:26" ht="15.75" x14ac:dyDescent="0.25">
      <c r="A7" s="45"/>
      <c r="B7" s="46"/>
      <c r="C7" s="5"/>
      <c r="D7" s="42" t="s">
        <v>3</v>
      </c>
      <c r="E7" s="7">
        <f>E6</f>
        <v>539</v>
      </c>
      <c r="F7" s="5"/>
      <c r="G7" s="20">
        <f>IF(E6=0,"%",E7/E6)</f>
        <v>1</v>
      </c>
      <c r="H7" s="9" t="s">
        <v>4</v>
      </c>
      <c r="I7" s="5"/>
      <c r="J7" s="5"/>
      <c r="K7" s="5"/>
      <c r="L7" s="5"/>
      <c r="M7" s="5"/>
      <c r="N7" s="5"/>
      <c r="O7" s="5"/>
      <c r="P7" s="5"/>
      <c r="Q7" s="17"/>
      <c r="R7" s="17"/>
      <c r="S7" s="17"/>
      <c r="T7" s="17"/>
      <c r="U7" s="5"/>
      <c r="V7" s="5"/>
      <c r="W7" s="5"/>
      <c r="X7" s="5"/>
      <c r="Y7" s="5"/>
    </row>
    <row r="8" spans="1:26" ht="15.75" x14ac:dyDescent="0.25">
      <c r="A8" s="45"/>
      <c r="B8" s="46"/>
      <c r="C8" s="5"/>
      <c r="D8" s="42"/>
      <c r="E8" s="5"/>
      <c r="F8" s="5"/>
      <c r="G8" s="17"/>
      <c r="H8" s="5"/>
      <c r="I8" s="5"/>
      <c r="J8" s="5"/>
      <c r="K8" s="5"/>
      <c r="L8" s="5"/>
      <c r="M8" s="5"/>
      <c r="N8" s="5"/>
      <c r="O8" s="5"/>
      <c r="P8" s="5"/>
      <c r="Q8" s="17"/>
      <c r="R8" s="17"/>
      <c r="S8" s="17"/>
      <c r="T8" s="17"/>
      <c r="U8" s="5"/>
      <c r="V8" s="5"/>
      <c r="W8" s="5"/>
      <c r="X8" s="5"/>
      <c r="Y8" s="5"/>
    </row>
    <row r="9" spans="1:26" ht="15.75" x14ac:dyDescent="0.25">
      <c r="A9" s="45"/>
      <c r="B9" s="46"/>
      <c r="C9" s="5"/>
      <c r="D9" s="42"/>
      <c r="E9" s="42"/>
      <c r="F9" s="42"/>
      <c r="G9" s="126" t="s">
        <v>5</v>
      </c>
      <c r="H9" s="127"/>
      <c r="I9" s="127"/>
      <c r="J9" s="128"/>
      <c r="K9" s="9"/>
      <c r="L9" s="126" t="s">
        <v>7</v>
      </c>
      <c r="M9" s="127"/>
      <c r="N9" s="127"/>
      <c r="O9" s="128"/>
      <c r="P9" s="9"/>
      <c r="Q9" s="130" t="s">
        <v>8</v>
      </c>
      <c r="R9" s="131"/>
      <c r="S9" s="131"/>
      <c r="T9" s="132"/>
      <c r="U9" s="9"/>
      <c r="V9" s="126" t="s">
        <v>9</v>
      </c>
      <c r="W9" s="127"/>
      <c r="X9" s="127"/>
      <c r="Y9" s="127"/>
    </row>
    <row r="10" spans="1:26" s="2" customFormat="1" ht="63" x14ac:dyDescent="0.25">
      <c r="A10" s="47"/>
      <c r="B10" s="48"/>
      <c r="C10" s="51"/>
      <c r="D10" s="10"/>
      <c r="E10" s="11" t="s">
        <v>10</v>
      </c>
      <c r="F10" s="10"/>
      <c r="G10" s="41" t="s">
        <v>11</v>
      </c>
      <c r="H10" s="12" t="s">
        <v>12</v>
      </c>
      <c r="I10" s="12" t="s">
        <v>13</v>
      </c>
      <c r="J10" s="12" t="s">
        <v>14</v>
      </c>
      <c r="K10" s="13"/>
      <c r="L10" s="12" t="s">
        <v>11</v>
      </c>
      <c r="M10" s="12" t="s">
        <v>12</v>
      </c>
      <c r="N10" s="12" t="s">
        <v>13</v>
      </c>
      <c r="O10" s="12" t="s">
        <v>14</v>
      </c>
      <c r="P10" s="13"/>
      <c r="Q10" s="41" t="s">
        <v>11</v>
      </c>
      <c r="R10" s="41" t="s">
        <v>12</v>
      </c>
      <c r="S10" s="41" t="s">
        <v>13</v>
      </c>
      <c r="T10" s="41" t="s">
        <v>14</v>
      </c>
      <c r="U10" s="13"/>
      <c r="V10" s="12" t="s">
        <v>11</v>
      </c>
      <c r="W10" s="12" t="s">
        <v>12</v>
      </c>
      <c r="X10" s="12" t="s">
        <v>13</v>
      </c>
      <c r="Y10" s="12" t="s">
        <v>14</v>
      </c>
      <c r="Z10" s="10"/>
    </row>
    <row r="11" spans="1:26" x14ac:dyDescent="0.2">
      <c r="A11" s="45"/>
      <c r="B11" s="46"/>
      <c r="C11" s="5"/>
      <c r="D11" s="5"/>
      <c r="E11" s="5"/>
      <c r="F11" s="5"/>
      <c r="G11" s="17"/>
      <c r="H11" s="5"/>
      <c r="I11" s="5"/>
      <c r="J11" s="5"/>
      <c r="K11" s="5"/>
      <c r="L11" s="5"/>
      <c r="M11" s="5"/>
      <c r="N11" s="5"/>
      <c r="O11" s="5"/>
      <c r="P11" s="5"/>
      <c r="Q11" s="17"/>
      <c r="R11" s="17"/>
      <c r="S11" s="17"/>
      <c r="T11" s="17"/>
      <c r="U11" s="5"/>
      <c r="V11" s="5"/>
      <c r="W11" s="5"/>
      <c r="X11" s="5"/>
      <c r="Y11" s="5"/>
    </row>
    <row r="12" spans="1:26" ht="15.75" x14ac:dyDescent="0.25">
      <c r="A12" s="49"/>
      <c r="B12" s="46"/>
      <c r="C12" s="9" t="s">
        <v>15</v>
      </c>
      <c r="D12" s="5"/>
      <c r="E12" s="5"/>
      <c r="F12" s="5"/>
      <c r="G12" s="17"/>
      <c r="H12" s="5"/>
      <c r="I12" s="5"/>
      <c r="J12" s="5"/>
      <c r="K12" s="5"/>
      <c r="L12" s="5"/>
      <c r="M12" s="5"/>
      <c r="N12" s="5"/>
      <c r="O12" s="5"/>
      <c r="P12" s="5"/>
      <c r="Q12" s="17"/>
      <c r="R12" s="17"/>
      <c r="S12" s="17"/>
      <c r="T12" s="17"/>
      <c r="U12" s="5"/>
      <c r="V12" s="5"/>
      <c r="W12" s="5"/>
      <c r="X12" s="5"/>
      <c r="Y12" s="5"/>
    </row>
    <row r="13" spans="1:26" ht="15.75" x14ac:dyDescent="0.25">
      <c r="A13" s="49" t="str">
        <f>$C$12</f>
        <v>Revenues</v>
      </c>
      <c r="B13" s="15" t="s">
        <v>16</v>
      </c>
      <c r="C13" s="9" t="s">
        <v>17</v>
      </c>
      <c r="D13" s="16" t="s">
        <v>16</v>
      </c>
      <c r="E13" s="42"/>
      <c r="F13" s="5"/>
      <c r="G13" s="17"/>
      <c r="H13" s="17"/>
      <c r="I13" s="17"/>
      <c r="J13" s="17"/>
      <c r="K13" s="17"/>
      <c r="L13" s="17"/>
      <c r="M13" s="17"/>
      <c r="N13" s="17"/>
      <c r="O13" s="5"/>
      <c r="P13" s="5"/>
      <c r="Q13" s="17"/>
      <c r="R13" s="17"/>
      <c r="S13" s="17"/>
      <c r="T13" s="17"/>
      <c r="U13" s="5"/>
      <c r="V13" s="5"/>
      <c r="W13" s="5"/>
      <c r="X13" s="5"/>
      <c r="Y13" s="5"/>
    </row>
    <row r="14" spans="1:26" ht="15.75" x14ac:dyDescent="0.25">
      <c r="A14" s="49" t="str">
        <f t="shared" ref="A14:A29" si="0">$C$12</f>
        <v>Revenues</v>
      </c>
      <c r="B14" s="15" t="s">
        <v>16</v>
      </c>
      <c r="C14" s="9" t="s">
        <v>17</v>
      </c>
      <c r="D14" s="16" t="s">
        <v>18</v>
      </c>
      <c r="E14" s="18">
        <v>3100</v>
      </c>
      <c r="F14" s="5"/>
      <c r="G14" s="19">
        <v>315338.09999999998</v>
      </c>
      <c r="H14" s="19">
        <v>966795.04</v>
      </c>
      <c r="I14" s="19">
        <v>3697307</v>
      </c>
      <c r="J14" s="20">
        <f>IF(I14=0,"%",H14/I14)</f>
        <v>0.26148627636276889</v>
      </c>
      <c r="K14" s="21"/>
      <c r="L14" s="19">
        <v>0</v>
      </c>
      <c r="M14" s="19">
        <v>0</v>
      </c>
      <c r="N14" s="19">
        <v>0</v>
      </c>
      <c r="O14" s="8" t="str">
        <f>IF(N14=0,"%",M14/N14)</f>
        <v>%</v>
      </c>
      <c r="P14" s="22"/>
      <c r="Q14" s="19">
        <v>0</v>
      </c>
      <c r="R14" s="19">
        <v>0</v>
      </c>
      <c r="S14" s="19">
        <v>0</v>
      </c>
      <c r="T14" s="20" t="str">
        <f>IF(S14=0,"%",R14/S14)</f>
        <v>%</v>
      </c>
      <c r="U14" s="22"/>
      <c r="V14" s="23">
        <f t="shared" ref="V14:X15" si="1">G14+L14+Q14</f>
        <v>315338.09999999998</v>
      </c>
      <c r="W14" s="23">
        <f t="shared" si="1"/>
        <v>966795.04</v>
      </c>
      <c r="X14" s="23">
        <f t="shared" si="1"/>
        <v>3697307</v>
      </c>
      <c r="Y14" s="8">
        <f>IF(X14=0,"%",W14/X14)</f>
        <v>0.26148627636276889</v>
      </c>
    </row>
    <row r="15" spans="1:26" ht="15.75" x14ac:dyDescent="0.25">
      <c r="A15" s="49" t="str">
        <f t="shared" si="0"/>
        <v>Revenues</v>
      </c>
      <c r="B15" s="15" t="s">
        <v>16</v>
      </c>
      <c r="C15" s="9" t="s">
        <v>17</v>
      </c>
      <c r="D15" s="16" t="s">
        <v>19</v>
      </c>
      <c r="E15" s="24">
        <v>3200</v>
      </c>
      <c r="F15" s="5"/>
      <c r="G15" s="19">
        <v>0</v>
      </c>
      <c r="H15" s="19">
        <v>0</v>
      </c>
      <c r="I15" s="19">
        <v>0</v>
      </c>
      <c r="J15" s="20" t="str">
        <f t="shared" ref="J15:J29" si="2">IF(I15=0,"%",H15/I15)</f>
        <v>%</v>
      </c>
      <c r="K15" s="25"/>
      <c r="L15" s="19">
        <v>0</v>
      </c>
      <c r="M15" s="19">
        <v>205554.33</v>
      </c>
      <c r="N15" s="19">
        <v>443225.91000000003</v>
      </c>
      <c r="O15" s="8">
        <f>IF(N15=0,"%",M15/N15)</f>
        <v>0.46376875846450394</v>
      </c>
      <c r="P15" s="26"/>
      <c r="Q15" s="19">
        <v>0</v>
      </c>
      <c r="R15" s="19">
        <v>0</v>
      </c>
      <c r="S15" s="19">
        <v>0</v>
      </c>
      <c r="T15" s="20" t="str">
        <f>IF(S15=0,"%",R15/S15)</f>
        <v>%</v>
      </c>
      <c r="U15" s="26"/>
      <c r="V15" s="23">
        <f t="shared" si="1"/>
        <v>0</v>
      </c>
      <c r="W15" s="23">
        <f t="shared" si="1"/>
        <v>205554.33</v>
      </c>
      <c r="X15" s="23">
        <f t="shared" si="1"/>
        <v>443225.91000000003</v>
      </c>
      <c r="Y15" s="8">
        <f>IF(X15=0,"%",W15/X15)</f>
        <v>0.46376875846450394</v>
      </c>
    </row>
    <row r="16" spans="1:26" ht="15.75" x14ac:dyDescent="0.25">
      <c r="A16" s="49" t="str">
        <f t="shared" si="0"/>
        <v>Revenues</v>
      </c>
      <c r="B16" s="15" t="s">
        <v>20</v>
      </c>
      <c r="C16" s="9" t="s">
        <v>17</v>
      </c>
      <c r="D16" s="16" t="s">
        <v>20</v>
      </c>
      <c r="E16" s="18"/>
      <c r="F16" s="5"/>
      <c r="G16" s="19"/>
      <c r="H16" s="19"/>
      <c r="I16" s="19"/>
      <c r="J16" s="20"/>
      <c r="K16" s="17"/>
      <c r="L16" s="19"/>
      <c r="M16" s="19"/>
      <c r="N16" s="19"/>
      <c r="O16" s="8"/>
      <c r="P16" s="5"/>
      <c r="Q16" s="19"/>
      <c r="R16" s="19"/>
      <c r="S16" s="19"/>
      <c r="T16" s="20"/>
      <c r="U16" s="5"/>
      <c r="V16" s="23"/>
      <c r="W16" s="23"/>
      <c r="X16" s="23"/>
      <c r="Y16" s="8"/>
    </row>
    <row r="17" spans="1:25" ht="15.75" x14ac:dyDescent="0.25">
      <c r="A17" s="49" t="str">
        <f t="shared" si="0"/>
        <v>Revenues</v>
      </c>
      <c r="B17" s="15" t="s">
        <v>20</v>
      </c>
      <c r="C17" s="9" t="s">
        <v>17</v>
      </c>
      <c r="D17" s="16" t="s">
        <v>21</v>
      </c>
      <c r="E17" s="18">
        <v>3310</v>
      </c>
      <c r="F17" s="5"/>
      <c r="G17" s="19">
        <v>0</v>
      </c>
      <c r="H17" s="19">
        <v>0</v>
      </c>
      <c r="I17" s="19">
        <v>0</v>
      </c>
      <c r="J17" s="20" t="str">
        <f t="shared" si="2"/>
        <v>%</v>
      </c>
      <c r="K17" s="25"/>
      <c r="L17" s="19">
        <v>0</v>
      </c>
      <c r="M17" s="19">
        <v>0</v>
      </c>
      <c r="N17" s="19">
        <v>0</v>
      </c>
      <c r="O17" s="8" t="str">
        <f t="shared" ref="O17:O22" si="3">IF(N17=0,"%",M17/N17)</f>
        <v>%</v>
      </c>
      <c r="P17" s="26"/>
      <c r="Q17" s="19">
        <v>0</v>
      </c>
      <c r="R17" s="19">
        <v>0</v>
      </c>
      <c r="S17" s="19">
        <v>0</v>
      </c>
      <c r="T17" s="20" t="str">
        <f t="shared" ref="T17:T22" si="4">IF(S17=0,"%",R17/S17)</f>
        <v>%</v>
      </c>
      <c r="U17" s="26"/>
      <c r="V17" s="23">
        <f t="shared" ref="V17:X22" si="5">G17+L17+Q17</f>
        <v>0</v>
      </c>
      <c r="W17" s="23">
        <f t="shared" si="5"/>
        <v>0</v>
      </c>
      <c r="X17" s="23">
        <f t="shared" si="5"/>
        <v>0</v>
      </c>
      <c r="Y17" s="8" t="str">
        <f t="shared" ref="Y17:Y22" si="6">IF(X17=0,"%",W17/X17)</f>
        <v>%</v>
      </c>
    </row>
    <row r="18" spans="1:25" ht="15.75" x14ac:dyDescent="0.25">
      <c r="A18" s="49" t="str">
        <f t="shared" si="0"/>
        <v>Revenues</v>
      </c>
      <c r="B18" s="15" t="s">
        <v>20</v>
      </c>
      <c r="C18" s="9" t="s">
        <v>17</v>
      </c>
      <c r="D18" s="16" t="s">
        <v>22</v>
      </c>
      <c r="E18" s="18">
        <v>3397</v>
      </c>
      <c r="F18" s="5"/>
      <c r="G18" s="19">
        <v>0</v>
      </c>
      <c r="H18" s="19">
        <v>0</v>
      </c>
      <c r="I18" s="19">
        <v>0</v>
      </c>
      <c r="J18" s="20" t="str">
        <f t="shared" si="2"/>
        <v>%</v>
      </c>
      <c r="K18" s="25"/>
      <c r="L18" s="19">
        <v>0</v>
      </c>
      <c r="M18" s="19">
        <v>0</v>
      </c>
      <c r="N18" s="19">
        <v>0</v>
      </c>
      <c r="O18" s="8" t="str">
        <f t="shared" si="3"/>
        <v>%</v>
      </c>
      <c r="P18" s="26"/>
      <c r="Q18" s="19">
        <v>0</v>
      </c>
      <c r="R18" s="19">
        <v>0</v>
      </c>
      <c r="S18" s="19">
        <v>0</v>
      </c>
      <c r="T18" s="20" t="str">
        <f t="shared" si="4"/>
        <v>%</v>
      </c>
      <c r="U18" s="26"/>
      <c r="V18" s="23">
        <f t="shared" si="5"/>
        <v>0</v>
      </c>
      <c r="W18" s="23">
        <f t="shared" si="5"/>
        <v>0</v>
      </c>
      <c r="X18" s="23">
        <f t="shared" si="5"/>
        <v>0</v>
      </c>
      <c r="Y18" s="8" t="str">
        <f t="shared" si="6"/>
        <v>%</v>
      </c>
    </row>
    <row r="19" spans="1:25" ht="15.75" x14ac:dyDescent="0.25">
      <c r="A19" s="49"/>
      <c r="B19" s="15"/>
      <c r="C19" s="9"/>
      <c r="D19" s="16" t="s">
        <v>63</v>
      </c>
      <c r="E19" s="18">
        <v>3354</v>
      </c>
      <c r="F19" s="5"/>
      <c r="G19" s="19">
        <v>5704.36</v>
      </c>
      <c r="H19" s="19">
        <v>17113.080000000002</v>
      </c>
      <c r="I19" s="19">
        <v>62748</v>
      </c>
      <c r="J19" s="20">
        <f t="shared" si="2"/>
        <v>0.27272709887167723</v>
      </c>
      <c r="K19" s="25"/>
      <c r="L19" s="19">
        <v>0</v>
      </c>
      <c r="M19" s="19">
        <v>0</v>
      </c>
      <c r="N19" s="19">
        <v>0</v>
      </c>
      <c r="O19" s="8" t="str">
        <f t="shared" si="3"/>
        <v>%</v>
      </c>
      <c r="P19" s="26"/>
      <c r="Q19" s="19">
        <v>0</v>
      </c>
      <c r="R19" s="19">
        <v>0</v>
      </c>
      <c r="S19" s="19">
        <v>0</v>
      </c>
      <c r="T19" s="20" t="str">
        <f t="shared" si="4"/>
        <v>%</v>
      </c>
      <c r="U19" s="26"/>
      <c r="V19" s="23">
        <f t="shared" si="5"/>
        <v>5704.36</v>
      </c>
      <c r="W19" s="23">
        <f t="shared" si="5"/>
        <v>17113.080000000002</v>
      </c>
      <c r="X19" s="23">
        <f t="shared" si="5"/>
        <v>62748</v>
      </c>
      <c r="Y19" s="8">
        <f t="shared" si="6"/>
        <v>0.27272709887167723</v>
      </c>
    </row>
    <row r="20" spans="1:25" ht="15.75" x14ac:dyDescent="0.25">
      <c r="A20" s="49" t="str">
        <f t="shared" si="0"/>
        <v>Revenues</v>
      </c>
      <c r="B20" s="15" t="s">
        <v>20</v>
      </c>
      <c r="C20" s="9" t="s">
        <v>17</v>
      </c>
      <c r="D20" s="16" t="s">
        <v>23</v>
      </c>
      <c r="E20" s="18">
        <v>3355</v>
      </c>
      <c r="F20" s="5"/>
      <c r="G20" s="19">
        <v>50684.27</v>
      </c>
      <c r="H20" s="19">
        <v>152052.81</v>
      </c>
      <c r="I20" s="19">
        <v>557527</v>
      </c>
      <c r="J20" s="20">
        <f t="shared" si="2"/>
        <v>0.27272725805207637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19">
        <v>0</v>
      </c>
      <c r="R20" s="19">
        <v>0</v>
      </c>
      <c r="S20" s="19">
        <v>0</v>
      </c>
      <c r="T20" s="20" t="str">
        <f t="shared" si="4"/>
        <v>%</v>
      </c>
      <c r="U20" s="26"/>
      <c r="V20" s="23">
        <f t="shared" si="5"/>
        <v>50684.27</v>
      </c>
      <c r="W20" s="23">
        <f t="shared" si="5"/>
        <v>152052.81</v>
      </c>
      <c r="X20" s="23">
        <f t="shared" si="5"/>
        <v>557527</v>
      </c>
      <c r="Y20" s="8">
        <f t="shared" si="6"/>
        <v>0.27272725805207637</v>
      </c>
    </row>
    <row r="21" spans="1:25" ht="15.75" x14ac:dyDescent="0.25">
      <c r="A21" s="49" t="str">
        <f t="shared" si="0"/>
        <v>Revenues</v>
      </c>
      <c r="B21" s="15" t="s">
        <v>20</v>
      </c>
      <c r="C21" s="9" t="s">
        <v>17</v>
      </c>
      <c r="D21" s="16" t="s">
        <v>24</v>
      </c>
      <c r="E21" s="18">
        <v>3361</v>
      </c>
      <c r="F21" s="5"/>
      <c r="G21" s="19">
        <v>0</v>
      </c>
      <c r="H21" s="19">
        <v>0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19">
        <v>0</v>
      </c>
      <c r="R21" s="19">
        <v>0</v>
      </c>
      <c r="S21" s="19">
        <v>0</v>
      </c>
      <c r="T21" s="20" t="str">
        <f t="shared" si="4"/>
        <v>%</v>
      </c>
      <c r="U21" s="26"/>
      <c r="V21" s="23">
        <f t="shared" si="5"/>
        <v>0</v>
      </c>
      <c r="W21" s="23">
        <f t="shared" si="5"/>
        <v>0</v>
      </c>
      <c r="X21" s="23">
        <f t="shared" si="5"/>
        <v>0</v>
      </c>
      <c r="Y21" s="8" t="str">
        <f t="shared" si="6"/>
        <v>%</v>
      </c>
    </row>
    <row r="22" spans="1:25" ht="15.75" x14ac:dyDescent="0.25">
      <c r="A22" s="49" t="str">
        <f t="shared" si="0"/>
        <v>Revenues</v>
      </c>
      <c r="B22" s="15" t="s">
        <v>20</v>
      </c>
      <c r="C22" s="9" t="s">
        <v>17</v>
      </c>
      <c r="D22" s="16" t="s">
        <v>25</v>
      </c>
      <c r="E22" s="18" t="s">
        <v>26</v>
      </c>
      <c r="F22" s="5"/>
      <c r="G22" s="19">
        <v>1200</v>
      </c>
      <c r="H22" s="19">
        <v>9300</v>
      </c>
      <c r="I22" s="19">
        <v>0</v>
      </c>
      <c r="J22" s="20" t="str">
        <f t="shared" si="2"/>
        <v>%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19">
        <v>0</v>
      </c>
      <c r="R22" s="19">
        <v>0</v>
      </c>
      <c r="S22" s="19">
        <v>0</v>
      </c>
      <c r="T22" s="20" t="str">
        <f t="shared" si="4"/>
        <v>%</v>
      </c>
      <c r="U22" s="26"/>
      <c r="V22" s="23">
        <f t="shared" si="5"/>
        <v>1200</v>
      </c>
      <c r="W22" s="23">
        <f t="shared" si="5"/>
        <v>9300</v>
      </c>
      <c r="X22" s="23">
        <f t="shared" si="5"/>
        <v>0</v>
      </c>
      <c r="Y22" s="8" t="str">
        <f t="shared" si="6"/>
        <v>%</v>
      </c>
    </row>
    <row r="23" spans="1:25" ht="15.75" x14ac:dyDescent="0.25">
      <c r="A23" s="49" t="str">
        <f t="shared" si="0"/>
        <v>Revenues</v>
      </c>
      <c r="B23" s="15" t="s">
        <v>27</v>
      </c>
      <c r="C23" s="9" t="s">
        <v>17</v>
      </c>
      <c r="D23" s="16" t="s">
        <v>27</v>
      </c>
      <c r="E23" s="18"/>
      <c r="F23" s="5"/>
      <c r="G23" s="19"/>
      <c r="H23" s="23"/>
      <c r="I23" s="19"/>
      <c r="J23" s="20"/>
      <c r="K23" s="17"/>
      <c r="L23" s="19"/>
      <c r="M23" s="19"/>
      <c r="N23" s="19"/>
      <c r="O23" s="8"/>
      <c r="P23" s="5"/>
      <c r="Q23" s="19"/>
      <c r="R23" s="19"/>
      <c r="S23" s="19"/>
      <c r="T23" s="20"/>
      <c r="U23" s="5"/>
      <c r="V23" s="23"/>
      <c r="W23" s="23"/>
      <c r="X23" s="23"/>
      <c r="Y23" s="8"/>
    </row>
    <row r="24" spans="1:25" ht="15.75" x14ac:dyDescent="0.25">
      <c r="A24" s="49" t="str">
        <f t="shared" si="0"/>
        <v>Revenues</v>
      </c>
      <c r="B24" s="15" t="s">
        <v>27</v>
      </c>
      <c r="C24" s="5" t="s">
        <v>17</v>
      </c>
      <c r="D24" s="16" t="s">
        <v>28</v>
      </c>
      <c r="E24" s="18">
        <v>3430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8" t="str">
        <f t="shared" ref="O24:O29" si="7">IF(N24=0,"%",M24/N24)</f>
        <v>%</v>
      </c>
      <c r="P24" s="29"/>
      <c r="Q24" s="19">
        <v>0</v>
      </c>
      <c r="R24" s="19">
        <v>0</v>
      </c>
      <c r="S24" s="19">
        <v>0</v>
      </c>
      <c r="T24" s="20" t="str">
        <f t="shared" ref="T24:T29" si="8">IF(S24=0,"%",R24/S24)</f>
        <v>%</v>
      </c>
      <c r="U24" s="29"/>
      <c r="V24" s="23">
        <f t="shared" ref="V24:X29" si="9">G24+L24+Q24</f>
        <v>0</v>
      </c>
      <c r="W24" s="23">
        <f t="shared" si="9"/>
        <v>0</v>
      </c>
      <c r="X24" s="23">
        <f t="shared" si="9"/>
        <v>0</v>
      </c>
      <c r="Y24" s="8" t="str">
        <f t="shared" ref="Y24:Y29" si="10">IF(X24=0,"%",W24/X24)</f>
        <v>%</v>
      </c>
    </row>
    <row r="25" spans="1:25" ht="15.75" x14ac:dyDescent="0.25">
      <c r="A25" s="49" t="str">
        <f t="shared" si="0"/>
        <v>Revenues</v>
      </c>
      <c r="B25" s="15" t="s">
        <v>27</v>
      </c>
      <c r="C25" s="5"/>
      <c r="D25" s="16" t="s">
        <v>29</v>
      </c>
      <c r="E25" s="18">
        <v>3411</v>
      </c>
      <c r="F25" s="5"/>
      <c r="G25" s="19">
        <v>20273.150000000001</v>
      </c>
      <c r="H25" s="19">
        <v>60194.75</v>
      </c>
      <c r="I25" s="19">
        <v>216133</v>
      </c>
      <c r="J25" s="20">
        <f t="shared" si="2"/>
        <v>0.27850790948166176</v>
      </c>
      <c r="K25" s="28"/>
      <c r="L25" s="19">
        <v>0</v>
      </c>
      <c r="M25" s="19">
        <v>0</v>
      </c>
      <c r="N25" s="19">
        <v>0</v>
      </c>
      <c r="O25" s="8" t="str">
        <f t="shared" si="7"/>
        <v>%</v>
      </c>
      <c r="P25" s="29"/>
      <c r="Q25" s="19">
        <v>0</v>
      </c>
      <c r="R25" s="19">
        <v>0</v>
      </c>
      <c r="S25" s="19">
        <v>0</v>
      </c>
      <c r="T25" s="20" t="str">
        <f t="shared" si="8"/>
        <v>%</v>
      </c>
      <c r="U25" s="29"/>
      <c r="V25" s="23">
        <f t="shared" si="9"/>
        <v>20273.150000000001</v>
      </c>
      <c r="W25" s="23">
        <f t="shared" si="9"/>
        <v>60194.75</v>
      </c>
      <c r="X25" s="23">
        <f t="shared" si="9"/>
        <v>216133</v>
      </c>
      <c r="Y25" s="8">
        <f t="shared" si="10"/>
        <v>0.27850790948166176</v>
      </c>
    </row>
    <row r="26" spans="1:25" ht="15.75" x14ac:dyDescent="0.25">
      <c r="A26" s="49" t="str">
        <f t="shared" si="0"/>
        <v>Revenues</v>
      </c>
      <c r="B26" s="15" t="s">
        <v>27</v>
      </c>
      <c r="C26" s="5" t="s">
        <v>17</v>
      </c>
      <c r="D26" s="16" t="s">
        <v>30</v>
      </c>
      <c r="E26" s="18">
        <v>3413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si="7"/>
        <v>%</v>
      </c>
      <c r="P26" s="29"/>
      <c r="Q26" s="19">
        <v>0</v>
      </c>
      <c r="R26" s="19">
        <v>0</v>
      </c>
      <c r="S26" s="19">
        <v>0</v>
      </c>
      <c r="T26" s="20" t="str">
        <f t="shared" si="8"/>
        <v>%</v>
      </c>
      <c r="U26" s="29"/>
      <c r="V26" s="23">
        <f t="shared" si="9"/>
        <v>0</v>
      </c>
      <c r="W26" s="23">
        <f t="shared" si="9"/>
        <v>0</v>
      </c>
      <c r="X26" s="23">
        <f t="shared" si="9"/>
        <v>0</v>
      </c>
      <c r="Y26" s="8" t="str">
        <f t="shared" si="10"/>
        <v>%</v>
      </c>
    </row>
    <row r="27" spans="1:25" ht="15.75" x14ac:dyDescent="0.25">
      <c r="A27" s="49" t="str">
        <f t="shared" si="0"/>
        <v>Revenues</v>
      </c>
      <c r="B27" s="15" t="s">
        <v>27</v>
      </c>
      <c r="C27" s="5"/>
      <c r="D27" s="16" t="s">
        <v>31</v>
      </c>
      <c r="E27" s="18">
        <v>3440</v>
      </c>
      <c r="F27" s="5"/>
      <c r="G27" s="19">
        <v>0</v>
      </c>
      <c r="H27" s="19">
        <v>0</v>
      </c>
      <c r="I27" s="19">
        <v>0</v>
      </c>
      <c r="J27" s="20" t="str">
        <f t="shared" si="2"/>
        <v>%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19">
        <v>0</v>
      </c>
      <c r="R27" s="19">
        <v>0</v>
      </c>
      <c r="S27" s="19">
        <v>0</v>
      </c>
      <c r="T27" s="20" t="str">
        <f t="shared" si="8"/>
        <v>%</v>
      </c>
      <c r="U27" s="29"/>
      <c r="V27" s="23">
        <f t="shared" si="9"/>
        <v>0</v>
      </c>
      <c r="W27" s="23">
        <f t="shared" si="9"/>
        <v>0</v>
      </c>
      <c r="X27" s="23">
        <f t="shared" si="9"/>
        <v>0</v>
      </c>
      <c r="Y27" s="8" t="str">
        <f t="shared" si="10"/>
        <v>%</v>
      </c>
    </row>
    <row r="28" spans="1:25" ht="15.75" x14ac:dyDescent="0.25">
      <c r="A28" s="49" t="str">
        <f t="shared" si="0"/>
        <v>Revenues</v>
      </c>
      <c r="B28" s="15" t="s">
        <v>27</v>
      </c>
      <c r="C28" s="5" t="s">
        <v>17</v>
      </c>
      <c r="D28" s="16" t="s">
        <v>32</v>
      </c>
      <c r="E28" s="18" t="s">
        <v>33</v>
      </c>
      <c r="F28" s="5"/>
      <c r="G28" s="19">
        <v>0</v>
      </c>
      <c r="H28" s="19">
        <v>0</v>
      </c>
      <c r="I28" s="19">
        <v>220104</v>
      </c>
      <c r="J28" s="20">
        <f t="shared" si="2"/>
        <v>0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19">
        <v>0</v>
      </c>
      <c r="R28" s="19">
        <v>0</v>
      </c>
      <c r="S28" s="19">
        <v>0</v>
      </c>
      <c r="T28" s="20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220104</v>
      </c>
      <c r="Y28" s="8">
        <f t="shared" si="10"/>
        <v>0</v>
      </c>
    </row>
    <row r="29" spans="1:25" ht="15.75" x14ac:dyDescent="0.25">
      <c r="A29" s="49" t="str">
        <f t="shared" si="0"/>
        <v>Revenues</v>
      </c>
      <c r="B29" s="15" t="s">
        <v>27</v>
      </c>
      <c r="C29" s="5" t="s">
        <v>17</v>
      </c>
      <c r="D29" s="16" t="s">
        <v>34</v>
      </c>
      <c r="E29" s="18">
        <v>3900</v>
      </c>
      <c r="F29" s="5"/>
      <c r="G29" s="19">
        <v>0</v>
      </c>
      <c r="H29" s="19">
        <v>0</v>
      </c>
      <c r="I29" s="19">
        <v>0</v>
      </c>
      <c r="J29" s="8" t="str">
        <f t="shared" si="2"/>
        <v>%</v>
      </c>
      <c r="K29" s="29"/>
      <c r="L29" s="23">
        <v>0</v>
      </c>
      <c r="M29" s="23">
        <v>0</v>
      </c>
      <c r="N29" s="23">
        <v>0</v>
      </c>
      <c r="O29" s="8" t="str">
        <f t="shared" si="7"/>
        <v>%</v>
      </c>
      <c r="P29" s="29"/>
      <c r="Q29" s="19">
        <v>4426.1499999999996</v>
      </c>
      <c r="R29" s="19">
        <v>6966.65</v>
      </c>
      <c r="S29" s="19">
        <v>0</v>
      </c>
      <c r="T29" s="20" t="str">
        <f t="shared" si="8"/>
        <v>%</v>
      </c>
      <c r="U29" s="29"/>
      <c r="V29" s="23">
        <f t="shared" si="9"/>
        <v>4426.1499999999996</v>
      </c>
      <c r="W29" s="23">
        <f t="shared" si="9"/>
        <v>6966.65</v>
      </c>
      <c r="X29" s="23">
        <f t="shared" si="9"/>
        <v>0</v>
      </c>
      <c r="Y29" s="8" t="str">
        <f t="shared" si="10"/>
        <v>%</v>
      </c>
    </row>
    <row r="30" spans="1:25" ht="27.75" customHeight="1" x14ac:dyDescent="0.25">
      <c r="A30" s="45"/>
      <c r="B30" s="46"/>
      <c r="C30" s="9" t="s">
        <v>35</v>
      </c>
      <c r="D30" s="5"/>
      <c r="E30" s="5"/>
      <c r="F30" s="5"/>
      <c r="G30" s="70">
        <f>SUM(G14:G29)</f>
        <v>393199.88</v>
      </c>
      <c r="H30" s="57">
        <f>SUM(H14:H29)</f>
        <v>1205455.68</v>
      </c>
      <c r="I30" s="57">
        <f>SUM(I14:I29)</f>
        <v>4753819</v>
      </c>
      <c r="J30" s="31">
        <f>IF(I30=0,"",H30/I30)</f>
        <v>0.25357626783855253</v>
      </c>
      <c r="K30" s="29"/>
      <c r="L30" s="57">
        <f>SUM(L14:L29)</f>
        <v>0</v>
      </c>
      <c r="M30" s="57">
        <f>SUM(M14:M29)</f>
        <v>205554.33</v>
      </c>
      <c r="N30" s="57">
        <f>SUM(N14:N29)</f>
        <v>443225.91000000003</v>
      </c>
      <c r="O30" s="31">
        <f>IF(N30=0,"",M30/N30)</f>
        <v>0.46376875846450394</v>
      </c>
      <c r="P30" s="29"/>
      <c r="Q30" s="70">
        <f>SUM(Q14:Q29)</f>
        <v>4426.1499999999996</v>
      </c>
      <c r="R30" s="70">
        <f>SUM(R14:R29)</f>
        <v>6966.65</v>
      </c>
      <c r="S30" s="70">
        <f>SUM(S14:S29)</f>
        <v>0</v>
      </c>
      <c r="T30" s="150" t="str">
        <f>IF(S30=0,"",R30/S30)</f>
        <v/>
      </c>
      <c r="U30" s="29"/>
      <c r="V30" s="57">
        <f>SUM(V14:V29)</f>
        <v>397626.03</v>
      </c>
      <c r="W30" s="57">
        <f>SUM(W14:W29)</f>
        <v>1417976.6600000001</v>
      </c>
      <c r="X30" s="57">
        <f>SUM(X14:X29)</f>
        <v>5197044.91</v>
      </c>
      <c r="Y30" s="31">
        <f>IF(X30=0,"",W30/X30)</f>
        <v>0.27284287216213415</v>
      </c>
    </row>
    <row r="31" spans="1:25" x14ac:dyDescent="0.2">
      <c r="A31" s="45"/>
      <c r="B31" s="46"/>
      <c r="C31" s="5"/>
      <c r="D31" s="5"/>
      <c r="E31" s="5"/>
      <c r="F31" s="5"/>
      <c r="G31" s="28"/>
      <c r="H31" s="29"/>
      <c r="I31" s="29"/>
      <c r="J31" s="8"/>
      <c r="K31" s="29"/>
      <c r="L31" s="29"/>
      <c r="M31" s="29"/>
      <c r="N31" s="29"/>
      <c r="O31" s="8"/>
      <c r="P31" s="29"/>
      <c r="Q31" s="28"/>
      <c r="R31" s="28"/>
      <c r="S31" s="28"/>
      <c r="T31" s="20"/>
      <c r="U31" s="29"/>
      <c r="V31" s="29"/>
      <c r="W31" s="29"/>
      <c r="X31" s="29"/>
      <c r="Y31" s="8"/>
    </row>
    <row r="32" spans="1:25" ht="15.75" x14ac:dyDescent="0.25">
      <c r="A32" s="45"/>
      <c r="B32" s="46"/>
      <c r="C32" s="9" t="s">
        <v>36</v>
      </c>
      <c r="D32" s="5"/>
      <c r="E32" s="5"/>
      <c r="F32" s="5"/>
      <c r="G32" s="28"/>
      <c r="H32" s="29"/>
      <c r="I32" s="29"/>
      <c r="J32" s="8"/>
      <c r="K32" s="29"/>
      <c r="L32" s="29"/>
      <c r="M32" s="29"/>
      <c r="N32" s="29"/>
      <c r="O32" s="8"/>
      <c r="P32" s="29"/>
      <c r="Q32" s="28"/>
      <c r="R32" s="28"/>
      <c r="S32" s="28"/>
      <c r="T32" s="20"/>
      <c r="U32" s="29"/>
      <c r="V32" s="29"/>
      <c r="W32" s="29"/>
      <c r="X32" s="29"/>
      <c r="Y32" s="8"/>
    </row>
    <row r="33" spans="1:25" ht="15.75" x14ac:dyDescent="0.25">
      <c r="A33" s="49" t="s">
        <v>36</v>
      </c>
      <c r="B33" s="46" t="s">
        <v>37</v>
      </c>
      <c r="C33" s="5" t="s">
        <v>17</v>
      </c>
      <c r="D33" s="5" t="s">
        <v>37</v>
      </c>
      <c r="E33" s="5"/>
      <c r="F33" s="5"/>
      <c r="G33" s="28"/>
      <c r="H33" s="29"/>
      <c r="I33" s="29"/>
      <c r="J33" s="8"/>
      <c r="K33" s="29"/>
      <c r="L33" s="29"/>
      <c r="M33" s="29"/>
      <c r="N33" s="29"/>
      <c r="O33" s="8"/>
      <c r="P33" s="29"/>
      <c r="Q33" s="28"/>
      <c r="R33" s="28"/>
      <c r="S33" s="28"/>
      <c r="T33" s="20"/>
      <c r="U33" s="29"/>
      <c r="V33" s="29"/>
      <c r="W33" s="29"/>
      <c r="X33" s="29"/>
      <c r="Y33" s="8"/>
    </row>
    <row r="34" spans="1:25" ht="15.75" x14ac:dyDescent="0.25">
      <c r="A34" s="49" t="s">
        <v>36</v>
      </c>
      <c r="B34" s="46" t="s">
        <v>37</v>
      </c>
      <c r="C34" s="5" t="s">
        <v>17</v>
      </c>
      <c r="D34" s="33" t="s">
        <v>64</v>
      </c>
      <c r="E34" s="18">
        <v>5000</v>
      </c>
      <c r="F34" s="33"/>
      <c r="G34" s="19">
        <f>214253.42+35197.04</f>
        <v>249450.46000000002</v>
      </c>
      <c r="H34" s="19">
        <f>452774.25+59355.86</f>
        <v>512130.11</v>
      </c>
      <c r="I34" s="19">
        <v>3332046.25</v>
      </c>
      <c r="J34" s="8">
        <f t="shared" ref="J34:J49" si="11">IF(I34=0,"%",H34/I34)</f>
        <v>0.15369837978689521</v>
      </c>
      <c r="K34" s="29"/>
      <c r="L34" s="19">
        <v>12541.710000000001</v>
      </c>
      <c r="M34" s="19">
        <v>74802.89</v>
      </c>
      <c r="N34" s="19">
        <v>187085.98</v>
      </c>
      <c r="O34" s="8">
        <f t="shared" ref="O34:O48" si="12">IF(N34=0,"%",M34/N34)</f>
        <v>0.39983161752687185</v>
      </c>
      <c r="P34" s="29"/>
      <c r="Q34" s="19">
        <v>0</v>
      </c>
      <c r="R34" s="19">
        <v>0</v>
      </c>
      <c r="S34" s="19">
        <v>0</v>
      </c>
      <c r="T34" s="20" t="str">
        <f t="shared" ref="T34:T49" si="13">IF(S34=0,"%",R34/S34)</f>
        <v>%</v>
      </c>
      <c r="U34" s="29"/>
      <c r="V34" s="23">
        <f t="shared" ref="V34:V49" si="14">G34+L34+Q34</f>
        <v>261992.17</v>
      </c>
      <c r="W34" s="23">
        <f t="shared" ref="W34:W49" si="15">H34+M34+R34</f>
        <v>586933</v>
      </c>
      <c r="X34" s="23">
        <f t="shared" ref="X34:X49" si="16">I34+N34+S34</f>
        <v>3519132.23</v>
      </c>
      <c r="Y34" s="8">
        <f t="shared" ref="Y34:Y48" si="17">IF(X34=0,"%",W34/X34)</f>
        <v>0.16678344592922556</v>
      </c>
    </row>
    <row r="35" spans="1:25" ht="15.75" x14ac:dyDescent="0.25">
      <c r="A35" s="49" t="s">
        <v>36</v>
      </c>
      <c r="B35" s="46" t="s">
        <v>37</v>
      </c>
      <c r="C35" s="5" t="s">
        <v>17</v>
      </c>
      <c r="D35" s="33" t="s">
        <v>65</v>
      </c>
      <c r="E35" s="18">
        <v>6000</v>
      </c>
      <c r="F35" s="33"/>
      <c r="G35" s="19">
        <v>12012.15</v>
      </c>
      <c r="H35" s="19">
        <v>23972.579999999998</v>
      </c>
      <c r="I35" s="19">
        <v>159751.13</v>
      </c>
      <c r="J35" s="8">
        <f t="shared" si="11"/>
        <v>0.1500620371198626</v>
      </c>
      <c r="K35" s="29"/>
      <c r="L35" s="19">
        <v>20189.310000000001</v>
      </c>
      <c r="M35" s="19">
        <v>116878.16999999998</v>
      </c>
      <c r="N35" s="19">
        <v>256139.93</v>
      </c>
      <c r="O35" s="8">
        <f t="shared" si="12"/>
        <v>0.45630593402598335</v>
      </c>
      <c r="P35" s="29"/>
      <c r="Q35" s="19">
        <v>0</v>
      </c>
      <c r="R35" s="19">
        <v>0</v>
      </c>
      <c r="S35" s="19">
        <v>0</v>
      </c>
      <c r="T35" s="20" t="str">
        <f t="shared" si="13"/>
        <v>%</v>
      </c>
      <c r="U35" s="29"/>
      <c r="V35" s="23">
        <f t="shared" si="14"/>
        <v>32201.46</v>
      </c>
      <c r="W35" s="23">
        <f t="shared" si="15"/>
        <v>140850.74999999997</v>
      </c>
      <c r="X35" s="23">
        <f t="shared" si="16"/>
        <v>415891.06</v>
      </c>
      <c r="Y35" s="8">
        <f t="shared" si="17"/>
        <v>0.33867222344236003</v>
      </c>
    </row>
    <row r="36" spans="1:25" ht="15.75" x14ac:dyDescent="0.25">
      <c r="A36" s="49" t="s">
        <v>36</v>
      </c>
      <c r="B36" s="46" t="s">
        <v>37</v>
      </c>
      <c r="C36" s="5" t="s">
        <v>17</v>
      </c>
      <c r="D36" s="33" t="s">
        <v>66</v>
      </c>
      <c r="E36" s="18">
        <v>7100</v>
      </c>
      <c r="F36" s="33"/>
      <c r="G36" s="19">
        <v>9000</v>
      </c>
      <c r="H36" s="19">
        <v>9000</v>
      </c>
      <c r="I36" s="19">
        <v>13750</v>
      </c>
      <c r="J36" s="8">
        <f t="shared" si="11"/>
        <v>0.65454545454545454</v>
      </c>
      <c r="K36" s="29"/>
      <c r="L36" s="23">
        <v>0</v>
      </c>
      <c r="M36" s="23">
        <v>0</v>
      </c>
      <c r="N36" s="23">
        <v>0</v>
      </c>
      <c r="O36" s="8" t="str">
        <f t="shared" si="12"/>
        <v>%</v>
      </c>
      <c r="P36" s="29"/>
      <c r="Q36" s="19">
        <v>0</v>
      </c>
      <c r="R36" s="19">
        <v>0</v>
      </c>
      <c r="S36" s="19">
        <v>0</v>
      </c>
      <c r="T36" s="20" t="str">
        <f t="shared" si="13"/>
        <v>%</v>
      </c>
      <c r="U36" s="29"/>
      <c r="V36" s="23">
        <f t="shared" si="14"/>
        <v>9000</v>
      </c>
      <c r="W36" s="23">
        <f t="shared" si="15"/>
        <v>9000</v>
      </c>
      <c r="X36" s="23">
        <f t="shared" si="16"/>
        <v>13750</v>
      </c>
      <c r="Y36" s="8">
        <f t="shared" si="17"/>
        <v>0.65454545454545454</v>
      </c>
    </row>
    <row r="37" spans="1:25" ht="15.75" x14ac:dyDescent="0.25">
      <c r="A37" s="49" t="s">
        <v>36</v>
      </c>
      <c r="B37" s="46" t="s">
        <v>37</v>
      </c>
      <c r="C37" s="5"/>
      <c r="D37" s="33" t="s">
        <v>67</v>
      </c>
      <c r="E37" s="18">
        <v>7200</v>
      </c>
      <c r="F37" s="33"/>
      <c r="G37" s="19">
        <v>0</v>
      </c>
      <c r="H37" s="19">
        <v>0</v>
      </c>
      <c r="I37" s="19">
        <v>0</v>
      </c>
      <c r="J37" s="8" t="str">
        <f t="shared" si="11"/>
        <v>%</v>
      </c>
      <c r="K37" s="29"/>
      <c r="L37" s="23">
        <v>0</v>
      </c>
      <c r="M37" s="23">
        <v>0</v>
      </c>
      <c r="N37" s="23">
        <v>0</v>
      </c>
      <c r="O37" s="8" t="str">
        <f t="shared" si="12"/>
        <v>%</v>
      </c>
      <c r="P37" s="29"/>
      <c r="Q37" s="19">
        <v>0</v>
      </c>
      <c r="R37" s="19">
        <v>0</v>
      </c>
      <c r="S37" s="19">
        <v>0</v>
      </c>
      <c r="T37" s="20" t="str">
        <f t="shared" si="13"/>
        <v>%</v>
      </c>
      <c r="U37" s="29"/>
      <c r="V37" s="23">
        <f t="shared" si="14"/>
        <v>0</v>
      </c>
      <c r="W37" s="23">
        <f t="shared" si="15"/>
        <v>0</v>
      </c>
      <c r="X37" s="23">
        <f t="shared" si="16"/>
        <v>0</v>
      </c>
      <c r="Y37" s="8" t="str">
        <f t="shared" si="17"/>
        <v>%</v>
      </c>
    </row>
    <row r="38" spans="1:25" ht="15.75" x14ac:dyDescent="0.25">
      <c r="A38" s="49" t="s">
        <v>36</v>
      </c>
      <c r="B38" s="46" t="s">
        <v>37</v>
      </c>
      <c r="C38" s="5" t="s">
        <v>17</v>
      </c>
      <c r="D38" s="33" t="s">
        <v>68</v>
      </c>
      <c r="E38" s="18">
        <v>7300</v>
      </c>
      <c r="F38" s="33"/>
      <c r="G38" s="19">
        <v>37814.660000000003</v>
      </c>
      <c r="H38" s="19">
        <v>111532.64000000001</v>
      </c>
      <c r="I38" s="19">
        <v>420309.52999999991</v>
      </c>
      <c r="J38" s="8">
        <f t="shared" si="11"/>
        <v>0.26535834198191993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19">
        <v>0</v>
      </c>
      <c r="R38" s="19">
        <v>0</v>
      </c>
      <c r="S38" s="19">
        <v>0</v>
      </c>
      <c r="T38" s="20" t="str">
        <f t="shared" si="13"/>
        <v>%</v>
      </c>
      <c r="U38" s="29"/>
      <c r="V38" s="23">
        <f t="shared" si="14"/>
        <v>37814.660000000003</v>
      </c>
      <c r="W38" s="23">
        <f t="shared" si="15"/>
        <v>111532.64000000001</v>
      </c>
      <c r="X38" s="23">
        <f t="shared" si="16"/>
        <v>420309.52999999991</v>
      </c>
      <c r="Y38" s="8">
        <f t="shared" si="17"/>
        <v>0.26535834198191993</v>
      </c>
    </row>
    <row r="39" spans="1:25" ht="15.75" x14ac:dyDescent="0.25">
      <c r="A39" s="49" t="s">
        <v>36</v>
      </c>
      <c r="B39" s="46" t="s">
        <v>37</v>
      </c>
      <c r="C39" s="5" t="s">
        <v>17</v>
      </c>
      <c r="D39" s="33" t="s">
        <v>69</v>
      </c>
      <c r="E39" s="18">
        <v>7400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19">
        <v>0</v>
      </c>
      <c r="R39" s="19">
        <v>0</v>
      </c>
      <c r="S39" s="19">
        <v>0</v>
      </c>
      <c r="T39" s="20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49" t="s">
        <v>36</v>
      </c>
      <c r="B40" s="46" t="s">
        <v>37</v>
      </c>
      <c r="C40" s="5" t="s">
        <v>17</v>
      </c>
      <c r="D40" s="33" t="s">
        <v>70</v>
      </c>
      <c r="E40" s="18">
        <v>7500</v>
      </c>
      <c r="F40" s="33"/>
      <c r="G40" s="19">
        <v>1890.27</v>
      </c>
      <c r="H40" s="19">
        <v>5756.73</v>
      </c>
      <c r="I40" s="19">
        <v>21021</v>
      </c>
      <c r="J40" s="8">
        <f t="shared" si="11"/>
        <v>0.27385614385614382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19">
        <v>0</v>
      </c>
      <c r="R40" s="19">
        <v>0</v>
      </c>
      <c r="S40" s="19">
        <v>0</v>
      </c>
      <c r="T40" s="20" t="str">
        <f t="shared" si="13"/>
        <v>%</v>
      </c>
      <c r="U40" s="29"/>
      <c r="V40" s="23">
        <f t="shared" si="14"/>
        <v>1890.27</v>
      </c>
      <c r="W40" s="23">
        <f t="shared" si="15"/>
        <v>5756.73</v>
      </c>
      <c r="X40" s="23">
        <f t="shared" si="16"/>
        <v>21021</v>
      </c>
      <c r="Y40" s="8">
        <f t="shared" si="17"/>
        <v>0.27385614385614382</v>
      </c>
    </row>
    <row r="41" spans="1:25" ht="15.75" x14ac:dyDescent="0.25">
      <c r="A41" s="49" t="s">
        <v>36</v>
      </c>
      <c r="B41" s="46" t="s">
        <v>37</v>
      </c>
      <c r="C41" s="5" t="s">
        <v>17</v>
      </c>
      <c r="D41" s="33" t="s">
        <v>71</v>
      </c>
      <c r="E41" s="18">
        <v>7600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19">
        <v>0</v>
      </c>
      <c r="R41" s="19">
        <v>0</v>
      </c>
      <c r="S41" s="19">
        <v>0</v>
      </c>
      <c r="T41" s="20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49" t="s">
        <v>36</v>
      </c>
      <c r="B42" s="46" t="s">
        <v>37</v>
      </c>
      <c r="C42" s="5" t="s">
        <v>17</v>
      </c>
      <c r="D42" s="33" t="s">
        <v>72</v>
      </c>
      <c r="E42" s="18">
        <v>7700</v>
      </c>
      <c r="F42" s="33"/>
      <c r="G42" s="19">
        <v>0</v>
      </c>
      <c r="H42" s="19">
        <v>0</v>
      </c>
      <c r="I42" s="19">
        <v>0</v>
      </c>
      <c r="J42" s="8" t="str">
        <f t="shared" si="11"/>
        <v>%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19">
        <v>0</v>
      </c>
      <c r="R42" s="19">
        <v>0</v>
      </c>
      <c r="S42" s="19">
        <v>0</v>
      </c>
      <c r="T42" s="20" t="str">
        <f t="shared" si="13"/>
        <v>%</v>
      </c>
      <c r="U42" s="29"/>
      <c r="V42" s="23">
        <f t="shared" si="14"/>
        <v>0</v>
      </c>
      <c r="W42" s="23">
        <f t="shared" si="15"/>
        <v>0</v>
      </c>
      <c r="X42" s="23">
        <f t="shared" si="16"/>
        <v>0</v>
      </c>
      <c r="Y42" s="8" t="str">
        <f t="shared" si="17"/>
        <v>%</v>
      </c>
    </row>
    <row r="43" spans="1:25" ht="15.75" x14ac:dyDescent="0.25">
      <c r="A43" s="49" t="s">
        <v>36</v>
      </c>
      <c r="B43" s="46" t="s">
        <v>37</v>
      </c>
      <c r="C43" s="5" t="s">
        <v>17</v>
      </c>
      <c r="D43" s="33" t="s">
        <v>73</v>
      </c>
      <c r="E43" s="18">
        <v>7800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19">
        <v>0</v>
      </c>
      <c r="R43" s="19">
        <v>0</v>
      </c>
      <c r="S43" s="19">
        <v>0</v>
      </c>
      <c r="T43" s="20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49" t="s">
        <v>36</v>
      </c>
      <c r="B44" s="46" t="s">
        <v>37</v>
      </c>
      <c r="C44" s="5" t="s">
        <v>17</v>
      </c>
      <c r="D44" s="33" t="s">
        <v>74</v>
      </c>
      <c r="E44" s="18">
        <v>7900</v>
      </c>
      <c r="F44" s="33"/>
      <c r="G44" s="19">
        <v>31829.410000000003</v>
      </c>
      <c r="H44" s="19">
        <v>113795.51</v>
      </c>
      <c r="I44" s="19">
        <v>286561.95</v>
      </c>
      <c r="J44" s="8">
        <f t="shared" si="11"/>
        <v>0.39710614057449006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19">
        <v>0</v>
      </c>
      <c r="R44" s="19">
        <v>0</v>
      </c>
      <c r="S44" s="19">
        <v>0</v>
      </c>
      <c r="T44" s="20" t="str">
        <f t="shared" si="13"/>
        <v>%</v>
      </c>
      <c r="U44" s="29"/>
      <c r="V44" s="23">
        <f t="shared" si="14"/>
        <v>31829.410000000003</v>
      </c>
      <c r="W44" s="23">
        <f t="shared" si="15"/>
        <v>113795.51</v>
      </c>
      <c r="X44" s="23">
        <f t="shared" si="16"/>
        <v>286561.95</v>
      </c>
      <c r="Y44" s="8">
        <f t="shared" si="17"/>
        <v>0.39710614057449006</v>
      </c>
    </row>
    <row r="45" spans="1:25" ht="15.75" x14ac:dyDescent="0.25">
      <c r="A45" s="49" t="s">
        <v>36</v>
      </c>
      <c r="B45" s="46" t="s">
        <v>37</v>
      </c>
      <c r="C45" s="5" t="s">
        <v>17</v>
      </c>
      <c r="D45" s="33" t="s">
        <v>75</v>
      </c>
      <c r="E45" s="18">
        <v>8100</v>
      </c>
      <c r="F45" s="33"/>
      <c r="G45" s="19">
        <v>0</v>
      </c>
      <c r="H45" s="23">
        <v>0</v>
      </c>
      <c r="I45" s="23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19">
        <v>0</v>
      </c>
      <c r="R45" s="19">
        <v>0</v>
      </c>
      <c r="S45" s="19">
        <v>0</v>
      </c>
      <c r="T45" s="20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49" t="s">
        <v>36</v>
      </c>
      <c r="B46" s="46" t="s">
        <v>37</v>
      </c>
      <c r="C46" s="5" t="s">
        <v>17</v>
      </c>
      <c r="D46" s="33" t="s">
        <v>76</v>
      </c>
      <c r="E46" s="18">
        <v>8200</v>
      </c>
      <c r="F46" s="33"/>
      <c r="G46" s="19">
        <v>0</v>
      </c>
      <c r="H46" s="23">
        <v>0</v>
      </c>
      <c r="I46" s="23">
        <v>0</v>
      </c>
      <c r="J46" s="8" t="str">
        <f t="shared" si="11"/>
        <v>%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19">
        <v>0</v>
      </c>
      <c r="R46" s="19">
        <v>0</v>
      </c>
      <c r="S46" s="19">
        <v>0</v>
      </c>
      <c r="T46" s="20" t="str">
        <f t="shared" si="13"/>
        <v>%</v>
      </c>
      <c r="U46" s="29"/>
      <c r="V46" s="23">
        <f t="shared" si="14"/>
        <v>0</v>
      </c>
      <c r="W46" s="23">
        <f t="shared" si="15"/>
        <v>0</v>
      </c>
      <c r="X46" s="23">
        <f t="shared" si="16"/>
        <v>0</v>
      </c>
      <c r="Y46" s="8" t="str">
        <f t="shared" si="17"/>
        <v>%</v>
      </c>
    </row>
    <row r="47" spans="1:25" ht="15.75" x14ac:dyDescent="0.25">
      <c r="A47" s="49" t="s">
        <v>36</v>
      </c>
      <c r="B47" s="46" t="s">
        <v>37</v>
      </c>
      <c r="C47" s="5" t="s">
        <v>17</v>
      </c>
      <c r="D47" s="33" t="s">
        <v>77</v>
      </c>
      <c r="E47" s="18">
        <v>9100</v>
      </c>
      <c r="F47" s="33"/>
      <c r="G47" s="19">
        <v>0</v>
      </c>
      <c r="H47" s="23">
        <v>0</v>
      </c>
      <c r="I47" s="23">
        <v>0</v>
      </c>
      <c r="J47" s="8" t="str">
        <f t="shared" si="11"/>
        <v>%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19">
        <v>0</v>
      </c>
      <c r="R47" s="19">
        <v>0</v>
      </c>
      <c r="S47" s="19">
        <v>0</v>
      </c>
      <c r="T47" s="20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0</v>
      </c>
      <c r="Y47" s="8" t="str">
        <f t="shared" si="17"/>
        <v>%</v>
      </c>
    </row>
    <row r="48" spans="1:25" ht="15.75" x14ac:dyDescent="0.25">
      <c r="A48" s="49" t="s">
        <v>36</v>
      </c>
      <c r="B48" s="46" t="s">
        <v>37</v>
      </c>
      <c r="C48" s="5" t="s">
        <v>17</v>
      </c>
      <c r="D48" s="33" t="s">
        <v>78</v>
      </c>
      <c r="E48" s="18">
        <v>9200</v>
      </c>
      <c r="F48" s="33"/>
      <c r="G48" s="19">
        <v>0</v>
      </c>
      <c r="H48" s="23">
        <v>0</v>
      </c>
      <c r="I48" s="23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19">
        <v>0</v>
      </c>
      <c r="R48" s="19">
        <v>0</v>
      </c>
      <c r="S48" s="19">
        <v>0</v>
      </c>
      <c r="T48" s="20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49"/>
      <c r="B49" s="46"/>
      <c r="C49" s="5"/>
      <c r="D49" s="33" t="s">
        <v>79</v>
      </c>
      <c r="E49" s="18">
        <v>9800</v>
      </c>
      <c r="F49" s="33"/>
      <c r="G49" s="19">
        <v>0</v>
      </c>
      <c r="H49" s="23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/>
      <c r="P49" s="29"/>
      <c r="Q49" s="19">
        <v>5686.71</v>
      </c>
      <c r="R49" s="19">
        <v>18909.669999999998</v>
      </c>
      <c r="S49" s="19">
        <v>0</v>
      </c>
      <c r="T49" s="20" t="str">
        <f t="shared" si="13"/>
        <v>%</v>
      </c>
      <c r="U49" s="29"/>
      <c r="V49" s="23">
        <f t="shared" si="14"/>
        <v>5686.71</v>
      </c>
      <c r="W49" s="23">
        <f t="shared" si="15"/>
        <v>18909.669999999998</v>
      </c>
      <c r="X49" s="23">
        <f t="shared" si="16"/>
        <v>0</v>
      </c>
      <c r="Y49" s="8"/>
    </row>
    <row r="50" spans="1:25" ht="30.75" customHeight="1" x14ac:dyDescent="0.25">
      <c r="A50" s="45"/>
      <c r="B50" s="46"/>
      <c r="C50" s="9" t="s">
        <v>38</v>
      </c>
      <c r="D50" s="5"/>
      <c r="E50" s="5"/>
      <c r="F50" s="5"/>
      <c r="G50" s="70">
        <f>SUM(G34:G49)</f>
        <v>341996.95000000007</v>
      </c>
      <c r="H50" s="70">
        <f>SUM(H34:H49)</f>
        <v>776187.57</v>
      </c>
      <c r="I50" s="57">
        <f>SUM(I34:I48)</f>
        <v>4233439.8599999994</v>
      </c>
      <c r="J50" s="31">
        <f>IF(I50=0,"",H50/I50)</f>
        <v>0.1833467807902201</v>
      </c>
      <c r="K50" s="29"/>
      <c r="L50" s="57">
        <f>SUM(L34:L49)</f>
        <v>32731.020000000004</v>
      </c>
      <c r="M50" s="57">
        <f>SUM(M34:M49)</f>
        <v>191681.06</v>
      </c>
      <c r="N50" s="57">
        <f>SUM(N34:N48)</f>
        <v>443225.91000000003</v>
      </c>
      <c r="O50" s="31">
        <f>IF(N50=0,"",M50/N50)</f>
        <v>0.43246808382659757</v>
      </c>
      <c r="P50" s="29"/>
      <c r="Q50" s="70">
        <f>SUM(Q34:Q49)</f>
        <v>5686.71</v>
      </c>
      <c r="R50" s="70">
        <f>SUM(R34:R49)</f>
        <v>18909.669999999998</v>
      </c>
      <c r="S50" s="70">
        <f>SUM(S34:S49)</f>
        <v>0</v>
      </c>
      <c r="T50" s="150" t="str">
        <f>IF(S50=0,"",R50/S50)</f>
        <v/>
      </c>
      <c r="U50" s="29"/>
      <c r="V50" s="57">
        <f>SUM(V34:V49)</f>
        <v>380414.68000000011</v>
      </c>
      <c r="W50" s="57">
        <f>SUM(W34:W49)</f>
        <v>986778.3</v>
      </c>
      <c r="X50" s="57">
        <f>SUM(X34:X49)</f>
        <v>4676665.7700000005</v>
      </c>
      <c r="Y50" s="31">
        <f>IF(X50=0,"",W50/X50)</f>
        <v>0.211000389707131</v>
      </c>
    </row>
    <row r="51" spans="1:25" ht="27.75" customHeight="1" x14ac:dyDescent="0.25">
      <c r="A51" s="45"/>
      <c r="B51" s="46"/>
      <c r="C51" s="9" t="s">
        <v>39</v>
      </c>
      <c r="D51" s="5"/>
      <c r="E51" s="5"/>
      <c r="F51" s="5"/>
      <c r="G51" s="146">
        <f>G30-G50</f>
        <v>51202.929999999935</v>
      </c>
      <c r="H51" s="58">
        <f>H30-H50</f>
        <v>429268.11</v>
      </c>
      <c r="I51" s="58">
        <f>I30-I50</f>
        <v>520379.1400000006</v>
      </c>
      <c r="J51" s="31">
        <f>IF(I51=0,"",H51/I51)</f>
        <v>0.82491413856443108</v>
      </c>
      <c r="K51" s="29"/>
      <c r="L51" s="58">
        <f>L30-L50</f>
        <v>-32731.020000000004</v>
      </c>
      <c r="M51" s="58">
        <f>M30-M50</f>
        <v>13873.26999999999</v>
      </c>
      <c r="N51" s="58">
        <f>N30-N50</f>
        <v>0</v>
      </c>
      <c r="O51" s="31" t="str">
        <f>IF(N51=0,"",M51/N51)</f>
        <v/>
      </c>
      <c r="P51" s="29"/>
      <c r="Q51" s="146">
        <f>Q30-Q50</f>
        <v>-1260.5600000000004</v>
      </c>
      <c r="R51" s="146">
        <f>R30-R50</f>
        <v>-11943.019999999999</v>
      </c>
      <c r="S51" s="146">
        <f>S30-S50</f>
        <v>0</v>
      </c>
      <c r="T51" s="150" t="str">
        <f>IF(S51=0,"",R51/S51)</f>
        <v/>
      </c>
      <c r="U51" s="29"/>
      <c r="V51" s="58">
        <f>V30-V50</f>
        <v>17211.349999999919</v>
      </c>
      <c r="W51" s="58">
        <f>W30-W50</f>
        <v>431198.3600000001</v>
      </c>
      <c r="X51" s="58">
        <f>X30-X50</f>
        <v>520379.13999999966</v>
      </c>
      <c r="Y51" s="31">
        <f>IF(X51=0,"",W51/X51)</f>
        <v>0.82862345327677889</v>
      </c>
    </row>
    <row r="52" spans="1:25" x14ac:dyDescent="0.2">
      <c r="A52" s="45"/>
      <c r="B52" s="46"/>
      <c r="C52" s="5"/>
      <c r="D52" s="5"/>
      <c r="E52" s="5"/>
      <c r="F52" s="5"/>
      <c r="G52" s="28"/>
      <c r="H52" s="29"/>
      <c r="I52" s="29"/>
      <c r="J52" s="8"/>
      <c r="K52" s="29"/>
      <c r="L52" s="29"/>
      <c r="M52" s="29"/>
      <c r="N52" s="29"/>
      <c r="O52" s="8"/>
      <c r="P52" s="29"/>
      <c r="Q52" s="28"/>
      <c r="R52" s="28"/>
      <c r="S52" s="28"/>
      <c r="T52" s="20"/>
      <c r="U52" s="29"/>
      <c r="V52" s="29"/>
      <c r="W52" s="29"/>
      <c r="X52" s="29"/>
      <c r="Y52" s="8"/>
    </row>
    <row r="53" spans="1:25" ht="15.75" x14ac:dyDescent="0.25">
      <c r="A53" s="45"/>
      <c r="B53" s="46"/>
      <c r="C53" s="9" t="s">
        <v>40</v>
      </c>
      <c r="D53" s="5"/>
      <c r="E53" s="5"/>
      <c r="F53" s="5"/>
      <c r="G53" s="28"/>
      <c r="H53" s="29"/>
      <c r="I53" s="29"/>
      <c r="J53" s="8"/>
      <c r="K53" s="29"/>
      <c r="L53" s="29"/>
      <c r="M53" s="29"/>
      <c r="N53" s="29"/>
      <c r="O53" s="8"/>
      <c r="P53" s="29"/>
      <c r="Q53" s="28"/>
      <c r="R53" s="28"/>
      <c r="S53" s="28"/>
      <c r="T53" s="20"/>
      <c r="U53" s="29"/>
      <c r="V53" s="29"/>
      <c r="W53" s="29"/>
      <c r="X53" s="29"/>
      <c r="Y53" s="8"/>
    </row>
    <row r="54" spans="1:25" x14ac:dyDescent="0.2">
      <c r="A54" s="45" t="str">
        <f>$C$53</f>
        <v>Other Financing Sources (Uses)</v>
      </c>
      <c r="B54" s="46" t="s">
        <v>41</v>
      </c>
      <c r="C54" s="5" t="s">
        <v>17</v>
      </c>
      <c r="D54" s="32" t="s">
        <v>42</v>
      </c>
      <c r="E54" s="34">
        <v>3600</v>
      </c>
      <c r="F54" s="5"/>
      <c r="G54" s="67">
        <v>0</v>
      </c>
      <c r="H54" s="66">
        <v>0</v>
      </c>
      <c r="I54" s="59">
        <v>50176</v>
      </c>
      <c r="J54" s="8">
        <f>IF(I54=0,"%",H54/I54)</f>
        <v>0</v>
      </c>
      <c r="K54" s="29"/>
      <c r="L54" s="66">
        <v>0</v>
      </c>
      <c r="M54" s="66">
        <v>0</v>
      </c>
      <c r="N54" s="59">
        <v>0</v>
      </c>
      <c r="O54" s="8" t="str">
        <f>IF(N54=0,"%",M54/N54)</f>
        <v>%</v>
      </c>
      <c r="P54" s="29"/>
      <c r="Q54" s="67"/>
      <c r="R54" s="67"/>
      <c r="S54" s="68"/>
      <c r="T54" s="20" t="str">
        <f>IF(S54=0,"%",R54/S54)</f>
        <v>%</v>
      </c>
      <c r="U54" s="29"/>
      <c r="V54" s="66">
        <f t="shared" ref="V54:X55" si="18">G54+L54+Q54</f>
        <v>0</v>
      </c>
      <c r="W54" s="66">
        <f t="shared" si="18"/>
        <v>0</v>
      </c>
      <c r="X54" s="59">
        <f t="shared" si="18"/>
        <v>50176</v>
      </c>
      <c r="Y54" s="8">
        <f>IF(X54=0,"%",W54/X54)</f>
        <v>0</v>
      </c>
    </row>
    <row r="55" spans="1:25" x14ac:dyDescent="0.2">
      <c r="A55" s="45" t="str">
        <f>$C$53</f>
        <v>Other Financing Sources (Uses)</v>
      </c>
      <c r="B55" s="46" t="s">
        <v>41</v>
      </c>
      <c r="C55" s="5" t="s">
        <v>17</v>
      </c>
      <c r="D55" s="32" t="s">
        <v>43</v>
      </c>
      <c r="E55" s="34">
        <v>9700</v>
      </c>
      <c r="F55" s="5"/>
      <c r="G55" s="19">
        <v>36964.5</v>
      </c>
      <c r="H55" s="19">
        <v>108364.63</v>
      </c>
      <c r="I55" s="19">
        <v>570554.80000000005</v>
      </c>
      <c r="J55" s="8">
        <f>IF(I55=0,"%",H55/I55)</f>
        <v>0.18992852220330106</v>
      </c>
      <c r="K55" s="29"/>
      <c r="L55" s="66">
        <v>0</v>
      </c>
      <c r="M55" s="66">
        <v>0</v>
      </c>
      <c r="N55" s="59">
        <v>0</v>
      </c>
      <c r="O55" s="8" t="str">
        <f>IF(N55=0,"%",M55/N55)</f>
        <v>%</v>
      </c>
      <c r="P55" s="29"/>
      <c r="Q55" s="67"/>
      <c r="R55" s="67"/>
      <c r="S55" s="68"/>
      <c r="T55" s="20" t="str">
        <f>IF(S55=0,"%",R55/S55)</f>
        <v>%</v>
      </c>
      <c r="U55" s="29"/>
      <c r="V55" s="66">
        <f t="shared" si="18"/>
        <v>36964.5</v>
      </c>
      <c r="W55" s="66">
        <f t="shared" si="18"/>
        <v>108364.63</v>
      </c>
      <c r="X55" s="59">
        <f t="shared" si="18"/>
        <v>570554.80000000005</v>
      </c>
      <c r="Y55" s="8">
        <f>IF(X55=0,"%",W55/X55)</f>
        <v>0.18992852220330106</v>
      </c>
    </row>
    <row r="56" spans="1:25" ht="27.75" customHeight="1" x14ac:dyDescent="0.25">
      <c r="A56" s="45"/>
      <c r="B56" s="46"/>
      <c r="C56" s="9" t="s">
        <v>44</v>
      </c>
      <c r="D56" s="5"/>
      <c r="E56" s="5"/>
      <c r="F56" s="5"/>
      <c r="G56" s="70">
        <f>SUM(G54:G55)</f>
        <v>36964.5</v>
      </c>
      <c r="H56" s="57">
        <f>H54-H55</f>
        <v>-108364.63</v>
      </c>
      <c r="I56" s="57">
        <f>SUM(I54:I55)</f>
        <v>620730.80000000005</v>
      </c>
      <c r="J56" s="31">
        <f>IF(I56=0,"",H56/I56)</f>
        <v>-0.17457588700286822</v>
      </c>
      <c r="K56" s="29"/>
      <c r="L56" s="57">
        <f>SUM(L54:L55)</f>
        <v>0</v>
      </c>
      <c r="M56" s="57">
        <f>SUM(M54:M55)</f>
        <v>0</v>
      </c>
      <c r="N56" s="57">
        <f>SUM(N54:N55)</f>
        <v>0</v>
      </c>
      <c r="O56" s="31" t="str">
        <f>IF(N56=0,"",M56/N56)</f>
        <v/>
      </c>
      <c r="P56" s="29"/>
      <c r="Q56" s="70">
        <f>SUM(Q54:Q55)</f>
        <v>0</v>
      </c>
      <c r="R56" s="70">
        <f>SUM(R54:R55)</f>
        <v>0</v>
      </c>
      <c r="S56" s="70">
        <f>SUM(S54:S55)</f>
        <v>0</v>
      </c>
      <c r="T56" s="150" t="str">
        <f>IF(S56=0,"",R56/S56)</f>
        <v/>
      </c>
      <c r="U56" s="29"/>
      <c r="V56" s="57">
        <f>SUM(V54:V55)</f>
        <v>36964.5</v>
      </c>
      <c r="W56" s="57">
        <f>W54-W55</f>
        <v>-108364.63</v>
      </c>
      <c r="X56" s="57">
        <f>SUM(X54:X55)</f>
        <v>620730.80000000005</v>
      </c>
      <c r="Y56" s="31">
        <f>IF(X56=0,"",W56/X56)</f>
        <v>-0.17457588700286822</v>
      </c>
    </row>
    <row r="57" spans="1:25" x14ac:dyDescent="0.2">
      <c r="A57" s="45"/>
      <c r="B57" s="46"/>
      <c r="C57" s="5"/>
      <c r="D57" s="5"/>
      <c r="E57" s="5"/>
      <c r="F57" s="5"/>
      <c r="G57" s="28"/>
      <c r="H57" s="29"/>
      <c r="I57" s="29"/>
      <c r="J57" s="8"/>
      <c r="K57" s="29"/>
      <c r="L57" s="29"/>
      <c r="M57" s="29"/>
      <c r="N57" s="29"/>
      <c r="O57" s="8"/>
      <c r="P57" s="29"/>
      <c r="Q57" s="28"/>
      <c r="R57" s="28"/>
      <c r="S57" s="28"/>
      <c r="T57" s="20"/>
      <c r="U57" s="29"/>
      <c r="V57" s="29"/>
      <c r="W57" s="29"/>
      <c r="X57" s="29"/>
      <c r="Y57" s="8"/>
    </row>
    <row r="58" spans="1:25" ht="15.75" x14ac:dyDescent="0.25">
      <c r="A58" s="45"/>
      <c r="B58" s="46"/>
      <c r="C58" s="9" t="s">
        <v>45</v>
      </c>
      <c r="D58" s="5"/>
      <c r="E58" s="5"/>
      <c r="F58" s="5"/>
      <c r="G58" s="68"/>
      <c r="H58" s="59">
        <f>H51+H56</f>
        <v>320903.48</v>
      </c>
      <c r="I58" s="59"/>
      <c r="J58" s="60" t="str">
        <f>IF(I58=0,"",H58/I58)</f>
        <v/>
      </c>
      <c r="K58" s="59"/>
      <c r="L58" s="59"/>
      <c r="M58" s="59">
        <f>M30-M50+M56</f>
        <v>13873.26999999999</v>
      </c>
      <c r="N58" s="59"/>
      <c r="O58" s="59"/>
      <c r="P58" s="59"/>
      <c r="Q58" s="68"/>
      <c r="R58" s="68">
        <f>R30-R50+R56</f>
        <v>-11943.019999999999</v>
      </c>
      <c r="S58" s="68">
        <f>S30-S50+S56</f>
        <v>0</v>
      </c>
      <c r="T58" s="68"/>
      <c r="U58" s="59">
        <f>U30-U50+U56</f>
        <v>0</v>
      </c>
      <c r="V58" s="59"/>
      <c r="W58" s="59">
        <f>W30-W50+W56</f>
        <v>322833.7300000001</v>
      </c>
      <c r="X58" s="59"/>
      <c r="Y58" s="60" t="str">
        <f>IF(X58=0,"",W58/X58)</f>
        <v/>
      </c>
    </row>
    <row r="59" spans="1:25" x14ac:dyDescent="0.2">
      <c r="A59" s="45"/>
      <c r="B59" s="46"/>
      <c r="C59" s="5" t="s">
        <v>46</v>
      </c>
      <c r="D59" s="5"/>
      <c r="E59" s="5"/>
      <c r="F59" s="5"/>
      <c r="G59" s="68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68"/>
      <c r="R59" s="68"/>
      <c r="S59" s="68"/>
      <c r="T59" s="152" t="str">
        <f>IF(S59=0,"",R59/S59)</f>
        <v/>
      </c>
      <c r="U59" s="59"/>
      <c r="V59" s="59"/>
      <c r="W59" s="59">
        <f>H59+R59</f>
        <v>0</v>
      </c>
      <c r="X59" s="59"/>
      <c r="Y59" s="60" t="str">
        <f>IF(X59=0,"",W59/X59)</f>
        <v/>
      </c>
    </row>
    <row r="60" spans="1:25" x14ac:dyDescent="0.2">
      <c r="A60" s="45"/>
      <c r="B60" s="46"/>
      <c r="C60" s="5" t="s">
        <v>47</v>
      </c>
      <c r="D60" s="5"/>
      <c r="E60" s="74"/>
      <c r="F60" s="5"/>
      <c r="G60" s="68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68"/>
      <c r="R60" s="68"/>
      <c r="S60" s="68"/>
      <c r="T60" s="152" t="str">
        <f>IF(S60=0,"",R60/S60)</f>
        <v/>
      </c>
      <c r="U60" s="59"/>
      <c r="V60" s="59"/>
      <c r="W60" s="59"/>
      <c r="X60" s="59"/>
      <c r="Y60" s="60" t="str">
        <f>IF(X60=0,"",W60/X60)</f>
        <v/>
      </c>
    </row>
    <row r="61" spans="1:25" ht="15.75" x14ac:dyDescent="0.25">
      <c r="A61" s="45"/>
      <c r="B61" s="46"/>
      <c r="C61" s="9" t="s">
        <v>48</v>
      </c>
      <c r="D61" s="5"/>
      <c r="E61" s="5"/>
      <c r="F61" s="5"/>
      <c r="G61" s="70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70">
        <f>SUM(Q59:Q60)</f>
        <v>0</v>
      </c>
      <c r="R61" s="70">
        <f>SUM(R59:R60)</f>
        <v>0</v>
      </c>
      <c r="S61" s="70">
        <f>SUM(S59:S60)</f>
        <v>0</v>
      </c>
      <c r="T61" s="153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</row>
    <row r="62" spans="1:25" ht="6.75" customHeight="1" x14ac:dyDescent="0.2">
      <c r="A62" s="45"/>
      <c r="B62" s="46"/>
      <c r="C62" s="5"/>
      <c r="D62" s="5"/>
      <c r="E62" s="5"/>
      <c r="F62" s="5"/>
      <c r="G62" s="28"/>
      <c r="H62" s="29"/>
      <c r="I62" s="29"/>
      <c r="J62" s="8"/>
      <c r="K62" s="29"/>
      <c r="L62" s="29"/>
      <c r="M62" s="29"/>
      <c r="N62" s="29"/>
      <c r="O62" s="8"/>
      <c r="P62" s="29"/>
      <c r="Q62" s="28"/>
      <c r="R62" s="28"/>
      <c r="S62" s="28"/>
      <c r="T62" s="20"/>
      <c r="U62" s="29"/>
      <c r="V62" s="29"/>
      <c r="W62" s="29"/>
      <c r="X62" s="29"/>
      <c r="Y62" s="8"/>
    </row>
    <row r="63" spans="1:25" ht="28.5" customHeight="1" x14ac:dyDescent="0.25">
      <c r="A63" s="45"/>
      <c r="B63" s="46"/>
      <c r="C63" s="9" t="s">
        <v>49</v>
      </c>
      <c r="D63" s="5"/>
      <c r="E63" s="5"/>
      <c r="F63" s="5"/>
      <c r="G63" s="19">
        <f>G61+G58</f>
        <v>0</v>
      </c>
      <c r="H63" s="23">
        <f>H61+H58</f>
        <v>320903.48</v>
      </c>
      <c r="I63" s="23">
        <f>I61+I58</f>
        <v>0</v>
      </c>
      <c r="J63" s="8" t="str">
        <f>IF(I63=0,"%",H63/I63)</f>
        <v>%</v>
      </c>
      <c r="K63" s="29"/>
      <c r="L63" s="23">
        <f>L61+L58</f>
        <v>0</v>
      </c>
      <c r="M63" s="23">
        <f>M61+M58</f>
        <v>13873.26999999999</v>
      </c>
      <c r="N63" s="23">
        <f>N61+N58</f>
        <v>0</v>
      </c>
      <c r="O63" s="8" t="str">
        <f>IF(N63=0,"%",M63/N63)</f>
        <v>%</v>
      </c>
      <c r="P63" s="29"/>
      <c r="Q63" s="19">
        <f>Q61+Q58</f>
        <v>0</v>
      </c>
      <c r="R63" s="19">
        <f>R61+R58</f>
        <v>-11943.019999999999</v>
      </c>
      <c r="S63" s="19">
        <f>S61+S58</f>
        <v>0</v>
      </c>
      <c r="T63" s="20" t="str">
        <f>IF(S63=0,"%",R63/S63)</f>
        <v>%</v>
      </c>
      <c r="U63" s="29"/>
      <c r="V63" s="23">
        <f>V61+V58</f>
        <v>0</v>
      </c>
      <c r="W63" s="23">
        <f>W61+W58</f>
        <v>322833.7300000001</v>
      </c>
      <c r="X63" s="23">
        <f>X61+X58</f>
        <v>0</v>
      </c>
      <c r="Y63" s="8" t="str">
        <f>IF(X63=0,"%",W63/X63)</f>
        <v>%</v>
      </c>
    </row>
    <row r="64" spans="1:25" x14ac:dyDescent="0.2">
      <c r="A64" s="50"/>
      <c r="B64" s="6"/>
      <c r="C64" s="5"/>
      <c r="D64" s="5"/>
      <c r="E64" s="5"/>
      <c r="F64" s="5"/>
      <c r="G64" s="17"/>
      <c r="H64" s="5"/>
      <c r="I64" s="5"/>
      <c r="J64" s="5"/>
      <c r="K64" s="5"/>
      <c r="L64" s="5"/>
      <c r="M64" s="5"/>
      <c r="N64" s="5"/>
      <c r="O64" s="5"/>
      <c r="P64" s="5"/>
      <c r="Q64" s="17"/>
      <c r="R64" s="17"/>
      <c r="S64" s="17"/>
      <c r="T64" s="17"/>
      <c r="U64" s="5"/>
      <c r="V64" s="5"/>
      <c r="W64" s="5"/>
      <c r="X64" s="5"/>
      <c r="Y64" s="5" t="s">
        <v>81</v>
      </c>
    </row>
    <row r="65" spans="8:8" x14ac:dyDescent="0.2">
      <c r="H65" s="40"/>
    </row>
  </sheetData>
  <mergeCells count="8">
    <mergeCell ref="C1:Y1"/>
    <mergeCell ref="C2:Y2"/>
    <mergeCell ref="C3:Y3"/>
    <mergeCell ref="C4:Y4"/>
    <mergeCell ref="Q9:T9"/>
    <mergeCell ref="V9:Y9"/>
    <mergeCell ref="G9:J9"/>
    <mergeCell ref="L9:O9"/>
  </mergeCells>
  <pageMargins left="0.25" right="0.25" top="0.5" bottom="0.5" header="0.05" footer="0.05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DF-92BA-4476-878D-E054EB5C6EE1}">
  <sheetPr codeName="Sheet2">
    <pageSetUpPr fitToPage="1"/>
  </sheetPr>
  <dimension ref="A1:Z67"/>
  <sheetViews>
    <sheetView topLeftCell="C1" zoomScale="70" zoomScaleNormal="70" zoomScaleSheetLayoutView="50" zoomScalePageLayoutView="40" workbookViewId="0">
      <selection activeCell="Q18" sqref="Q18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18.5703125" style="149" bestFit="1" customWidth="1"/>
    <col min="8" max="8" width="21.7109375" style="4" customWidth="1"/>
    <col min="9" max="9" width="20" style="4" customWidth="1"/>
    <col min="10" max="10" width="12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7.85546875" style="4" customWidth="1"/>
    <col min="16" max="16" width="2.42578125" style="4" customWidth="1"/>
    <col min="17" max="17" width="16.7109375" style="149" customWidth="1"/>
    <col min="18" max="18" width="17.5703125" style="149" customWidth="1"/>
    <col min="19" max="19" width="16.7109375" style="149" customWidth="1"/>
    <col min="20" max="20" width="13.42578125" style="149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5" t="s">
        <v>51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6" ht="23.25" x14ac:dyDescent="0.35">
      <c r="A2" s="3"/>
      <c r="B2" s="3"/>
      <c r="C2" s="125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6" ht="23.25" x14ac:dyDescent="0.35">
      <c r="A3" s="3"/>
      <c r="B3" s="3"/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6" ht="23.25" x14ac:dyDescent="0.35">
      <c r="A4" s="3"/>
      <c r="B4" s="3"/>
      <c r="C4" s="125" t="str">
        <f>'1351'!C4:Y4</f>
        <v>For Month or Quarter Ended and For the Year Ending 9/30/2024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6" ht="23.25" x14ac:dyDescent="0.35">
      <c r="A5" s="3"/>
      <c r="B5" s="3"/>
      <c r="C5" s="52"/>
      <c r="D5" s="52"/>
      <c r="E5" s="52"/>
      <c r="F5" s="52"/>
      <c r="G5" s="145"/>
      <c r="H5" s="52"/>
      <c r="I5" s="52"/>
      <c r="J5" s="52"/>
      <c r="K5" s="52"/>
      <c r="L5" s="52"/>
      <c r="M5" s="52"/>
      <c r="N5" s="52"/>
      <c r="O5" s="52"/>
      <c r="P5" s="52"/>
      <c r="Q5" s="145"/>
      <c r="R5" s="145"/>
      <c r="S5" s="145"/>
      <c r="T5" s="145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145"/>
      <c r="H6" s="52"/>
      <c r="I6" s="52"/>
      <c r="J6" s="52"/>
      <c r="K6" s="52"/>
      <c r="L6" s="52"/>
      <c r="M6" s="52"/>
      <c r="N6" s="52"/>
      <c r="O6" s="52"/>
      <c r="P6" s="52"/>
      <c r="Q6" s="145"/>
      <c r="R6" s="145"/>
      <c r="S6" s="145"/>
      <c r="T6" s="145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17"/>
      <c r="H7" s="5"/>
      <c r="I7" s="5"/>
      <c r="J7" s="5"/>
      <c r="K7" s="5"/>
      <c r="L7" s="5"/>
      <c r="M7" s="5"/>
      <c r="N7" s="5"/>
      <c r="O7" s="5"/>
      <c r="P7" s="5"/>
      <c r="Q7" s="17"/>
      <c r="R7" s="17"/>
      <c r="S7" s="17"/>
      <c r="T7" s="17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692</v>
      </c>
      <c r="F8" s="5"/>
      <c r="G8" s="17"/>
      <c r="H8" s="5"/>
      <c r="I8" s="5"/>
      <c r="J8" s="5"/>
      <c r="K8" s="5"/>
      <c r="L8" s="5"/>
      <c r="M8" s="5"/>
      <c r="N8" s="5"/>
      <c r="O8" s="5"/>
      <c r="P8" s="5"/>
      <c r="Q8" s="17"/>
      <c r="R8" s="17"/>
      <c r="S8" s="17"/>
      <c r="T8" s="17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692</v>
      </c>
      <c r="F9" s="5"/>
      <c r="G9" s="20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17"/>
      <c r="R9" s="17"/>
      <c r="S9" s="17"/>
      <c r="T9" s="17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17"/>
      <c r="H10" s="5"/>
      <c r="I10" s="5"/>
      <c r="J10" s="5"/>
      <c r="K10" s="5"/>
      <c r="L10" s="5"/>
      <c r="M10" s="5"/>
      <c r="N10" s="5"/>
      <c r="O10" s="5"/>
      <c r="P10" s="5"/>
      <c r="Q10" s="17"/>
      <c r="R10" s="17"/>
      <c r="S10" s="17"/>
      <c r="T10" s="17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6" t="s">
        <v>5</v>
      </c>
      <c r="H11" s="127"/>
      <c r="I11" s="127"/>
      <c r="J11" s="128"/>
      <c r="K11" s="9"/>
      <c r="L11" s="126" t="s">
        <v>7</v>
      </c>
      <c r="M11" s="127"/>
      <c r="N11" s="127"/>
      <c r="O11" s="128"/>
      <c r="P11" s="9"/>
      <c r="Q11" s="130" t="s">
        <v>8</v>
      </c>
      <c r="R11" s="131"/>
      <c r="S11" s="131"/>
      <c r="T11" s="132"/>
      <c r="U11" s="9"/>
      <c r="V11" s="126" t="s">
        <v>9</v>
      </c>
      <c r="W11" s="127"/>
      <c r="X11" s="127"/>
      <c r="Y11" s="129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17"/>
      <c r="H13" s="5"/>
      <c r="I13" s="5"/>
      <c r="J13" s="5"/>
      <c r="K13" s="5"/>
      <c r="L13" s="5"/>
      <c r="M13" s="5"/>
      <c r="N13" s="5"/>
      <c r="O13" s="5"/>
      <c r="P13" s="5"/>
      <c r="Q13" s="17"/>
      <c r="R13" s="17"/>
      <c r="S13" s="17"/>
      <c r="T13" s="17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17"/>
      <c r="H14" s="5"/>
      <c r="I14" s="5"/>
      <c r="J14" s="5"/>
      <c r="K14" s="5"/>
      <c r="L14" s="5"/>
      <c r="M14" s="5"/>
      <c r="N14" s="5"/>
      <c r="O14" s="5"/>
      <c r="P14" s="5"/>
      <c r="Q14" s="17"/>
      <c r="R14" s="17"/>
      <c r="S14" s="17"/>
      <c r="T14" s="17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17"/>
      <c r="R15" s="17"/>
      <c r="S15" s="17"/>
      <c r="T15" s="17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64038.38</v>
      </c>
      <c r="N17" s="19">
        <v>378822.74</v>
      </c>
      <c r="O17" s="8">
        <f>IF(N17=0,"%",M17/N17)</f>
        <v>0.16904576530965379</v>
      </c>
      <c r="P17" s="26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6"/>
      <c r="V17" s="23">
        <f t="shared" si="1"/>
        <v>0</v>
      </c>
      <c r="W17" s="23">
        <f t="shared" si="1"/>
        <v>64038.38</v>
      </c>
      <c r="X17" s="23">
        <f t="shared" si="1"/>
        <v>378822.74</v>
      </c>
      <c r="Y17" s="8">
        <f>IF(X17=0,"%",W17/X17)</f>
        <v>0.16904576530965379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19"/>
      <c r="R18" s="19"/>
      <c r="S18" s="19"/>
      <c r="T18" s="20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400468.85</v>
      </c>
      <c r="H19" s="19">
        <v>1227805.0900000001</v>
      </c>
      <c r="I19" s="19">
        <v>4509675</v>
      </c>
      <c r="J19" s="20">
        <f t="shared" si="2"/>
        <v>0.27226021609096002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6"/>
      <c r="V19" s="23">
        <f t="shared" ref="V19:X24" si="5">G19+L19+Q19</f>
        <v>400468.85</v>
      </c>
      <c r="W19" s="23">
        <f t="shared" si="5"/>
        <v>1227805.0900000001</v>
      </c>
      <c r="X19" s="23">
        <f t="shared" si="5"/>
        <v>4509675</v>
      </c>
      <c r="Y19" s="8">
        <f t="shared" ref="Y19:Y31" si="6">IF(X19=0,"%",W19/X19)</f>
        <v>0.27226021609096002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19">
        <v>0</v>
      </c>
      <c r="R20" s="19">
        <v>0</v>
      </c>
      <c r="S20" s="19">
        <v>0</v>
      </c>
      <c r="T20" s="20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5590.45</v>
      </c>
      <c r="H21" s="19">
        <v>16771.349999999999</v>
      </c>
      <c r="I21" s="19">
        <v>61495</v>
      </c>
      <c r="J21" s="20">
        <f t="shared" si="2"/>
        <v>0.27272705097975442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19">
        <v>0</v>
      </c>
      <c r="R21" s="19">
        <v>0</v>
      </c>
      <c r="S21" s="19">
        <v>0</v>
      </c>
      <c r="T21" s="20" t="str">
        <f t="shared" si="4"/>
        <v>%</v>
      </c>
      <c r="U21" s="26"/>
      <c r="V21" s="23">
        <f t="shared" si="5"/>
        <v>5590.45</v>
      </c>
      <c r="W21" s="23">
        <f t="shared" si="5"/>
        <v>16771.349999999999</v>
      </c>
      <c r="X21" s="23">
        <f t="shared" si="5"/>
        <v>61495</v>
      </c>
      <c r="Y21" s="8">
        <f t="shared" si="6"/>
        <v>0.27272705097975442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64359.18</v>
      </c>
      <c r="H22" s="19">
        <v>193077.54</v>
      </c>
      <c r="I22" s="19">
        <v>678615</v>
      </c>
      <c r="J22" s="20">
        <f t="shared" si="2"/>
        <v>0.28451705311553682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19">
        <v>0</v>
      </c>
      <c r="R22" s="19">
        <v>0</v>
      </c>
      <c r="S22" s="19">
        <v>0</v>
      </c>
      <c r="T22" s="20" t="str">
        <f t="shared" si="4"/>
        <v>%</v>
      </c>
      <c r="U22" s="26"/>
      <c r="V22" s="23">
        <f t="shared" si="5"/>
        <v>64359.18</v>
      </c>
      <c r="W22" s="23">
        <f t="shared" si="5"/>
        <v>193077.54</v>
      </c>
      <c r="X22" s="23">
        <f t="shared" si="5"/>
        <v>678615</v>
      </c>
      <c r="Y22" s="8">
        <f t="shared" si="6"/>
        <v>0.28451705311553682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19">
        <v>0</v>
      </c>
      <c r="R23" s="19">
        <v>0</v>
      </c>
      <c r="S23" s="19">
        <v>0</v>
      </c>
      <c r="T23" s="20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1200</v>
      </c>
      <c r="H24" s="19">
        <v>12300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19">
        <v>0</v>
      </c>
      <c r="R24" s="19">
        <v>0</v>
      </c>
      <c r="S24" s="19">
        <v>0</v>
      </c>
      <c r="T24" s="20" t="str">
        <f t="shared" si="4"/>
        <v>%</v>
      </c>
      <c r="U24" s="26"/>
      <c r="V24" s="23">
        <f t="shared" si="5"/>
        <v>1200</v>
      </c>
      <c r="W24" s="23">
        <f t="shared" si="5"/>
        <v>12300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23"/>
      <c r="I25" s="19"/>
      <c r="J25" s="20"/>
      <c r="K25" s="17"/>
      <c r="L25" s="19"/>
      <c r="M25" s="19"/>
      <c r="N25" s="19"/>
      <c r="O25" s="8"/>
      <c r="P25" s="5"/>
      <c r="Q25" s="19"/>
      <c r="R25" s="19"/>
      <c r="S25" s="19"/>
      <c r="T25" s="20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si="6"/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26025.73</v>
      </c>
      <c r="H27" s="19">
        <v>77275.19</v>
      </c>
      <c r="I27" s="19">
        <v>265840</v>
      </c>
      <c r="J27" s="20">
        <f t="shared" si="2"/>
        <v>0.29068308004814924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19">
        <v>0</v>
      </c>
      <c r="R27" s="19">
        <v>0</v>
      </c>
      <c r="S27" s="19">
        <v>0</v>
      </c>
      <c r="T27" s="20" t="str">
        <f t="shared" si="8"/>
        <v>%</v>
      </c>
      <c r="U27" s="29"/>
      <c r="V27" s="23">
        <f t="shared" si="9"/>
        <v>26025.73</v>
      </c>
      <c r="W27" s="23">
        <f t="shared" si="9"/>
        <v>77275.19</v>
      </c>
      <c r="X27" s="23">
        <f t="shared" si="9"/>
        <v>265840</v>
      </c>
      <c r="Y27" s="8">
        <f t="shared" si="6"/>
        <v>0.29068308004814924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19">
        <v>0</v>
      </c>
      <c r="R28" s="19">
        <v>0</v>
      </c>
      <c r="S28" s="19">
        <v>0</v>
      </c>
      <c r="T28" s="20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6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19">
        <v>0</v>
      </c>
      <c r="R29" s="19">
        <v>0</v>
      </c>
      <c r="S29" s="19">
        <v>0</v>
      </c>
      <c r="T29" s="20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6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193566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19">
        <v>0</v>
      </c>
      <c r="T30" s="20" t="str">
        <f t="shared" si="8"/>
        <v>%</v>
      </c>
      <c r="U30" s="29"/>
      <c r="V30" s="23">
        <f t="shared" si="9"/>
        <v>0</v>
      </c>
      <c r="W30" s="23">
        <f t="shared" si="9"/>
        <v>0</v>
      </c>
      <c r="X30" s="23">
        <f t="shared" si="9"/>
        <v>193566</v>
      </c>
      <c r="Y30" s="8">
        <f t="shared" si="6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23">
        <v>0</v>
      </c>
      <c r="I31" s="23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3978.36</v>
      </c>
      <c r="R31" s="19">
        <v>9612.67</v>
      </c>
      <c r="S31" s="19">
        <v>0</v>
      </c>
      <c r="T31" s="20" t="str">
        <f t="shared" si="8"/>
        <v>%</v>
      </c>
      <c r="U31" s="29"/>
      <c r="V31" s="23">
        <f t="shared" si="9"/>
        <v>3978.36</v>
      </c>
      <c r="W31" s="23">
        <f t="shared" si="9"/>
        <v>9612.67</v>
      </c>
      <c r="X31" s="23">
        <f t="shared" si="9"/>
        <v>0</v>
      </c>
      <c r="Y31" s="8" t="str">
        <f t="shared" si="6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70">
        <f>SUM(G16:G31)</f>
        <v>497644.20999999996</v>
      </c>
      <c r="H32" s="57">
        <f>SUM(H16:H31)</f>
        <v>1527229.1700000002</v>
      </c>
      <c r="I32" s="57">
        <f>SUM(I16:I31)</f>
        <v>5709191</v>
      </c>
      <c r="J32" s="31">
        <f>IF(I32=0,"",H32/I32)</f>
        <v>0.26750360427598241</v>
      </c>
      <c r="K32" s="29"/>
      <c r="L32" s="57">
        <f>SUM(L16:L31)</f>
        <v>0</v>
      </c>
      <c r="M32" s="57">
        <f>SUM(M16:M31)</f>
        <v>64038.38</v>
      </c>
      <c r="N32" s="57">
        <f>SUM(N16:N31)</f>
        <v>378822.74</v>
      </c>
      <c r="O32" s="31">
        <f>IF(N32=0,"",M32/N32)</f>
        <v>0.16904576530965379</v>
      </c>
      <c r="P32" s="29"/>
      <c r="Q32" s="70">
        <f>SUM(Q16:Q31)</f>
        <v>3978.36</v>
      </c>
      <c r="R32" s="70">
        <f>SUM(R16:R31)</f>
        <v>9612.67</v>
      </c>
      <c r="S32" s="70">
        <f>SUM(S16:S31)</f>
        <v>0</v>
      </c>
      <c r="T32" s="150" t="str">
        <f>IF(S32=0,"",R32/S32)</f>
        <v/>
      </c>
      <c r="U32" s="29"/>
      <c r="V32" s="57">
        <f>SUM(V16:V31)</f>
        <v>501622.56999999995</v>
      </c>
      <c r="W32" s="57">
        <f>SUM(W16:W31)</f>
        <v>1600880.22</v>
      </c>
      <c r="X32" s="57">
        <f>SUM(X16:X31)</f>
        <v>6088013.7400000002</v>
      </c>
      <c r="Y32" s="31">
        <f>IF(X32=0,"",W32/X32)</f>
        <v>0.26295607867665555</v>
      </c>
    </row>
    <row r="33" spans="1:25" x14ac:dyDescent="0.2">
      <c r="A33" s="3"/>
      <c r="B33" s="3"/>
      <c r="C33" s="5"/>
      <c r="D33" s="5"/>
      <c r="E33" s="5"/>
      <c r="F33" s="5"/>
      <c r="G33" s="28"/>
      <c r="H33" s="29"/>
      <c r="I33" s="29"/>
      <c r="J33" s="8"/>
      <c r="K33" s="29"/>
      <c r="L33" s="29"/>
      <c r="M33" s="29"/>
      <c r="N33" s="29"/>
      <c r="O33" s="8"/>
      <c r="P33" s="29"/>
      <c r="Q33" s="28"/>
      <c r="R33" s="28"/>
      <c r="S33" s="28"/>
      <c r="T33" s="20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8"/>
      <c r="H34" s="29"/>
      <c r="I34" s="29"/>
      <c r="J34" s="8"/>
      <c r="K34" s="29"/>
      <c r="L34" s="29"/>
      <c r="M34" s="29"/>
      <c r="N34" s="29"/>
      <c r="O34" s="8"/>
      <c r="P34" s="29"/>
      <c r="Q34" s="28"/>
      <c r="R34" s="28"/>
      <c r="S34" s="28"/>
      <c r="T34" s="20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8"/>
      <c r="H35" s="29"/>
      <c r="I35" s="29"/>
      <c r="J35" s="8"/>
      <c r="K35" s="29"/>
      <c r="L35" s="29"/>
      <c r="M35" s="29"/>
      <c r="N35" s="29"/>
      <c r="O35" s="8"/>
      <c r="P35" s="29"/>
      <c r="Q35" s="28"/>
      <c r="R35" s="28"/>
      <c r="S35" s="28"/>
      <c r="T35" s="20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353344.68999999994</v>
      </c>
      <c r="H36" s="19">
        <v>795435.45999999985</v>
      </c>
      <c r="I36" s="19">
        <v>4026759.4999999995</v>
      </c>
      <c r="J36" s="8">
        <f t="shared" ref="J36:J51" si="10">IF(I36=0,"%",H36/I36)</f>
        <v>0.1975373647221792</v>
      </c>
      <c r="K36" s="29"/>
      <c r="L36" s="19">
        <v>17235.66</v>
      </c>
      <c r="M36" s="19">
        <v>35107.14</v>
      </c>
      <c r="N36" s="19">
        <v>247282.78000000003</v>
      </c>
      <c r="O36" s="8">
        <f t="shared" ref="O36:O51" si="11">IF(N36=0,"%",M36/N36)</f>
        <v>0.1419716326385525</v>
      </c>
      <c r="P36" s="29"/>
      <c r="Q36" s="19">
        <v>0</v>
      </c>
      <c r="R36" s="19">
        <v>0</v>
      </c>
      <c r="S36" s="19">
        <v>0</v>
      </c>
      <c r="T36" s="20" t="str">
        <f t="shared" ref="T36:T51" si="12">IF(S36=0,"%",R36/S36)</f>
        <v>%</v>
      </c>
      <c r="U36" s="29"/>
      <c r="V36" s="23">
        <f t="shared" ref="V36:V51" si="13">G36+L36+Q36</f>
        <v>370580.34999999992</v>
      </c>
      <c r="W36" s="23">
        <f t="shared" ref="W36:W51" si="14">H36+M36+R36</f>
        <v>830542.59999999986</v>
      </c>
      <c r="X36" s="23">
        <f t="shared" ref="X36:X51" si="15">I36+N36+S36</f>
        <v>4274042.2799999993</v>
      </c>
      <c r="Y36" s="8">
        <f t="shared" ref="Y36:Y51" si="16">IF(X36=0,"%",W36/X36)</f>
        <v>0.19432250445589883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34057.620000000003</v>
      </c>
      <c r="H37" s="19">
        <v>58899.289999999994</v>
      </c>
      <c r="I37" s="19">
        <v>312795.89</v>
      </c>
      <c r="J37" s="8">
        <f t="shared" si="10"/>
        <v>0.18829943705462368</v>
      </c>
      <c r="K37" s="29"/>
      <c r="L37" s="23">
        <v>10701.300000000001</v>
      </c>
      <c r="M37" s="23">
        <v>20841.829999999998</v>
      </c>
      <c r="N37" s="23">
        <v>131539.96999999997</v>
      </c>
      <c r="O37" s="8">
        <f t="shared" si="11"/>
        <v>0.15844484379918897</v>
      </c>
      <c r="P37" s="29"/>
      <c r="Q37" s="19">
        <v>0</v>
      </c>
      <c r="R37" s="19">
        <v>0</v>
      </c>
      <c r="S37" s="19">
        <v>0</v>
      </c>
      <c r="T37" s="20" t="str">
        <f t="shared" si="12"/>
        <v>%</v>
      </c>
      <c r="U37" s="29"/>
      <c r="V37" s="23">
        <f t="shared" si="13"/>
        <v>44758.920000000006</v>
      </c>
      <c r="W37" s="23">
        <f t="shared" si="14"/>
        <v>79741.119999999995</v>
      </c>
      <c r="X37" s="23">
        <f t="shared" si="15"/>
        <v>444335.86</v>
      </c>
      <c r="Y37" s="8">
        <f t="shared" si="16"/>
        <v>0.17946136510341523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9000</v>
      </c>
      <c r="H38" s="19">
        <v>9000</v>
      </c>
      <c r="I38" s="19">
        <v>13750</v>
      </c>
      <c r="J38" s="8">
        <f t="shared" si="10"/>
        <v>0.65454545454545454</v>
      </c>
      <c r="K38" s="29"/>
      <c r="L38" s="23">
        <v>0</v>
      </c>
      <c r="M38" s="23">
        <v>0</v>
      </c>
      <c r="N38" s="23">
        <v>0</v>
      </c>
      <c r="O38" s="8" t="str">
        <f t="shared" si="11"/>
        <v>%</v>
      </c>
      <c r="P38" s="29"/>
      <c r="Q38" s="19">
        <v>0</v>
      </c>
      <c r="R38" s="19">
        <v>0</v>
      </c>
      <c r="S38" s="19">
        <v>0</v>
      </c>
      <c r="T38" s="20" t="str">
        <f t="shared" si="12"/>
        <v>%</v>
      </c>
      <c r="U38" s="29"/>
      <c r="V38" s="23">
        <f t="shared" si="13"/>
        <v>9000</v>
      </c>
      <c r="W38" s="23">
        <f t="shared" si="14"/>
        <v>9000</v>
      </c>
      <c r="X38" s="23">
        <f t="shared" si="15"/>
        <v>13750</v>
      </c>
      <c r="Y38" s="8">
        <f t="shared" si="16"/>
        <v>0.65454545454545454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0"/>
        <v>%</v>
      </c>
      <c r="K39" s="29"/>
      <c r="L39" s="23">
        <v>0</v>
      </c>
      <c r="M39" s="23">
        <v>0</v>
      </c>
      <c r="N39" s="23">
        <v>0</v>
      </c>
      <c r="O39" s="8" t="str">
        <f t="shared" si="11"/>
        <v>%</v>
      </c>
      <c r="P39" s="29"/>
      <c r="Q39" s="19">
        <v>0</v>
      </c>
      <c r="R39" s="19">
        <v>0</v>
      </c>
      <c r="S39" s="19">
        <v>0</v>
      </c>
      <c r="T39" s="20" t="str">
        <f t="shared" si="12"/>
        <v>%</v>
      </c>
      <c r="U39" s="29"/>
      <c r="V39" s="23">
        <f t="shared" si="13"/>
        <v>0</v>
      </c>
      <c r="W39" s="23">
        <f t="shared" si="14"/>
        <v>0</v>
      </c>
      <c r="X39" s="23">
        <f t="shared" si="15"/>
        <v>0</v>
      </c>
      <c r="Y39" s="8" t="str">
        <f t="shared" si="16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36221.239999999991</v>
      </c>
      <c r="H40" s="19">
        <v>112850.59</v>
      </c>
      <c r="I40" s="19">
        <v>447743.15</v>
      </c>
      <c r="J40" s="8">
        <f t="shared" si="10"/>
        <v>0.25204314125185384</v>
      </c>
      <c r="K40" s="29"/>
      <c r="L40" s="23">
        <v>0</v>
      </c>
      <c r="M40" s="23">
        <v>0</v>
      </c>
      <c r="N40" s="23">
        <v>0</v>
      </c>
      <c r="O40" s="8" t="str">
        <f t="shared" si="11"/>
        <v>%</v>
      </c>
      <c r="P40" s="29"/>
      <c r="Q40" s="19">
        <v>0</v>
      </c>
      <c r="R40" s="19">
        <v>0</v>
      </c>
      <c r="S40" s="19">
        <v>0</v>
      </c>
      <c r="T40" s="20" t="str">
        <f t="shared" si="12"/>
        <v>%</v>
      </c>
      <c r="U40" s="29"/>
      <c r="V40" s="23">
        <f t="shared" si="13"/>
        <v>36221.239999999991</v>
      </c>
      <c r="W40" s="23">
        <f t="shared" si="14"/>
        <v>112850.59</v>
      </c>
      <c r="X40" s="23">
        <f t="shared" si="15"/>
        <v>447743.15</v>
      </c>
      <c r="Y40" s="8">
        <f t="shared" si="16"/>
        <v>0.25204314125185384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0"/>
        <v>%</v>
      </c>
      <c r="K41" s="29"/>
      <c r="L41" s="23">
        <v>0</v>
      </c>
      <c r="M41" s="23">
        <v>0</v>
      </c>
      <c r="N41" s="23">
        <v>0</v>
      </c>
      <c r="O41" s="8" t="str">
        <f t="shared" si="11"/>
        <v>%</v>
      </c>
      <c r="P41" s="29"/>
      <c r="Q41" s="19">
        <v>0</v>
      </c>
      <c r="R41" s="19">
        <v>0</v>
      </c>
      <c r="S41" s="19">
        <v>0</v>
      </c>
      <c r="T41" s="20" t="str">
        <f t="shared" si="12"/>
        <v>%</v>
      </c>
      <c r="U41" s="29"/>
      <c r="V41" s="23">
        <f t="shared" si="13"/>
        <v>0</v>
      </c>
      <c r="W41" s="23">
        <f t="shared" si="14"/>
        <v>0</v>
      </c>
      <c r="X41" s="23">
        <f t="shared" si="15"/>
        <v>0</v>
      </c>
      <c r="Y41" s="8" t="str">
        <f t="shared" si="16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2426.84</v>
      </c>
      <c r="H42" s="19">
        <v>7390.86</v>
      </c>
      <c r="I42" s="19">
        <v>25857</v>
      </c>
      <c r="J42" s="8">
        <f t="shared" si="10"/>
        <v>0.28583594384499361</v>
      </c>
      <c r="K42" s="29"/>
      <c r="L42" s="23">
        <v>0</v>
      </c>
      <c r="M42" s="23">
        <v>0</v>
      </c>
      <c r="N42" s="23">
        <v>0</v>
      </c>
      <c r="O42" s="8" t="str">
        <f t="shared" si="11"/>
        <v>%</v>
      </c>
      <c r="P42" s="29"/>
      <c r="Q42" s="19">
        <v>0</v>
      </c>
      <c r="R42" s="19">
        <v>0</v>
      </c>
      <c r="S42" s="19">
        <v>0</v>
      </c>
      <c r="T42" s="20" t="str">
        <f t="shared" si="12"/>
        <v>%</v>
      </c>
      <c r="U42" s="29"/>
      <c r="V42" s="23">
        <f t="shared" si="13"/>
        <v>2426.84</v>
      </c>
      <c r="W42" s="23">
        <f t="shared" si="14"/>
        <v>7390.86</v>
      </c>
      <c r="X42" s="23">
        <f t="shared" si="15"/>
        <v>25857</v>
      </c>
      <c r="Y42" s="8">
        <f t="shared" si="16"/>
        <v>0.28583594384499361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0"/>
        <v>%</v>
      </c>
      <c r="K43" s="29"/>
      <c r="L43" s="23">
        <v>0</v>
      </c>
      <c r="M43" s="23">
        <v>0</v>
      </c>
      <c r="N43" s="23">
        <v>0</v>
      </c>
      <c r="O43" s="8" t="str">
        <f t="shared" si="11"/>
        <v>%</v>
      </c>
      <c r="P43" s="29"/>
      <c r="Q43" s="19">
        <v>0</v>
      </c>
      <c r="R43" s="19">
        <v>0</v>
      </c>
      <c r="S43" s="19">
        <v>0</v>
      </c>
      <c r="T43" s="20" t="str">
        <f t="shared" si="12"/>
        <v>%</v>
      </c>
      <c r="U43" s="29"/>
      <c r="V43" s="23">
        <f t="shared" si="13"/>
        <v>0</v>
      </c>
      <c r="W43" s="23">
        <f t="shared" si="14"/>
        <v>0</v>
      </c>
      <c r="X43" s="23">
        <f t="shared" si="15"/>
        <v>0</v>
      </c>
      <c r="Y43" s="8" t="str">
        <f t="shared" si="16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0"/>
        <v>%</v>
      </c>
      <c r="K44" s="29"/>
      <c r="L44" s="23">
        <v>0</v>
      </c>
      <c r="M44" s="23">
        <v>0</v>
      </c>
      <c r="N44" s="23">
        <v>0</v>
      </c>
      <c r="O44" s="8" t="str">
        <f t="shared" si="11"/>
        <v>%</v>
      </c>
      <c r="P44" s="29"/>
      <c r="Q44" s="19">
        <v>0</v>
      </c>
      <c r="R44" s="19">
        <v>0</v>
      </c>
      <c r="S44" s="19">
        <v>0</v>
      </c>
      <c r="T44" s="20" t="str">
        <f t="shared" si="12"/>
        <v>%</v>
      </c>
      <c r="U44" s="29"/>
      <c r="V44" s="23">
        <f t="shared" si="13"/>
        <v>0</v>
      </c>
      <c r="W44" s="23">
        <f t="shared" si="14"/>
        <v>0</v>
      </c>
      <c r="X44" s="23">
        <f t="shared" si="15"/>
        <v>0</v>
      </c>
      <c r="Y44" s="8" t="str">
        <f t="shared" si="16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0"/>
        <v>%</v>
      </c>
      <c r="K45" s="29"/>
      <c r="L45" s="23">
        <v>0</v>
      </c>
      <c r="M45" s="23">
        <v>0</v>
      </c>
      <c r="N45" s="23">
        <v>0</v>
      </c>
      <c r="O45" s="8" t="str">
        <f t="shared" si="11"/>
        <v>%</v>
      </c>
      <c r="P45" s="29"/>
      <c r="Q45" s="19">
        <v>0</v>
      </c>
      <c r="R45" s="19">
        <v>0</v>
      </c>
      <c r="S45" s="19">
        <v>0</v>
      </c>
      <c r="T45" s="20" t="str">
        <f t="shared" si="12"/>
        <v>%</v>
      </c>
      <c r="U45" s="29"/>
      <c r="V45" s="23">
        <f t="shared" si="13"/>
        <v>0</v>
      </c>
      <c r="W45" s="23">
        <f t="shared" si="14"/>
        <v>0</v>
      </c>
      <c r="X45" s="23">
        <f t="shared" si="15"/>
        <v>0</v>
      </c>
      <c r="Y45" s="8" t="str">
        <f t="shared" si="16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38375.479999999996</v>
      </c>
      <c r="H46" s="19">
        <v>117768.67000000001</v>
      </c>
      <c r="I46" s="19">
        <v>305745.84999999998</v>
      </c>
      <c r="J46" s="8">
        <f t="shared" si="10"/>
        <v>0.38518485205931668</v>
      </c>
      <c r="K46" s="29"/>
      <c r="L46" s="23">
        <v>0</v>
      </c>
      <c r="M46" s="23">
        <v>0</v>
      </c>
      <c r="N46" s="23">
        <v>0</v>
      </c>
      <c r="O46" s="8" t="str">
        <f t="shared" si="11"/>
        <v>%</v>
      </c>
      <c r="P46" s="29"/>
      <c r="Q46" s="19">
        <v>0</v>
      </c>
      <c r="R46" s="19">
        <v>0</v>
      </c>
      <c r="S46" s="19">
        <v>0</v>
      </c>
      <c r="T46" s="20" t="str">
        <f t="shared" si="12"/>
        <v>%</v>
      </c>
      <c r="U46" s="29"/>
      <c r="V46" s="23">
        <f t="shared" si="13"/>
        <v>38375.479999999996</v>
      </c>
      <c r="W46" s="23">
        <f t="shared" si="14"/>
        <v>117768.67000000001</v>
      </c>
      <c r="X46" s="23">
        <f t="shared" si="15"/>
        <v>305745.84999999998</v>
      </c>
      <c r="Y46" s="8">
        <f t="shared" si="16"/>
        <v>0.38518485205931668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23">
        <v>6074.25</v>
      </c>
      <c r="I47" s="23">
        <v>0</v>
      </c>
      <c r="J47" s="8" t="str">
        <f t="shared" si="10"/>
        <v>%</v>
      </c>
      <c r="K47" s="29"/>
      <c r="L47" s="23">
        <v>0</v>
      </c>
      <c r="M47" s="23">
        <v>0</v>
      </c>
      <c r="N47" s="23">
        <v>0</v>
      </c>
      <c r="O47" s="8" t="str">
        <f t="shared" si="11"/>
        <v>%</v>
      </c>
      <c r="P47" s="29"/>
      <c r="Q47" s="19">
        <v>0</v>
      </c>
      <c r="R47" s="19">
        <v>0</v>
      </c>
      <c r="S47" s="19">
        <v>0</v>
      </c>
      <c r="T47" s="20" t="str">
        <f t="shared" si="12"/>
        <v>%</v>
      </c>
      <c r="U47" s="29"/>
      <c r="V47" s="23">
        <f t="shared" si="13"/>
        <v>0</v>
      </c>
      <c r="W47" s="23">
        <f t="shared" si="14"/>
        <v>6074.25</v>
      </c>
      <c r="X47" s="23">
        <f t="shared" si="15"/>
        <v>0</v>
      </c>
      <c r="Y47" s="8" t="str">
        <f t="shared" si="16"/>
        <v>%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23">
        <v>0</v>
      </c>
      <c r="I48" s="23">
        <v>0</v>
      </c>
      <c r="J48" s="8" t="str">
        <f t="shared" si="10"/>
        <v>%</v>
      </c>
      <c r="K48" s="29"/>
      <c r="L48" s="23">
        <v>0</v>
      </c>
      <c r="M48" s="23">
        <v>0</v>
      </c>
      <c r="N48" s="23">
        <v>0</v>
      </c>
      <c r="O48" s="8" t="str">
        <f t="shared" si="11"/>
        <v>%</v>
      </c>
      <c r="P48" s="29"/>
      <c r="Q48" s="19">
        <v>0</v>
      </c>
      <c r="R48" s="19">
        <v>0</v>
      </c>
      <c r="S48" s="19">
        <v>0</v>
      </c>
      <c r="T48" s="20" t="str">
        <f t="shared" si="12"/>
        <v>%</v>
      </c>
      <c r="U48" s="29"/>
      <c r="V48" s="23">
        <f t="shared" si="13"/>
        <v>0</v>
      </c>
      <c r="W48" s="23">
        <f t="shared" si="14"/>
        <v>0</v>
      </c>
      <c r="X48" s="23">
        <f t="shared" si="15"/>
        <v>0</v>
      </c>
      <c r="Y48" s="8" t="str">
        <f t="shared" si="16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23">
        <v>0</v>
      </c>
      <c r="I49" s="23">
        <v>0</v>
      </c>
      <c r="J49" s="8" t="str">
        <f t="shared" si="10"/>
        <v>%</v>
      </c>
      <c r="K49" s="29"/>
      <c r="L49" s="23">
        <v>0</v>
      </c>
      <c r="M49" s="23">
        <v>0</v>
      </c>
      <c r="N49" s="23">
        <v>0</v>
      </c>
      <c r="O49" s="8" t="str">
        <f t="shared" si="11"/>
        <v>%</v>
      </c>
      <c r="P49" s="29"/>
      <c r="Q49" s="19">
        <v>0</v>
      </c>
      <c r="R49" s="19">
        <v>0</v>
      </c>
      <c r="S49" s="19">
        <v>0</v>
      </c>
      <c r="T49" s="20" t="str">
        <f t="shared" si="12"/>
        <v>%</v>
      </c>
      <c r="U49" s="29"/>
      <c r="V49" s="23">
        <f t="shared" si="13"/>
        <v>0</v>
      </c>
      <c r="W49" s="23">
        <f t="shared" si="14"/>
        <v>0</v>
      </c>
      <c r="X49" s="23">
        <f t="shared" si="15"/>
        <v>0</v>
      </c>
      <c r="Y49" s="8" t="str">
        <f t="shared" si="16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23">
        <v>0</v>
      </c>
      <c r="I50" s="23">
        <v>0</v>
      </c>
      <c r="J50" s="8" t="str">
        <f t="shared" si="10"/>
        <v>%</v>
      </c>
      <c r="K50" s="29"/>
      <c r="L50" s="23">
        <v>0</v>
      </c>
      <c r="M50" s="23">
        <v>0</v>
      </c>
      <c r="N50" s="23">
        <v>0</v>
      </c>
      <c r="O50" s="8" t="str">
        <f t="shared" si="11"/>
        <v>%</v>
      </c>
      <c r="P50" s="29"/>
      <c r="Q50" s="19">
        <v>0</v>
      </c>
      <c r="R50" s="19">
        <v>0</v>
      </c>
      <c r="S50" s="19">
        <v>0</v>
      </c>
      <c r="T50" s="20" t="str">
        <f t="shared" si="12"/>
        <v>%</v>
      </c>
      <c r="U50" s="29"/>
      <c r="V50" s="23">
        <f t="shared" si="13"/>
        <v>0</v>
      </c>
      <c r="W50" s="23">
        <f t="shared" si="14"/>
        <v>0</v>
      </c>
      <c r="X50" s="23">
        <f t="shared" si="15"/>
        <v>0</v>
      </c>
      <c r="Y50" s="8" t="str">
        <f t="shared" si="16"/>
        <v>%</v>
      </c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19">
        <v>0</v>
      </c>
      <c r="H51" s="23">
        <v>0</v>
      </c>
      <c r="I51" s="23">
        <v>0</v>
      </c>
      <c r="J51" s="8" t="str">
        <f t="shared" si="10"/>
        <v>%</v>
      </c>
      <c r="K51" s="29"/>
      <c r="L51" s="23">
        <v>0</v>
      </c>
      <c r="M51" s="23">
        <v>0</v>
      </c>
      <c r="N51" s="23">
        <v>0</v>
      </c>
      <c r="O51" s="8" t="str">
        <f t="shared" si="11"/>
        <v>%</v>
      </c>
      <c r="P51" s="29"/>
      <c r="Q51" s="19">
        <v>1236.5</v>
      </c>
      <c r="R51" s="19">
        <v>11022.91</v>
      </c>
      <c r="S51" s="19">
        <v>0</v>
      </c>
      <c r="T51" s="20" t="str">
        <f t="shared" si="12"/>
        <v>%</v>
      </c>
      <c r="U51" s="29"/>
      <c r="V51" s="23">
        <f t="shared" si="13"/>
        <v>1236.5</v>
      </c>
      <c r="W51" s="23">
        <f t="shared" si="14"/>
        <v>11022.91</v>
      </c>
      <c r="X51" s="23">
        <f t="shared" si="15"/>
        <v>0</v>
      </c>
      <c r="Y51" s="8" t="str">
        <f t="shared" si="16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0">
        <f>SUM(G36:G51)</f>
        <v>473425.86999999994</v>
      </c>
      <c r="H52" s="57">
        <f>SUM(H36:H51)</f>
        <v>1107419.1199999999</v>
      </c>
      <c r="I52" s="57">
        <f>SUM(I36:I51)</f>
        <v>5132651.3899999997</v>
      </c>
      <c r="J52" s="31">
        <f>IF(I52=0,"",H52/I52)</f>
        <v>0.21575966023283727</v>
      </c>
      <c r="K52" s="29"/>
      <c r="L52" s="57">
        <f>SUM(L36:L51)</f>
        <v>27936.959999999999</v>
      </c>
      <c r="M52" s="57">
        <f>SUM(M36:M51)</f>
        <v>55948.97</v>
      </c>
      <c r="N52" s="57">
        <f>SUM(N36:N51)</f>
        <v>378822.75</v>
      </c>
      <c r="O52" s="31">
        <f>IF(N52=0,"",M52/N52)</f>
        <v>0.14769168430354301</v>
      </c>
      <c r="P52" s="29"/>
      <c r="Q52" s="70">
        <f>SUM(Q36:Q51)</f>
        <v>1236.5</v>
      </c>
      <c r="R52" s="70">
        <f>SUM(R36:R51)</f>
        <v>11022.91</v>
      </c>
      <c r="S52" s="70">
        <f>SUM(S36:S51)</f>
        <v>0</v>
      </c>
      <c r="T52" s="150" t="str">
        <f>IF(S52=0,"",R52/S52)</f>
        <v/>
      </c>
      <c r="U52" s="29"/>
      <c r="V52" s="57">
        <f>SUM(V36:V51)</f>
        <v>502599.3299999999</v>
      </c>
      <c r="W52" s="57">
        <f>SUM(W36:W51)</f>
        <v>1174390.9999999998</v>
      </c>
      <c r="X52" s="57">
        <f>SUM(X36:X51)</f>
        <v>5511474.1399999997</v>
      </c>
      <c r="Y52" s="31">
        <f>IF(X52=0,"",W52/X52)</f>
        <v>0.21308110501267813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146">
        <f>G32-G52</f>
        <v>24218.340000000026</v>
      </c>
      <c r="H53" s="58">
        <f>H32-H52</f>
        <v>419810.05000000028</v>
      </c>
      <c r="I53" s="58">
        <f>I32-I52</f>
        <v>576539.61000000034</v>
      </c>
      <c r="J53" s="31">
        <f>IF(I53=0,"",H53/I53)</f>
        <v>0.72815474031350602</v>
      </c>
      <c r="K53" s="29"/>
      <c r="L53" s="58">
        <f>L32-L52</f>
        <v>-27936.959999999999</v>
      </c>
      <c r="M53" s="58">
        <f>M32-M52</f>
        <v>8089.4099999999962</v>
      </c>
      <c r="N53" s="58">
        <f>N32-N52</f>
        <v>-1.0000000009313226E-2</v>
      </c>
      <c r="O53" s="31"/>
      <c r="P53" s="29"/>
      <c r="Q53" s="146">
        <f>Q32-Q52</f>
        <v>2741.86</v>
      </c>
      <c r="R53" s="146">
        <f>R32-R52</f>
        <v>-1410.2399999999998</v>
      </c>
      <c r="S53" s="146">
        <f>S32-S52</f>
        <v>0</v>
      </c>
      <c r="T53" s="150" t="str">
        <f>IF(S53=0,"",R53/S53)</f>
        <v/>
      </c>
      <c r="U53" s="29"/>
      <c r="V53" s="58">
        <f>V32-V52</f>
        <v>-976.75999999995111</v>
      </c>
      <c r="W53" s="58">
        <f>W32-W52</f>
        <v>426489.2200000002</v>
      </c>
      <c r="X53" s="58">
        <f>X32-X52</f>
        <v>576539.60000000056</v>
      </c>
      <c r="Y53" s="31">
        <f>IF(X53=0,"",W53/X53)</f>
        <v>0.73973968136794033</v>
      </c>
    </row>
    <row r="54" spans="1:25" x14ac:dyDescent="0.2">
      <c r="A54" s="3"/>
      <c r="B54" s="3"/>
      <c r="C54" s="5"/>
      <c r="D54" s="5"/>
      <c r="E54" s="5"/>
      <c r="F54" s="5"/>
      <c r="G54" s="28"/>
      <c r="H54" s="29"/>
      <c r="I54" s="29"/>
      <c r="J54" s="8"/>
      <c r="K54" s="29"/>
      <c r="L54" s="29"/>
      <c r="M54" s="29"/>
      <c r="N54" s="29"/>
      <c r="O54" s="8"/>
      <c r="P54" s="29"/>
      <c r="Q54" s="28"/>
      <c r="R54" s="28"/>
      <c r="S54" s="28"/>
      <c r="T54" s="20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8"/>
      <c r="H55" s="29"/>
      <c r="I55" s="29"/>
      <c r="J55" s="8"/>
      <c r="K55" s="29"/>
      <c r="L55" s="29"/>
      <c r="M55" s="29"/>
      <c r="N55" s="29"/>
      <c r="O55" s="8"/>
      <c r="P55" s="29"/>
      <c r="Q55" s="28"/>
      <c r="R55" s="28"/>
      <c r="S55" s="28"/>
      <c r="T55" s="20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97643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7"/>
      <c r="R56" s="67"/>
      <c r="S56" s="68">
        <v>0</v>
      </c>
      <c r="T56" s="20" t="str">
        <f>IF(S56=0,"%",R56/S56)</f>
        <v>%</v>
      </c>
      <c r="U56" s="29"/>
      <c r="V56" s="66">
        <f t="shared" ref="V56:X57" si="17">G56+L56+Q56</f>
        <v>0</v>
      </c>
      <c r="W56" s="66">
        <f t="shared" si="17"/>
        <v>0</v>
      </c>
      <c r="X56" s="59">
        <f t="shared" si="17"/>
        <v>97643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43757.759999999995</v>
      </c>
      <c r="H57" s="19">
        <v>128785.12000000001</v>
      </c>
      <c r="I57" s="19">
        <v>674180.4</v>
      </c>
      <c r="J57" s="8">
        <f>IF(I57=0,"%",H57/I57)</f>
        <v>0.19102471682653485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7"/>
      <c r="R57" s="67"/>
      <c r="S57" s="68">
        <v>0</v>
      </c>
      <c r="T57" s="20" t="str">
        <f>IF(S57=0,"%",R57/S57)</f>
        <v>%</v>
      </c>
      <c r="U57" s="29"/>
      <c r="V57" s="66">
        <f t="shared" si="17"/>
        <v>43757.759999999995</v>
      </c>
      <c r="W57" s="66">
        <f t="shared" si="17"/>
        <v>128785.12000000001</v>
      </c>
      <c r="X57" s="59">
        <f t="shared" si="17"/>
        <v>674180.4</v>
      </c>
      <c r="Y57" s="8">
        <f>IF(X57=0,"%",W57/X57)</f>
        <v>0.19102471682653485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70">
        <f>SUM(G56:G57)</f>
        <v>43757.759999999995</v>
      </c>
      <c r="H58" s="57">
        <f>SUM(H56-H57)</f>
        <v>-128785.12000000001</v>
      </c>
      <c r="I58" s="57">
        <f>SUM(I56:I57)</f>
        <v>771823.4</v>
      </c>
      <c r="J58" s="31">
        <f>IF(I58=0,"",H58/I58)</f>
        <v>-0.16685827353770305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70">
        <f>SUM(Q56:Q57)</f>
        <v>0</v>
      </c>
      <c r="R58" s="70">
        <f>SUM(R56:R57)</f>
        <v>0</v>
      </c>
      <c r="S58" s="70">
        <f>SUM(S56:S57)</f>
        <v>0</v>
      </c>
      <c r="T58" s="150" t="str">
        <f>IF(S58=0,"",R58/S58)</f>
        <v/>
      </c>
      <c r="U58" s="29"/>
      <c r="V58" s="57">
        <f>SUM(V56:V57)</f>
        <v>43757.759999999995</v>
      </c>
      <c r="W58" s="57">
        <f>W56-W57</f>
        <v>-128785.12000000001</v>
      </c>
      <c r="X58" s="57">
        <f>SUM(X56:X57)</f>
        <v>771823.4</v>
      </c>
      <c r="Y58" s="31">
        <f>IF(X58=0,"",W58/X58)</f>
        <v>-0.16685827353770305</v>
      </c>
    </row>
    <row r="59" spans="1:25" x14ac:dyDescent="0.2">
      <c r="A59" s="3"/>
      <c r="B59" s="3"/>
      <c r="C59" s="5"/>
      <c r="D59" s="5"/>
      <c r="E59" s="74"/>
      <c r="F59" s="5"/>
      <c r="G59" s="28"/>
      <c r="H59" s="29"/>
      <c r="I59" s="29"/>
      <c r="J59" s="8"/>
      <c r="K59" s="29"/>
      <c r="L59" s="29"/>
      <c r="M59" s="29"/>
      <c r="N59" s="29"/>
      <c r="O59" s="8"/>
      <c r="P59" s="29"/>
      <c r="Q59" s="28"/>
      <c r="R59" s="28"/>
      <c r="S59" s="28"/>
      <c r="T59" s="20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75"/>
      <c r="F60" s="5"/>
      <c r="G60" s="68"/>
      <c r="H60" s="59">
        <f>H53+H58</f>
        <v>291024.93000000028</v>
      </c>
      <c r="I60" s="59"/>
      <c r="J60" s="8" t="str">
        <f>IF(I60=0,"",H60/I60)</f>
        <v/>
      </c>
      <c r="K60" s="29"/>
      <c r="L60" s="59"/>
      <c r="M60" s="59">
        <f>M32-M52+M58</f>
        <v>8089.4099999999962</v>
      </c>
      <c r="N60" s="59"/>
      <c r="O60" s="29"/>
      <c r="P60" s="29"/>
      <c r="Q60" s="68"/>
      <c r="R60" s="68">
        <f>R32-R52+R58</f>
        <v>-1410.2399999999998</v>
      </c>
      <c r="S60" s="68">
        <f>S32-S52+S58</f>
        <v>0</v>
      </c>
      <c r="T60" s="28"/>
      <c r="U60" s="29">
        <f>U32-U52+U58</f>
        <v>0</v>
      </c>
      <c r="V60" s="59"/>
      <c r="W60" s="59">
        <f>W32-W52+W58</f>
        <v>297704.10000000021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68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68"/>
      <c r="R61" s="68"/>
      <c r="S61" s="68"/>
      <c r="T61" s="20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68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68"/>
      <c r="R62" s="68"/>
      <c r="S62" s="68"/>
      <c r="T62" s="20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70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70">
        <f>SUM(Q61:Q62)</f>
        <v>0</v>
      </c>
      <c r="R63" s="70">
        <f>SUM(R61:R62)</f>
        <v>0</v>
      </c>
      <c r="S63" s="70">
        <f>SUM(S61:S62)</f>
        <v>0</v>
      </c>
      <c r="T63" s="150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8"/>
      <c r="H64" s="29"/>
      <c r="I64" s="29"/>
      <c r="J64" s="8"/>
      <c r="K64" s="29"/>
      <c r="L64" s="29"/>
      <c r="M64" s="29"/>
      <c r="N64" s="29"/>
      <c r="O64" s="8"/>
      <c r="P64" s="29"/>
      <c r="Q64" s="28"/>
      <c r="R64" s="28"/>
      <c r="S64" s="28"/>
      <c r="T64" s="20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148">
        <f>G63+G60</f>
        <v>0</v>
      </c>
      <c r="H65" s="65">
        <f>H63+H60</f>
        <v>291024.93000000028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8089.4099999999962</v>
      </c>
      <c r="N65" s="65">
        <f>N63+N60</f>
        <v>0</v>
      </c>
      <c r="O65" s="38" t="str">
        <f>IF(N65=0,"%",M65/N65)</f>
        <v>%</v>
      </c>
      <c r="P65" s="39"/>
      <c r="Q65" s="148">
        <f>Q63+Q60</f>
        <v>0</v>
      </c>
      <c r="R65" s="148">
        <f>R63+R60</f>
        <v>-1410.2399999999998</v>
      </c>
      <c r="S65" s="148">
        <f>S63+S60</f>
        <v>0</v>
      </c>
      <c r="T65" s="151" t="str">
        <f>IF(S65=0,"%",R65/S65)</f>
        <v>%</v>
      </c>
      <c r="U65" s="39"/>
      <c r="V65" s="65">
        <f>V63+V60</f>
        <v>0</v>
      </c>
      <c r="W65" s="65">
        <f>W63+W60</f>
        <v>297704.10000000021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82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0810-ED4C-4544-B5C6-105601BDA51A}">
  <sheetPr codeName="Sheet3">
    <pageSetUpPr fitToPage="1"/>
  </sheetPr>
  <dimension ref="A1:Z67"/>
  <sheetViews>
    <sheetView topLeftCell="C6" zoomScale="80" zoomScaleNormal="80" zoomScaleSheetLayoutView="50" zoomScalePageLayoutView="40" workbookViewId="0">
      <selection activeCell="D12" sqref="D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17.7109375" style="149" bestFit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149" customWidth="1"/>
    <col min="18" max="18" width="17.5703125" style="149" customWidth="1"/>
    <col min="19" max="19" width="16.7109375" style="149" customWidth="1"/>
    <col min="20" max="20" width="13.42578125" style="149" customWidth="1"/>
    <col min="21" max="21" width="2.42578125" style="4" customWidth="1"/>
    <col min="22" max="22" width="16.7109375" style="4" customWidth="1"/>
    <col min="23" max="23" width="19.7109375" style="4" bestFit="1" customWidth="1"/>
    <col min="24" max="24" width="17.710937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5" t="s">
        <v>52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6" ht="23.25" x14ac:dyDescent="0.35">
      <c r="A2" s="3"/>
      <c r="B2" s="3"/>
      <c r="C2" s="125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6" ht="23.25" x14ac:dyDescent="0.35">
      <c r="A3" s="3"/>
      <c r="B3" s="3"/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6" ht="23.25" x14ac:dyDescent="0.35">
      <c r="A4" s="3"/>
      <c r="B4" s="3"/>
      <c r="C4" s="125" t="str">
        <f>'1351'!C4:Y4</f>
        <v>For Month or Quarter Ended and For the Year Ending 9/30/2024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6" ht="23.25" x14ac:dyDescent="0.35">
      <c r="A5" s="3"/>
      <c r="B5" s="3"/>
      <c r="C5" s="52"/>
      <c r="D5" s="52"/>
      <c r="E5" s="52"/>
      <c r="F5" s="52"/>
      <c r="G5" s="145"/>
      <c r="H5" s="52"/>
      <c r="I5" s="52"/>
      <c r="J5" s="52"/>
      <c r="K5" s="52"/>
      <c r="L5" s="52"/>
      <c r="M5" s="52"/>
      <c r="N5" s="52"/>
      <c r="O5" s="52"/>
      <c r="P5" s="52"/>
      <c r="Q5" s="145"/>
      <c r="R5" s="145"/>
      <c r="S5" s="145"/>
      <c r="T5" s="145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145"/>
      <c r="H6" s="52"/>
      <c r="I6" s="52"/>
      <c r="J6" s="52"/>
      <c r="K6" s="52"/>
      <c r="L6" s="52"/>
      <c r="M6" s="52"/>
      <c r="N6" s="52"/>
      <c r="O6" s="52"/>
      <c r="P6" s="52"/>
      <c r="Q6" s="145"/>
      <c r="R6" s="145"/>
      <c r="S6" s="145"/>
      <c r="T6" s="145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17"/>
      <c r="H7" s="5"/>
      <c r="I7" s="5"/>
      <c r="J7" s="5"/>
      <c r="K7" s="5"/>
      <c r="L7" s="5"/>
      <c r="M7" s="5"/>
      <c r="N7" s="5"/>
      <c r="O7" s="5"/>
      <c r="P7" s="5"/>
      <c r="Q7" s="17"/>
      <c r="R7" s="17"/>
      <c r="S7" s="17"/>
      <c r="T7" s="17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441.93</v>
      </c>
      <c r="F8" s="5"/>
      <c r="G8" s="17"/>
      <c r="H8" s="5"/>
      <c r="I8" s="5"/>
      <c r="J8" s="5"/>
      <c r="K8" s="5"/>
      <c r="L8" s="5"/>
      <c r="M8" s="5"/>
      <c r="N8" s="5"/>
      <c r="O8" s="5"/>
      <c r="P8" s="5"/>
      <c r="Q8" s="17"/>
      <c r="R8" s="17"/>
      <c r="S8" s="17"/>
      <c r="T8" s="17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441.93</v>
      </c>
      <c r="F9" s="5"/>
      <c r="G9" s="20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17"/>
      <c r="R9" s="17"/>
      <c r="S9" s="17"/>
      <c r="T9" s="17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17"/>
      <c r="H10" s="5"/>
      <c r="I10" s="5"/>
      <c r="J10" s="5"/>
      <c r="K10" s="5"/>
      <c r="L10" s="5"/>
      <c r="M10" s="5"/>
      <c r="N10" s="5"/>
      <c r="O10" s="5"/>
      <c r="P10" s="5"/>
      <c r="Q10" s="17"/>
      <c r="R10" s="17"/>
      <c r="S10" s="17"/>
      <c r="T10" s="17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6" t="s">
        <v>5</v>
      </c>
      <c r="H11" s="127"/>
      <c r="I11" s="127"/>
      <c r="J11" s="128"/>
      <c r="K11" s="9"/>
      <c r="L11" s="126" t="s">
        <v>7</v>
      </c>
      <c r="M11" s="127"/>
      <c r="N11" s="127"/>
      <c r="O11" s="128"/>
      <c r="P11" s="9"/>
      <c r="Q11" s="130" t="s">
        <v>8</v>
      </c>
      <c r="R11" s="131"/>
      <c r="S11" s="131"/>
      <c r="T11" s="132"/>
      <c r="U11" s="9"/>
      <c r="V11" s="126" t="s">
        <v>9</v>
      </c>
      <c r="W11" s="127"/>
      <c r="X11" s="127"/>
      <c r="Y11" s="129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17"/>
      <c r="H13" s="5"/>
      <c r="I13" s="5"/>
      <c r="J13" s="5"/>
      <c r="K13" s="5"/>
      <c r="L13" s="5"/>
      <c r="M13" s="5"/>
      <c r="N13" s="5"/>
      <c r="O13" s="5"/>
      <c r="P13" s="5"/>
      <c r="Q13" s="17"/>
      <c r="R13" s="17"/>
      <c r="S13" s="17"/>
      <c r="T13" s="17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17"/>
      <c r="H14" s="5"/>
      <c r="I14" s="5"/>
      <c r="J14" s="5"/>
      <c r="K14" s="5"/>
      <c r="L14" s="5"/>
      <c r="M14" s="5"/>
      <c r="N14" s="5"/>
      <c r="O14" s="5"/>
      <c r="P14" s="5"/>
      <c r="Q14" s="17"/>
      <c r="R14" s="17"/>
      <c r="S14" s="17"/>
      <c r="T14" s="17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17"/>
      <c r="R15" s="17"/>
      <c r="S15" s="17"/>
      <c r="T15" s="17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106071.13</v>
      </c>
      <c r="N17" s="19">
        <v>374319.9</v>
      </c>
      <c r="O17" s="8">
        <f>IF(N17=0,"%",M17/N17)</f>
        <v>0.28337026698286677</v>
      </c>
      <c r="P17" s="26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6"/>
      <c r="V17" s="23">
        <f t="shared" si="1"/>
        <v>0</v>
      </c>
      <c r="W17" s="23">
        <f t="shared" si="1"/>
        <v>106071.13</v>
      </c>
      <c r="X17" s="23">
        <f t="shared" si="1"/>
        <v>374319.9</v>
      </c>
      <c r="Y17" s="8">
        <f>IF(X17=0,"%",W17/X17)</f>
        <v>0.28337026698286677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19"/>
      <c r="R18" s="19"/>
      <c r="S18" s="19"/>
      <c r="T18" s="20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253707.33</v>
      </c>
      <c r="H19" s="19">
        <v>777945.29</v>
      </c>
      <c r="I19" s="19">
        <v>3229207</v>
      </c>
      <c r="J19" s="20">
        <f t="shared" si="2"/>
        <v>0.24090908077432013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6"/>
      <c r="V19" s="23">
        <f t="shared" ref="V19:X24" si="5">G19+L19+Q19</f>
        <v>253707.33</v>
      </c>
      <c r="W19" s="23">
        <f t="shared" si="5"/>
        <v>777945.29</v>
      </c>
      <c r="X19" s="23">
        <f t="shared" si="5"/>
        <v>3229207</v>
      </c>
      <c r="Y19" s="8">
        <f t="shared" ref="Y19:Y24" si="6">IF(X19=0,"%",W19/X19)</f>
        <v>0.24090908077432013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19">
        <v>0</v>
      </c>
      <c r="R20" s="19">
        <v>0</v>
      </c>
      <c r="S20" s="19">
        <v>0</v>
      </c>
      <c r="T20" s="20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9358.36</v>
      </c>
      <c r="H21" s="19">
        <v>28075.08</v>
      </c>
      <c r="I21" s="19">
        <v>102942</v>
      </c>
      <c r="J21" s="20">
        <f t="shared" si="2"/>
        <v>0.27272716675409453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19">
        <v>0</v>
      </c>
      <c r="R21" s="19">
        <v>0</v>
      </c>
      <c r="S21" s="19">
        <v>0</v>
      </c>
      <c r="T21" s="20" t="str">
        <f t="shared" si="4"/>
        <v>%</v>
      </c>
      <c r="U21" s="26"/>
      <c r="V21" s="23">
        <f t="shared" si="5"/>
        <v>9358.36</v>
      </c>
      <c r="W21" s="23">
        <f t="shared" si="5"/>
        <v>28075.08</v>
      </c>
      <c r="X21" s="23">
        <f t="shared" si="5"/>
        <v>102942</v>
      </c>
      <c r="Y21" s="8">
        <f>IF(X21=0,"%",W21/X21)</f>
        <v>0.27272716675409453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40966.18</v>
      </c>
      <c r="H22" s="19">
        <v>122898.54</v>
      </c>
      <c r="I22" s="19">
        <v>470413</v>
      </c>
      <c r="J22" s="20">
        <f t="shared" si="2"/>
        <v>0.26125668295731624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19">
        <v>0</v>
      </c>
      <c r="R22" s="19">
        <v>0</v>
      </c>
      <c r="S22" s="19">
        <v>0</v>
      </c>
      <c r="T22" s="20" t="str">
        <f t="shared" si="4"/>
        <v>%</v>
      </c>
      <c r="U22" s="26"/>
      <c r="V22" s="23">
        <f t="shared" si="5"/>
        <v>40966.18</v>
      </c>
      <c r="W22" s="23">
        <f t="shared" si="5"/>
        <v>122898.54</v>
      </c>
      <c r="X22" s="23">
        <f t="shared" si="5"/>
        <v>470413</v>
      </c>
      <c r="Y22" s="8">
        <f>IF(X22=0,"%",W22/X22)</f>
        <v>0.26125668295731624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19">
        <v>0</v>
      </c>
      <c r="R23" s="19">
        <v>0</v>
      </c>
      <c r="S23" s="19">
        <v>0</v>
      </c>
      <c r="T23" s="20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600</v>
      </c>
      <c r="H24" s="19">
        <v>8400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19">
        <v>0</v>
      </c>
      <c r="R24" s="19">
        <v>0</v>
      </c>
      <c r="S24" s="19">
        <v>0</v>
      </c>
      <c r="T24" s="20" t="str">
        <f t="shared" si="4"/>
        <v>%</v>
      </c>
      <c r="U24" s="26"/>
      <c r="V24" s="23">
        <f t="shared" si="5"/>
        <v>600</v>
      </c>
      <c r="W24" s="23">
        <f t="shared" si="5"/>
        <v>8400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19"/>
      <c r="R25" s="19"/>
      <c r="S25" s="19"/>
      <c r="T25" s="20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16619.009999999998</v>
      </c>
      <c r="H27" s="19">
        <v>49344.93</v>
      </c>
      <c r="I27" s="19">
        <v>184855</v>
      </c>
      <c r="J27" s="20">
        <f t="shared" si="2"/>
        <v>0.26693857347650862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19">
        <v>0</v>
      </c>
      <c r="R27" s="19">
        <v>0</v>
      </c>
      <c r="S27" s="19">
        <v>0</v>
      </c>
      <c r="T27" s="20" t="str">
        <f t="shared" si="8"/>
        <v>%</v>
      </c>
      <c r="U27" s="29"/>
      <c r="V27" s="23">
        <f t="shared" si="9"/>
        <v>16619.009999999998</v>
      </c>
      <c r="W27" s="23">
        <f t="shared" si="9"/>
        <v>49344.93</v>
      </c>
      <c r="X27" s="23">
        <f t="shared" si="9"/>
        <v>184855</v>
      </c>
      <c r="Y27" s="8">
        <f t="shared" si="10"/>
        <v>0.26693857347650862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19">
        <v>0</v>
      </c>
      <c r="R28" s="19">
        <v>0</v>
      </c>
      <c r="S28" s="19">
        <v>0</v>
      </c>
      <c r="T28" s="20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19">
        <v>0</v>
      </c>
      <c r="R29" s="19">
        <v>0</v>
      </c>
      <c r="S29" s="19">
        <v>0</v>
      </c>
      <c r="T29" s="20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40000</v>
      </c>
      <c r="H30" s="19">
        <v>40000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19">
        <v>0</v>
      </c>
      <c r="T30" s="20" t="str">
        <f t="shared" si="8"/>
        <v>%</v>
      </c>
      <c r="U30" s="29"/>
      <c r="V30" s="23">
        <f t="shared" si="9"/>
        <v>40000</v>
      </c>
      <c r="W30" s="23">
        <f t="shared" si="9"/>
        <v>40000</v>
      </c>
      <c r="X30" s="23">
        <f t="shared" si="9"/>
        <v>0</v>
      </c>
      <c r="Y30" s="8" t="str">
        <f t="shared" si="10"/>
        <v>%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4308.17</v>
      </c>
      <c r="R31" s="19">
        <v>4920.82</v>
      </c>
      <c r="S31" s="19">
        <v>0</v>
      </c>
      <c r="T31" s="20" t="str">
        <f t="shared" si="8"/>
        <v>%</v>
      </c>
      <c r="U31" s="29"/>
      <c r="V31" s="23">
        <f t="shared" si="9"/>
        <v>4308.17</v>
      </c>
      <c r="W31" s="23">
        <f t="shared" si="9"/>
        <v>4920.82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70">
        <f>SUM(G16:G31)</f>
        <v>361250.88</v>
      </c>
      <c r="H32" s="57">
        <f>SUM(H16:H31)</f>
        <v>1026663.8400000001</v>
      </c>
      <c r="I32" s="57">
        <f>SUM(I16:I31)</f>
        <v>3987417</v>
      </c>
      <c r="J32" s="31">
        <f>IF(I32=0,"",H32/I32)</f>
        <v>0.25747591485916826</v>
      </c>
      <c r="K32" s="29"/>
      <c r="L32" s="57">
        <f>SUM(L16:L31)</f>
        <v>0</v>
      </c>
      <c r="M32" s="57">
        <f>SUM(M16:M31)</f>
        <v>106071.13</v>
      </c>
      <c r="N32" s="57">
        <f>SUM(N16:N31)</f>
        <v>374319.9</v>
      </c>
      <c r="O32" s="31">
        <f>IF(N32=0,"",M32/N32)</f>
        <v>0.28337026698286677</v>
      </c>
      <c r="P32" s="29"/>
      <c r="Q32" s="70">
        <f>SUM(Q16:Q31)</f>
        <v>4308.17</v>
      </c>
      <c r="R32" s="70">
        <f>SUM(R16:R31)</f>
        <v>4920.82</v>
      </c>
      <c r="S32" s="70">
        <f>SUM(S16:S31)</f>
        <v>0</v>
      </c>
      <c r="T32" s="150" t="str">
        <f>IF(S32=0,"",R32/S32)</f>
        <v/>
      </c>
      <c r="U32" s="29"/>
      <c r="V32" s="57">
        <f>SUM(V16:V31)</f>
        <v>365559.05</v>
      </c>
      <c r="W32" s="57">
        <f>SUM(W16:W31)</f>
        <v>1137655.79</v>
      </c>
      <c r="X32" s="57">
        <f>SUM(X16:X31)</f>
        <v>4361736.9000000004</v>
      </c>
      <c r="Y32" s="31">
        <f>IF(X32=0,"",W32/X32)</f>
        <v>0.26082632127582017</v>
      </c>
    </row>
    <row r="33" spans="1:25" x14ac:dyDescent="0.2">
      <c r="A33" s="3"/>
      <c r="B33" s="3"/>
      <c r="C33" s="5"/>
      <c r="D33" s="5"/>
      <c r="E33" s="5"/>
      <c r="F33" s="5"/>
      <c r="G33" s="28"/>
      <c r="H33" s="29"/>
      <c r="I33" s="29"/>
      <c r="J33" s="8"/>
      <c r="K33" s="29"/>
      <c r="L33" s="29"/>
      <c r="M33" s="29"/>
      <c r="N33" s="29"/>
      <c r="O33" s="8"/>
      <c r="P33" s="29"/>
      <c r="Q33" s="28"/>
      <c r="R33" s="28"/>
      <c r="S33" s="28"/>
      <c r="T33" s="20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8"/>
      <c r="H34" s="29"/>
      <c r="I34" s="29"/>
      <c r="J34" s="8"/>
      <c r="K34" s="29"/>
      <c r="L34" s="29"/>
      <c r="M34" s="29"/>
      <c r="N34" s="29"/>
      <c r="O34" s="8"/>
      <c r="P34" s="29"/>
      <c r="Q34" s="28"/>
      <c r="R34" s="28"/>
      <c r="S34" s="28"/>
      <c r="T34" s="20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8"/>
      <c r="H35" s="29"/>
      <c r="I35" s="29"/>
      <c r="J35" s="8"/>
      <c r="K35" s="29"/>
      <c r="L35" s="29"/>
      <c r="M35" s="29"/>
      <c r="N35" s="29"/>
      <c r="O35" s="8"/>
      <c r="P35" s="29"/>
      <c r="Q35" s="28"/>
      <c r="R35" s="28"/>
      <c r="S35" s="28"/>
      <c r="T35" s="20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f>201536.23+40063.32</f>
        <v>241599.55000000002</v>
      </c>
      <c r="H36" s="19">
        <f>396792.59+61219.35</f>
        <v>458011.94</v>
      </c>
      <c r="I36" s="19">
        <v>2686218.06</v>
      </c>
      <c r="J36" s="8">
        <f t="shared" ref="J36:J51" si="11">IF(I36=0,"%",H36/I36)</f>
        <v>0.17050437818886527</v>
      </c>
      <c r="K36" s="29"/>
      <c r="L36" s="19">
        <v>22467.419999999995</v>
      </c>
      <c r="M36" s="19">
        <v>49209.349999999991</v>
      </c>
      <c r="N36" s="19">
        <v>137935.99</v>
      </c>
      <c r="O36" s="8">
        <f t="shared" ref="O36:O51" si="12">IF(N36=0,"%",M36/N36)</f>
        <v>0.3567549701858086</v>
      </c>
      <c r="P36" s="29"/>
      <c r="Q36" s="19">
        <v>0</v>
      </c>
      <c r="R36" s="19">
        <v>0</v>
      </c>
      <c r="S36" s="19">
        <v>0</v>
      </c>
      <c r="T36" s="20" t="str">
        <f t="shared" ref="T36:T51" si="13">IF(S36=0,"%",R36/S36)</f>
        <v>%</v>
      </c>
      <c r="U36" s="29"/>
      <c r="V36" s="23">
        <f t="shared" ref="V36:V51" si="14">G36+L36+Q36</f>
        <v>264066.97000000003</v>
      </c>
      <c r="W36" s="23">
        <f t="shared" ref="W36:W51" si="15">H36+M36+R36</f>
        <v>507221.29</v>
      </c>
      <c r="X36" s="23">
        <f t="shared" ref="X36:X51" si="16">I36+N36+S36</f>
        <v>2824154.05</v>
      </c>
      <c r="Y36" s="8">
        <f t="shared" ref="Y36:Y51" si="17">IF(X36=0,"%",W36/X36)</f>
        <v>0.17960114109214403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f>6163.1+6666.7+9500+937.5</f>
        <v>23267.3</v>
      </c>
      <c r="H37" s="19">
        <f>12770.09+12028.58+15000+4274.5</f>
        <v>44073.17</v>
      </c>
      <c r="I37" s="19">
        <v>171389.89999999997</v>
      </c>
      <c r="J37" s="8">
        <f t="shared" si="11"/>
        <v>0.2571515007593797</v>
      </c>
      <c r="K37" s="29"/>
      <c r="L37" s="19">
        <v>18773.41</v>
      </c>
      <c r="M37" s="19">
        <v>43782.59</v>
      </c>
      <c r="N37" s="19">
        <v>236383.90999999997</v>
      </c>
      <c r="O37" s="8">
        <f t="shared" si="12"/>
        <v>0.18521814788493854</v>
      </c>
      <c r="P37" s="29"/>
      <c r="Q37" s="19">
        <v>0</v>
      </c>
      <c r="R37" s="19">
        <v>0</v>
      </c>
      <c r="S37" s="19">
        <v>0</v>
      </c>
      <c r="T37" s="20" t="str">
        <f t="shared" si="13"/>
        <v>%</v>
      </c>
      <c r="U37" s="29"/>
      <c r="V37" s="23">
        <f t="shared" si="14"/>
        <v>42040.71</v>
      </c>
      <c r="W37" s="23">
        <f t="shared" si="15"/>
        <v>87855.76</v>
      </c>
      <c r="X37" s="23">
        <f t="shared" si="16"/>
        <v>407773.80999999994</v>
      </c>
      <c r="Y37" s="8">
        <f t="shared" si="17"/>
        <v>0.21545218904568689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9000</v>
      </c>
      <c r="H38" s="19">
        <v>9000</v>
      </c>
      <c r="I38" s="19">
        <v>13750</v>
      </c>
      <c r="J38" s="8">
        <f t="shared" si="11"/>
        <v>0.65454545454545454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19">
        <v>0</v>
      </c>
      <c r="R38" s="19">
        <v>0</v>
      </c>
      <c r="S38" s="19">
        <v>0</v>
      </c>
      <c r="T38" s="20" t="str">
        <f t="shared" si="13"/>
        <v>%</v>
      </c>
      <c r="U38" s="29"/>
      <c r="V38" s="23">
        <f t="shared" si="14"/>
        <v>9000</v>
      </c>
      <c r="W38" s="23">
        <f t="shared" si="15"/>
        <v>9000</v>
      </c>
      <c r="X38" s="23">
        <f t="shared" si="16"/>
        <v>13750</v>
      </c>
      <c r="Y38" s="8">
        <f t="shared" si="17"/>
        <v>0.65454545454545454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19">
        <v>0</v>
      </c>
      <c r="R39" s="19">
        <v>0</v>
      </c>
      <c r="S39" s="19">
        <v>0</v>
      </c>
      <c r="T39" s="20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33329.909999999996</v>
      </c>
      <c r="H40" s="19">
        <v>100791.22000000002</v>
      </c>
      <c r="I40" s="19">
        <v>438855.79</v>
      </c>
      <c r="J40" s="8">
        <f t="shared" si="11"/>
        <v>0.22966820148368106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19">
        <v>0</v>
      </c>
      <c r="R40" s="19">
        <v>0</v>
      </c>
      <c r="S40" s="19">
        <v>0</v>
      </c>
      <c r="T40" s="20" t="str">
        <f t="shared" si="13"/>
        <v>%</v>
      </c>
      <c r="U40" s="29"/>
      <c r="V40" s="23">
        <f t="shared" si="14"/>
        <v>33329.909999999996</v>
      </c>
      <c r="W40" s="23">
        <f t="shared" si="15"/>
        <v>100791.22000000002</v>
      </c>
      <c r="X40" s="23">
        <f t="shared" si="16"/>
        <v>438855.79</v>
      </c>
      <c r="Y40" s="8">
        <f t="shared" si="17"/>
        <v>0.22966820148368106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19">
        <v>0</v>
      </c>
      <c r="R41" s="19">
        <v>0</v>
      </c>
      <c r="S41" s="19">
        <v>0</v>
      </c>
      <c r="T41" s="20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1549.84</v>
      </c>
      <c r="H42" s="19">
        <v>4719.99</v>
      </c>
      <c r="I42" s="19">
        <v>17979</v>
      </c>
      <c r="J42" s="8">
        <f t="shared" si="11"/>
        <v>0.26252794927415318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19">
        <v>0</v>
      </c>
      <c r="R42" s="19">
        <v>0</v>
      </c>
      <c r="S42" s="19">
        <v>0</v>
      </c>
      <c r="T42" s="20" t="str">
        <f t="shared" si="13"/>
        <v>%</v>
      </c>
      <c r="U42" s="29"/>
      <c r="V42" s="23">
        <f t="shared" si="14"/>
        <v>1549.84</v>
      </c>
      <c r="W42" s="23">
        <f t="shared" si="15"/>
        <v>4719.99</v>
      </c>
      <c r="X42" s="23">
        <f t="shared" si="16"/>
        <v>17979</v>
      </c>
      <c r="Y42" s="8">
        <f t="shared" si="17"/>
        <v>0.26252794927415318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19">
        <v>0</v>
      </c>
      <c r="R43" s="19">
        <v>0</v>
      </c>
      <c r="S43" s="19">
        <v>0</v>
      </c>
      <c r="T43" s="20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19">
        <v>0</v>
      </c>
      <c r="R44" s="19">
        <v>0</v>
      </c>
      <c r="S44" s="19">
        <v>0</v>
      </c>
      <c r="T44" s="20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1"/>
        <v>%</v>
      </c>
      <c r="K45" s="29"/>
      <c r="L45" s="23">
        <v>4082</v>
      </c>
      <c r="M45" s="23">
        <v>8208</v>
      </c>
      <c r="N45" s="23">
        <v>0</v>
      </c>
      <c r="O45" s="8" t="str">
        <f t="shared" si="12"/>
        <v>%</v>
      </c>
      <c r="P45" s="29"/>
      <c r="Q45" s="19">
        <v>0</v>
      </c>
      <c r="R45" s="19">
        <v>0</v>
      </c>
      <c r="S45" s="19">
        <v>0</v>
      </c>
      <c r="T45" s="20" t="str">
        <f t="shared" si="13"/>
        <v>%</v>
      </c>
      <c r="U45" s="29"/>
      <c r="V45" s="23">
        <f t="shared" si="14"/>
        <v>4082</v>
      </c>
      <c r="W45" s="23">
        <f t="shared" si="15"/>
        <v>8208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29375.87</v>
      </c>
      <c r="H46" s="19">
        <v>88533.8</v>
      </c>
      <c r="I46" s="19">
        <v>321371.81</v>
      </c>
      <c r="J46" s="8">
        <f t="shared" si="11"/>
        <v>0.27548713746859133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19">
        <v>0</v>
      </c>
      <c r="R46" s="19">
        <v>0</v>
      </c>
      <c r="S46" s="19">
        <v>0</v>
      </c>
      <c r="T46" s="20" t="str">
        <f t="shared" si="13"/>
        <v>%</v>
      </c>
      <c r="U46" s="29"/>
      <c r="V46" s="23">
        <f t="shared" si="14"/>
        <v>29375.87</v>
      </c>
      <c r="W46" s="23">
        <f t="shared" si="15"/>
        <v>88533.8</v>
      </c>
      <c r="X46" s="23">
        <f t="shared" si="16"/>
        <v>321371.81</v>
      </c>
      <c r="Y46" s="8">
        <f t="shared" si="17"/>
        <v>0.27548713746859133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4500</v>
      </c>
      <c r="J47" s="8">
        <f t="shared" si="11"/>
        <v>0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19">
        <v>0</v>
      </c>
      <c r="R47" s="19">
        <v>0</v>
      </c>
      <c r="S47" s="19">
        <v>0</v>
      </c>
      <c r="T47" s="20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4500</v>
      </c>
      <c r="Y47" s="8">
        <f t="shared" si="17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19">
        <v>0</v>
      </c>
      <c r="R48" s="19">
        <v>0</v>
      </c>
      <c r="S48" s="19">
        <v>0</v>
      </c>
      <c r="T48" s="20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19">
        <v>0</v>
      </c>
      <c r="R49" s="19">
        <v>0</v>
      </c>
      <c r="S49" s="19">
        <v>0</v>
      </c>
      <c r="T49" s="20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/>
      <c r="B50" s="3"/>
      <c r="C50" s="5"/>
      <c r="D50" s="33" t="s">
        <v>78</v>
      </c>
      <c r="E50" s="18">
        <v>9200</v>
      </c>
      <c r="F50" s="33"/>
      <c r="G50" s="19">
        <v>0</v>
      </c>
      <c r="H50" s="19">
        <v>0</v>
      </c>
      <c r="I50" s="23">
        <v>0</v>
      </c>
      <c r="J50" s="8"/>
      <c r="K50" s="29"/>
      <c r="L50" s="19">
        <v>0</v>
      </c>
      <c r="M50" s="19">
        <v>0</v>
      </c>
      <c r="N50" s="19">
        <v>0</v>
      </c>
      <c r="O50" s="8"/>
      <c r="P50" s="29"/>
      <c r="Q50" s="19">
        <v>0</v>
      </c>
      <c r="R50" s="19">
        <v>0</v>
      </c>
      <c r="S50" s="19">
        <v>0</v>
      </c>
      <c r="T50" s="20"/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/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19">
        <v>0</v>
      </c>
      <c r="H51" s="19">
        <v>0</v>
      </c>
      <c r="I51" s="23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156">
        <v>0</v>
      </c>
      <c r="R51" s="19">
        <v>2836.11</v>
      </c>
      <c r="S51" s="19">
        <v>0</v>
      </c>
      <c r="T51" s="20" t="str">
        <f t="shared" si="13"/>
        <v>%</v>
      </c>
      <c r="U51" s="29"/>
      <c r="V51" s="23">
        <f t="shared" si="14"/>
        <v>0</v>
      </c>
      <c r="W51" s="23">
        <f t="shared" si="15"/>
        <v>2836.11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0">
        <f>SUM(G36:G51)</f>
        <v>338122.47000000003</v>
      </c>
      <c r="H52" s="57">
        <f>SUM(H36:H51)</f>
        <v>705130.12</v>
      </c>
      <c r="I52" s="57">
        <f>SUM(I36:I51)</f>
        <v>3654064.56</v>
      </c>
      <c r="J52" s="31">
        <f>IF(I52=0,"",H52/I52)</f>
        <v>0.19297144547440617</v>
      </c>
      <c r="K52" s="29"/>
      <c r="L52" s="57">
        <f>SUM(L36:L51)</f>
        <v>45322.829999999994</v>
      </c>
      <c r="M52" s="57">
        <f>SUM(M36:M51)</f>
        <v>101199.93999999999</v>
      </c>
      <c r="N52" s="57">
        <f>SUM(N36:N51)</f>
        <v>374319.89999999997</v>
      </c>
      <c r="O52" s="31">
        <f>IF(N52=0,"",M52/N52)</f>
        <v>0.27035682580594833</v>
      </c>
      <c r="P52" s="29"/>
      <c r="Q52" s="157">
        <v>0</v>
      </c>
      <c r="R52" s="70">
        <f>SUM(R36:R51)</f>
        <v>2836.11</v>
      </c>
      <c r="S52" s="70">
        <f>SUM(S36:S51)</f>
        <v>0</v>
      </c>
      <c r="T52" s="150" t="str">
        <f>IF(S52=0,"",R52/S52)</f>
        <v/>
      </c>
      <c r="U52" s="29"/>
      <c r="V52" s="57">
        <f>SUM(V36:V51)</f>
        <v>383445.30000000005</v>
      </c>
      <c r="W52" s="57">
        <f>SUM(W36:W51)</f>
        <v>809166.16999999993</v>
      </c>
      <c r="X52" s="57">
        <f>SUM(X36:X51)</f>
        <v>4028384.46</v>
      </c>
      <c r="Y52" s="31">
        <f>IF(X52=0,"",W52/X52)</f>
        <v>0.2008661730365229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146">
        <f>G32-G52</f>
        <v>23128.409999999974</v>
      </c>
      <c r="H53" s="58">
        <f>H32-H52</f>
        <v>321533.72000000009</v>
      </c>
      <c r="I53" s="58">
        <f>I32-I52</f>
        <v>333352.43999999994</v>
      </c>
      <c r="J53" s="31">
        <f>IF(I53=0,"",H53/I53)</f>
        <v>0.96454587223060417</v>
      </c>
      <c r="K53" s="29"/>
      <c r="L53" s="58">
        <f>L32-L52</f>
        <v>-45322.829999999994</v>
      </c>
      <c r="M53" s="58">
        <f>M32-M52</f>
        <v>4871.1900000000169</v>
      </c>
      <c r="N53" s="58">
        <f>N32-N52</f>
        <v>0</v>
      </c>
      <c r="O53" s="31" t="str">
        <f>IF(N53=0,"",M53/N53)</f>
        <v/>
      </c>
      <c r="P53" s="29"/>
      <c r="Q53" s="157">
        <v>0</v>
      </c>
      <c r="R53" s="146">
        <f>R32-R52</f>
        <v>2084.7099999999996</v>
      </c>
      <c r="S53" s="146">
        <f>S32-S52</f>
        <v>0</v>
      </c>
      <c r="T53" s="150" t="str">
        <f>IF(S53=0,"",R53/S53)</f>
        <v/>
      </c>
      <c r="U53" s="29"/>
      <c r="V53" s="58">
        <f>V32-V52</f>
        <v>-17886.250000000058</v>
      </c>
      <c r="W53" s="58">
        <f>W32-W52</f>
        <v>328489.62000000011</v>
      </c>
      <c r="X53" s="58">
        <f>X32-X52</f>
        <v>333352.44000000041</v>
      </c>
      <c r="Y53" s="31">
        <f>IF(X53=0,"",W53/X53)</f>
        <v>0.98541237616259747</v>
      </c>
    </row>
    <row r="54" spans="1:25" x14ac:dyDescent="0.2">
      <c r="A54" s="3"/>
      <c r="B54" s="3"/>
      <c r="C54" s="5"/>
      <c r="D54" s="5"/>
      <c r="E54" s="5"/>
      <c r="F54" s="5"/>
      <c r="G54" s="68"/>
      <c r="H54" s="59"/>
      <c r="I54" s="59"/>
      <c r="J54" s="8"/>
      <c r="K54" s="29"/>
      <c r="L54" s="59"/>
      <c r="M54" s="59"/>
      <c r="N54" s="59"/>
      <c r="O54" s="8"/>
      <c r="P54" s="29"/>
      <c r="Q54" s="68"/>
      <c r="R54" s="68"/>
      <c r="S54" s="68"/>
      <c r="T54" s="20"/>
      <c r="U54" s="29"/>
      <c r="V54" s="59"/>
      <c r="W54" s="59"/>
      <c r="X54" s="5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68"/>
      <c r="H55" s="59"/>
      <c r="I55" s="59"/>
      <c r="J55" s="8"/>
      <c r="K55" s="29"/>
      <c r="L55" s="59"/>
      <c r="M55" s="59"/>
      <c r="N55" s="59"/>
      <c r="O55" s="8"/>
      <c r="P55" s="29"/>
      <c r="Q55" s="68"/>
      <c r="R55" s="68"/>
      <c r="S55" s="68"/>
      <c r="T55" s="20"/>
      <c r="U55" s="29"/>
      <c r="V55" s="59"/>
      <c r="W55" s="59"/>
      <c r="X55" s="5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201417</v>
      </c>
      <c r="J56" s="8">
        <f>IF(I56=0,"%",H56/I56)</f>
        <v>0</v>
      </c>
      <c r="K56" s="29"/>
      <c r="L56" s="67">
        <v>0</v>
      </c>
      <c r="M56" s="67">
        <v>0</v>
      </c>
      <c r="N56" s="67">
        <v>0</v>
      </c>
      <c r="O56" s="8" t="str">
        <f>IF(N56=0,"%",M56/N56)</f>
        <v>%</v>
      </c>
      <c r="P56" s="29"/>
      <c r="Q56" s="67">
        <v>0</v>
      </c>
      <c r="R56" s="67">
        <v>0</v>
      </c>
      <c r="S56" s="68">
        <v>0</v>
      </c>
      <c r="T56" s="20" t="str">
        <f>IF(S56=0,"%",R56/S56)</f>
        <v>%</v>
      </c>
      <c r="U56" s="29"/>
      <c r="V56" s="66">
        <f t="shared" ref="V56:X57" si="18">G56+L56+Q56</f>
        <v>0</v>
      </c>
      <c r="W56" s="66">
        <f t="shared" si="18"/>
        <v>0</v>
      </c>
      <c r="X56" s="59">
        <f t="shared" si="18"/>
        <v>201417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36152.619999999995</v>
      </c>
      <c r="H57" s="19">
        <v>105064.83</v>
      </c>
      <c r="I57" s="19">
        <v>534771</v>
      </c>
      <c r="J57" s="8">
        <f>IF(I57=0,"%",H57/I57)</f>
        <v>0.19646695501438935</v>
      </c>
      <c r="K57" s="29"/>
      <c r="L57" s="66">
        <v>0</v>
      </c>
      <c r="M57" s="66">
        <v>0</v>
      </c>
      <c r="N57" s="66">
        <v>0</v>
      </c>
      <c r="O57" s="8" t="str">
        <f>IF(N57=0,"%",M57/N57)</f>
        <v>%</v>
      </c>
      <c r="P57" s="29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9"/>
      <c r="V57" s="66">
        <f t="shared" si="18"/>
        <v>36152.619999999995</v>
      </c>
      <c r="W57" s="66">
        <f t="shared" si="18"/>
        <v>105064.83</v>
      </c>
      <c r="X57" s="59">
        <f t="shared" si="18"/>
        <v>534771</v>
      </c>
      <c r="Y57" s="8">
        <f>IF(X57=0,"%",W57/X57)</f>
        <v>0.19646695501438935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70">
        <f>SUM(G56:G57)</f>
        <v>36152.619999999995</v>
      </c>
      <c r="H58" s="57">
        <f>SUM(H56-H57)</f>
        <v>-105064.83</v>
      </c>
      <c r="I58" s="57">
        <f>SUM(I56:I57)</f>
        <v>736188</v>
      </c>
      <c r="J58" s="31">
        <f>IF(I58=0,"",H58/I58)</f>
        <v>-0.14271467342580971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70">
        <f>SUM(Q56:Q57)</f>
        <v>0</v>
      </c>
      <c r="R58" s="70">
        <f>SUM(R56:R57)</f>
        <v>0</v>
      </c>
      <c r="S58" s="70">
        <f>SUM(S56:S57)</f>
        <v>0</v>
      </c>
      <c r="T58" s="150" t="str">
        <f>IF(S58=0,"",R58/S58)</f>
        <v/>
      </c>
      <c r="U58" s="29"/>
      <c r="V58" s="57">
        <f>SUM(V56:V57)</f>
        <v>36152.619999999995</v>
      </c>
      <c r="W58" s="57">
        <f>W56-W57</f>
        <v>-105064.83</v>
      </c>
      <c r="X58" s="57">
        <f>SUM(X56:X57)</f>
        <v>736188</v>
      </c>
      <c r="Y58" s="31">
        <f>IF(X58=0,"",W58/X58)</f>
        <v>-0.14271467342580971</v>
      </c>
    </row>
    <row r="59" spans="1:25" x14ac:dyDescent="0.2">
      <c r="A59" s="3"/>
      <c r="B59" s="3"/>
      <c r="C59" s="5"/>
      <c r="D59" s="5"/>
      <c r="E59" s="74"/>
      <c r="F59" s="5"/>
      <c r="G59" s="28"/>
      <c r="H59" s="29"/>
      <c r="I59" s="29"/>
      <c r="J59" s="8"/>
      <c r="K59" s="29"/>
      <c r="L59" s="29"/>
      <c r="M59" s="29"/>
      <c r="N59" s="29"/>
      <c r="O59" s="8"/>
      <c r="P59" s="29"/>
      <c r="Q59" s="28"/>
      <c r="R59" s="28"/>
      <c r="S59" s="28"/>
      <c r="T59" s="20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68"/>
      <c r="H60" s="59">
        <f>H53+H58</f>
        <v>216468.89000000007</v>
      </c>
      <c r="I60" s="59"/>
      <c r="J60" s="8" t="str">
        <f>IF(I60=0,"",H60/I60)</f>
        <v/>
      </c>
      <c r="K60" s="29"/>
      <c r="L60" s="59"/>
      <c r="M60" s="59">
        <f>M32-M52+M58</f>
        <v>4871.1900000000169</v>
      </c>
      <c r="N60" s="59"/>
      <c r="O60" s="29"/>
      <c r="P60" s="29"/>
      <c r="Q60" s="68"/>
      <c r="R60" s="68">
        <f>R32-R52+R58</f>
        <v>2084.7099999999996</v>
      </c>
      <c r="S60" s="68">
        <f>S32-S52+S58</f>
        <v>0</v>
      </c>
      <c r="T60" s="28"/>
      <c r="U60" s="29">
        <f>U32-U52+U58</f>
        <v>0</v>
      </c>
      <c r="V60" s="59"/>
      <c r="W60" s="59">
        <f>W32-W52+W58</f>
        <v>223424.7900000001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68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68"/>
      <c r="R61" s="68"/>
      <c r="S61" s="68"/>
      <c r="T61" s="20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68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68"/>
      <c r="R62" s="68"/>
      <c r="S62" s="68"/>
      <c r="T62" s="20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70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70">
        <f>SUM(Q61:Q62)</f>
        <v>0</v>
      </c>
      <c r="R63" s="70">
        <f>SUM(R61:R62)</f>
        <v>0</v>
      </c>
      <c r="S63" s="70">
        <f>SUM(S61:S62)</f>
        <v>0</v>
      </c>
      <c r="T63" s="150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8"/>
      <c r="H64" s="29"/>
      <c r="I64" s="29"/>
      <c r="J64" s="8"/>
      <c r="K64" s="29"/>
      <c r="L64" s="29"/>
      <c r="M64" s="29"/>
      <c r="N64" s="29"/>
      <c r="O64" s="8"/>
      <c r="P64" s="29"/>
      <c r="Q64" s="28"/>
      <c r="R64" s="28"/>
      <c r="S64" s="28"/>
      <c r="T64" s="20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148">
        <f>G63+G60</f>
        <v>0</v>
      </c>
      <c r="H65" s="65">
        <f>H63+H60</f>
        <v>216468.89000000007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4871.1900000000169</v>
      </c>
      <c r="N65" s="65">
        <f>N63+N60</f>
        <v>0</v>
      </c>
      <c r="O65" s="38" t="str">
        <f>IF(N65=0,"%",M65/N65)</f>
        <v>%</v>
      </c>
      <c r="P65" s="39"/>
      <c r="Q65" s="148">
        <f>Q63+Q60</f>
        <v>0</v>
      </c>
      <c r="R65" s="148">
        <f>R63+R60</f>
        <v>2084.7099999999996</v>
      </c>
      <c r="S65" s="148">
        <f>S63+S60</f>
        <v>0</v>
      </c>
      <c r="T65" s="151" t="str">
        <f>IF(S65=0,"%",R65/S65)</f>
        <v>%</v>
      </c>
      <c r="U65" s="39"/>
      <c r="V65" s="65">
        <f>V63+V60</f>
        <v>0</v>
      </c>
      <c r="W65" s="65">
        <f>W63+W60</f>
        <v>223424.7900000001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83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572-40EE-4035-BCBF-26D21368559F}">
  <sheetPr codeName="Sheet4">
    <pageSetUpPr fitToPage="1"/>
  </sheetPr>
  <dimension ref="A1:Z67"/>
  <sheetViews>
    <sheetView topLeftCell="D19" zoomScale="80" zoomScaleNormal="80" zoomScaleSheetLayoutView="80" zoomScalePageLayoutView="40" workbookViewId="0">
      <selection activeCell="L12" sqref="L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18.42578125" style="149" bestFit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149" customWidth="1"/>
    <col min="18" max="18" width="17.5703125" style="149" customWidth="1"/>
    <col min="19" max="19" width="16.7109375" style="149" customWidth="1"/>
    <col min="20" max="20" width="13.42578125" style="149" customWidth="1"/>
    <col min="21" max="21" width="2.42578125" style="4" customWidth="1"/>
    <col min="22" max="22" width="16.7109375" style="4" customWidth="1"/>
    <col min="23" max="23" width="18.710937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5" t="s">
        <v>53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6" ht="23.25" x14ac:dyDescent="0.35">
      <c r="A2" s="3"/>
      <c r="B2" s="3"/>
      <c r="C2" s="125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6" ht="23.25" x14ac:dyDescent="0.35">
      <c r="A3" s="3"/>
      <c r="B3" s="3"/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6" ht="23.25" x14ac:dyDescent="0.35">
      <c r="A4" s="3"/>
      <c r="B4" s="3"/>
      <c r="C4" s="125" t="str">
        <f>'1351'!C4:Y4</f>
        <v>For Month or Quarter Ended and For the Year Ending 9/30/2024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6" ht="23.25" x14ac:dyDescent="0.35">
      <c r="A5" s="3"/>
      <c r="B5" s="3"/>
      <c r="C5" s="52"/>
      <c r="D5" s="52"/>
      <c r="E5" s="52"/>
      <c r="F5" s="52"/>
      <c r="G5" s="145"/>
      <c r="H5" s="52"/>
      <c r="I5" s="52"/>
      <c r="J5" s="52"/>
      <c r="K5" s="52"/>
      <c r="L5" s="52"/>
      <c r="M5" s="52"/>
      <c r="N5" s="52"/>
      <c r="O5" s="52"/>
      <c r="P5" s="52"/>
      <c r="Q5" s="145"/>
      <c r="R5" s="145"/>
      <c r="S5" s="145"/>
      <c r="T5" s="145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145"/>
      <c r="H6" s="52"/>
      <c r="I6" s="52"/>
      <c r="J6" s="52"/>
      <c r="K6" s="52"/>
      <c r="L6" s="52"/>
      <c r="M6" s="52"/>
      <c r="N6" s="52"/>
      <c r="O6" s="52"/>
      <c r="P6" s="52"/>
      <c r="Q6" s="145"/>
      <c r="R6" s="145"/>
      <c r="S6" s="145"/>
      <c r="T6" s="145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17"/>
      <c r="H7" s="5"/>
      <c r="I7" s="5"/>
      <c r="J7" s="5"/>
      <c r="K7" s="5"/>
      <c r="L7" s="5"/>
      <c r="M7" s="5"/>
      <c r="N7" s="5"/>
      <c r="O7" s="5"/>
      <c r="P7" s="5"/>
      <c r="Q7" s="17"/>
      <c r="R7" s="17"/>
      <c r="S7" s="17"/>
      <c r="T7" s="17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475</v>
      </c>
      <c r="F8" s="5"/>
      <c r="G8" s="17"/>
      <c r="H8" s="5"/>
      <c r="I8" s="5"/>
      <c r="J8" s="5"/>
      <c r="K8" s="5"/>
      <c r="L8" s="5"/>
      <c r="M8" s="5"/>
      <c r="N8" s="5"/>
      <c r="O8" s="5"/>
      <c r="P8" s="5"/>
      <c r="Q8" s="17"/>
      <c r="R8" s="17"/>
      <c r="S8" s="17"/>
      <c r="T8" s="17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475</v>
      </c>
      <c r="F9" s="5"/>
      <c r="G9" s="20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17"/>
      <c r="R9" s="17"/>
      <c r="S9" s="17"/>
      <c r="T9" s="17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17"/>
      <c r="H10" s="5"/>
      <c r="I10" s="5"/>
      <c r="J10" s="5"/>
      <c r="K10" s="5"/>
      <c r="L10" s="5"/>
      <c r="M10" s="5"/>
      <c r="N10" s="5"/>
      <c r="O10" s="5"/>
      <c r="P10" s="5"/>
      <c r="Q10" s="17"/>
      <c r="R10" s="17"/>
      <c r="S10" s="17"/>
      <c r="T10" s="17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6" t="s">
        <v>5</v>
      </c>
      <c r="H11" s="127"/>
      <c r="I11" s="127"/>
      <c r="J11" s="128"/>
      <c r="K11" s="9"/>
      <c r="L11" s="126" t="s">
        <v>7</v>
      </c>
      <c r="M11" s="127"/>
      <c r="N11" s="127"/>
      <c r="O11" s="128"/>
      <c r="P11" s="9"/>
      <c r="Q11" s="130" t="s">
        <v>8</v>
      </c>
      <c r="R11" s="131"/>
      <c r="S11" s="131"/>
      <c r="T11" s="132"/>
      <c r="U11" s="9"/>
      <c r="V11" s="126" t="s">
        <v>9</v>
      </c>
      <c r="W11" s="127"/>
      <c r="X11" s="127"/>
      <c r="Y11" s="129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17"/>
      <c r="H13" s="5"/>
      <c r="I13" s="5"/>
      <c r="J13" s="5"/>
      <c r="K13" s="5"/>
      <c r="L13" s="5"/>
      <c r="M13" s="5"/>
      <c r="N13" s="5"/>
      <c r="O13" s="5"/>
      <c r="P13" s="5"/>
      <c r="Q13" s="17"/>
      <c r="R13" s="17"/>
      <c r="S13" s="17"/>
      <c r="T13" s="17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17"/>
      <c r="H14" s="5"/>
      <c r="I14" s="5"/>
      <c r="J14" s="5"/>
      <c r="K14" s="5"/>
      <c r="L14" s="5"/>
      <c r="M14" s="5"/>
      <c r="N14" s="5"/>
      <c r="O14" s="5"/>
      <c r="P14" s="5"/>
      <c r="Q14" s="17"/>
      <c r="R14" s="17"/>
      <c r="S14" s="17"/>
      <c r="T14" s="17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17"/>
      <c r="R15" s="17"/>
      <c r="S15" s="17"/>
      <c r="T15" s="17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23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2"/>
      <c r="V16" s="23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23">
        <v>0</v>
      </c>
      <c r="I17" s="19">
        <v>0</v>
      </c>
      <c r="J17" s="20" t="str">
        <f t="shared" ref="J17:J31" si="2">IF(I17=0,"%",H17/I17)</f>
        <v>%</v>
      </c>
      <c r="K17" s="25"/>
      <c r="L17" s="23">
        <v>0</v>
      </c>
      <c r="M17" s="23">
        <v>39470.17</v>
      </c>
      <c r="N17" s="19">
        <v>218997.22</v>
      </c>
      <c r="O17" s="8">
        <f>IF(N17=0,"%",M17/N17)</f>
        <v>0.18023137462658201</v>
      </c>
      <c r="P17" s="26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6"/>
      <c r="V17" s="23">
        <f t="shared" si="1"/>
        <v>0</v>
      </c>
      <c r="W17" s="23">
        <f t="shared" si="1"/>
        <v>39470.17</v>
      </c>
      <c r="X17" s="23">
        <f t="shared" si="1"/>
        <v>218997.22</v>
      </c>
      <c r="Y17" s="8">
        <f>IF(X17=0,"%",W17/X17)</f>
        <v>0.18023137462658201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19"/>
      <c r="R18" s="19"/>
      <c r="S18" s="19"/>
      <c r="T18" s="20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274461.61</v>
      </c>
      <c r="H19" s="23">
        <v>841317.98</v>
      </c>
      <c r="I19" s="19">
        <v>3220704</v>
      </c>
      <c r="J19" s="20">
        <f t="shared" si="2"/>
        <v>0.26122176393732549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6"/>
      <c r="V19" s="23">
        <f t="shared" ref="V19:X24" si="5">G19+L19+Q19</f>
        <v>274461.61</v>
      </c>
      <c r="W19" s="23">
        <f t="shared" si="5"/>
        <v>841317.98</v>
      </c>
      <c r="X19" s="23">
        <f t="shared" si="5"/>
        <v>3220704</v>
      </c>
      <c r="Y19" s="8">
        <f t="shared" ref="Y19:Y24" si="6">IF(X19=0,"%",W19/X19)</f>
        <v>0.26122176393732549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23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19">
        <v>0</v>
      </c>
      <c r="R20" s="19">
        <v>0</v>
      </c>
      <c r="S20" s="19">
        <v>0</v>
      </c>
      <c r="T20" s="20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5035.55</v>
      </c>
      <c r="H21" s="23">
        <v>15106.65</v>
      </c>
      <c r="I21" s="19">
        <v>55391</v>
      </c>
      <c r="J21" s="20">
        <f t="shared" si="2"/>
        <v>0.27272751891101443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19">
        <v>0</v>
      </c>
      <c r="R21" s="19">
        <v>0</v>
      </c>
      <c r="S21" s="19">
        <v>0</v>
      </c>
      <c r="T21" s="20" t="str">
        <f t="shared" si="4"/>
        <v>%</v>
      </c>
      <c r="U21" s="26"/>
      <c r="V21" s="23">
        <f t="shared" si="5"/>
        <v>5035.55</v>
      </c>
      <c r="W21" s="23">
        <f t="shared" si="5"/>
        <v>15106.65</v>
      </c>
      <c r="X21" s="23">
        <f t="shared" si="5"/>
        <v>55391</v>
      </c>
      <c r="Y21" s="8">
        <f>IF(X21=0,"%",W21/X21)</f>
        <v>0.27272751891101443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43594.91</v>
      </c>
      <c r="H22" s="23">
        <v>130784.73</v>
      </c>
      <c r="I22" s="19">
        <v>479340</v>
      </c>
      <c r="J22" s="20">
        <f t="shared" si="2"/>
        <v>0.2728433471022656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19">
        <v>0</v>
      </c>
      <c r="R22" s="19">
        <v>0</v>
      </c>
      <c r="S22" s="19">
        <v>0</v>
      </c>
      <c r="T22" s="20" t="str">
        <f t="shared" si="4"/>
        <v>%</v>
      </c>
      <c r="U22" s="26"/>
      <c r="V22" s="23">
        <f t="shared" si="5"/>
        <v>43594.91</v>
      </c>
      <c r="W22" s="23">
        <f t="shared" si="5"/>
        <v>130784.73</v>
      </c>
      <c r="X22" s="23">
        <f t="shared" si="5"/>
        <v>479340</v>
      </c>
      <c r="Y22" s="8">
        <f t="shared" si="6"/>
        <v>0.2728433471022656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23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19">
        <v>0</v>
      </c>
      <c r="R23" s="19">
        <v>0</v>
      </c>
      <c r="S23" s="19">
        <v>0</v>
      </c>
      <c r="T23" s="20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23">
        <v>8700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19">
        <v>0</v>
      </c>
      <c r="R24" s="19">
        <v>0</v>
      </c>
      <c r="S24" s="19">
        <v>0</v>
      </c>
      <c r="T24" s="20" t="str">
        <f t="shared" si="4"/>
        <v>%</v>
      </c>
      <c r="U24" s="26"/>
      <c r="V24" s="23">
        <f t="shared" si="5"/>
        <v>0</v>
      </c>
      <c r="W24" s="23">
        <f t="shared" si="5"/>
        <v>8700</v>
      </c>
      <c r="X24" s="23">
        <f t="shared" si="5"/>
        <v>0</v>
      </c>
      <c r="Y24" s="8" t="str">
        <f t="shared" si="6"/>
        <v>%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19"/>
      <c r="R25" s="19"/>
      <c r="S25" s="19"/>
      <c r="T25" s="20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23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17867.509999999998</v>
      </c>
      <c r="H27" s="23">
        <v>53051.93</v>
      </c>
      <c r="I27" s="19">
        <v>190486</v>
      </c>
      <c r="J27" s="20">
        <f t="shared" si="2"/>
        <v>0.27850828932309984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19">
        <v>0</v>
      </c>
      <c r="R27" s="19">
        <v>0</v>
      </c>
      <c r="S27" s="19">
        <v>0</v>
      </c>
      <c r="T27" s="20" t="str">
        <f t="shared" si="8"/>
        <v>%</v>
      </c>
      <c r="U27" s="29"/>
      <c r="V27" s="23">
        <f t="shared" si="9"/>
        <v>17867.509999999998</v>
      </c>
      <c r="W27" s="23">
        <f t="shared" si="9"/>
        <v>53051.93</v>
      </c>
      <c r="X27" s="23">
        <f t="shared" si="9"/>
        <v>190486</v>
      </c>
      <c r="Y27" s="8">
        <f t="shared" si="10"/>
        <v>0.27850828932309984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23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19">
        <v>0</v>
      </c>
      <c r="R28" s="19">
        <v>0</v>
      </c>
      <c r="S28" s="19">
        <v>0</v>
      </c>
      <c r="T28" s="20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23">
        <v>0</v>
      </c>
      <c r="I29" s="19">
        <v>79593</v>
      </c>
      <c r="J29" s="20">
        <f t="shared" si="2"/>
        <v>0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19">
        <v>0</v>
      </c>
      <c r="R29" s="19">
        <v>0</v>
      </c>
      <c r="S29" s="19">
        <v>0</v>
      </c>
      <c r="T29" s="20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79593</v>
      </c>
      <c r="Y29" s="8">
        <f t="shared" si="10"/>
        <v>0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897.9</v>
      </c>
      <c r="H30" s="23">
        <v>1554.6200000000001</v>
      </c>
      <c r="I30" s="19">
        <v>83257</v>
      </c>
      <c r="J30" s="20">
        <f t="shared" si="2"/>
        <v>1.8672544050350123E-2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19">
        <v>0</v>
      </c>
      <c r="T30" s="20" t="str">
        <f t="shared" si="8"/>
        <v>%</v>
      </c>
      <c r="U30" s="29"/>
      <c r="V30" s="23">
        <f t="shared" si="9"/>
        <v>897.9</v>
      </c>
      <c r="W30" s="23">
        <f t="shared" si="9"/>
        <v>1554.6200000000001</v>
      </c>
      <c r="X30" s="23">
        <f t="shared" si="9"/>
        <v>83257</v>
      </c>
      <c r="Y30" s="8">
        <f t="shared" si="10"/>
        <v>1.8672544050350123E-2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23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6337.33</v>
      </c>
      <c r="R31" s="19">
        <v>21222.35</v>
      </c>
      <c r="S31" s="19">
        <v>0</v>
      </c>
      <c r="T31" s="20" t="str">
        <f t="shared" si="8"/>
        <v>%</v>
      </c>
      <c r="U31" s="29"/>
      <c r="V31" s="23">
        <f t="shared" si="9"/>
        <v>6337.33</v>
      </c>
      <c r="W31" s="23">
        <f t="shared" si="9"/>
        <v>21222.35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70">
        <f>SUM(G16:G31)</f>
        <v>341857.48</v>
      </c>
      <c r="H32" s="70">
        <f>SUM(H16:H31)</f>
        <v>1050515.9100000001</v>
      </c>
      <c r="I32" s="57">
        <f>SUM(I16:I31)</f>
        <v>4108771</v>
      </c>
      <c r="J32" s="31">
        <f>IF(I32=0,"",H32/I32)</f>
        <v>0.25567643219833869</v>
      </c>
      <c r="K32" s="29"/>
      <c r="L32" s="57">
        <f>SUM(L16:L31)</f>
        <v>0</v>
      </c>
      <c r="M32" s="57">
        <f>SUM(M16:M31)</f>
        <v>39470.17</v>
      </c>
      <c r="N32" s="57">
        <f>SUM(N16:N31)</f>
        <v>218997.22</v>
      </c>
      <c r="O32" s="31">
        <f>IF(N32=0,"",M32/N32)</f>
        <v>0.18023137462658201</v>
      </c>
      <c r="P32" s="29"/>
      <c r="Q32" s="70">
        <f>SUM(Q16:Q31)</f>
        <v>6337.33</v>
      </c>
      <c r="R32" s="70">
        <f>SUM(R16:R31)</f>
        <v>21222.35</v>
      </c>
      <c r="S32" s="70">
        <f>SUM(S16:S31)</f>
        <v>0</v>
      </c>
      <c r="T32" s="150" t="str">
        <f>IF(S32=0,"",R32/S32)</f>
        <v/>
      </c>
      <c r="U32" s="29"/>
      <c r="V32" s="57">
        <f>SUM(V16:V31)</f>
        <v>348194.81</v>
      </c>
      <c r="W32" s="57">
        <f>SUM(W16:W31)</f>
        <v>1111208.4300000002</v>
      </c>
      <c r="X32" s="57">
        <f>SUM(X16:X31)</f>
        <v>4327768.2200000007</v>
      </c>
      <c r="Y32" s="31">
        <f>IF(X32=0,"",W32/X32)</f>
        <v>0.2567624635868323</v>
      </c>
    </row>
    <row r="33" spans="1:25" x14ac:dyDescent="0.2">
      <c r="A33" s="3"/>
      <c r="B33" s="3"/>
      <c r="C33" s="5"/>
      <c r="D33" s="5"/>
      <c r="E33" s="5"/>
      <c r="F33" s="5"/>
      <c r="G33" s="28"/>
      <c r="H33" s="29"/>
      <c r="I33" s="29"/>
      <c r="J33" s="8"/>
      <c r="K33" s="29"/>
      <c r="L33" s="29"/>
      <c r="M33" s="29"/>
      <c r="N33" s="29"/>
      <c r="O33" s="8"/>
      <c r="P33" s="29"/>
      <c r="Q33" s="28"/>
      <c r="R33" s="28"/>
      <c r="S33" s="28"/>
      <c r="T33" s="20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8"/>
      <c r="H34" s="29"/>
      <c r="I34" s="29"/>
      <c r="J34" s="8"/>
      <c r="K34" s="29"/>
      <c r="L34" s="29"/>
      <c r="M34" s="29"/>
      <c r="N34" s="29"/>
      <c r="O34" s="8"/>
      <c r="P34" s="29"/>
      <c r="Q34" s="28"/>
      <c r="R34" s="28"/>
      <c r="S34" s="28"/>
      <c r="T34" s="20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8"/>
      <c r="H35" s="29"/>
      <c r="I35" s="29"/>
      <c r="J35" s="8"/>
      <c r="K35" s="29"/>
      <c r="L35" s="29"/>
      <c r="M35" s="29"/>
      <c r="N35" s="29"/>
      <c r="O35" s="8"/>
      <c r="P35" s="29"/>
      <c r="Q35" s="28"/>
      <c r="R35" s="28"/>
      <c r="S35" s="28"/>
      <c r="T35" s="20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239072.42999999993</v>
      </c>
      <c r="H36" s="23">
        <v>473123.36000000004</v>
      </c>
      <c r="I36" s="19">
        <v>2985676.4399999995</v>
      </c>
      <c r="J36" s="8">
        <f t="shared" ref="J36:J51" si="11">IF(I36=0,"%",H36/I36)</f>
        <v>0.15846437800875707</v>
      </c>
      <c r="K36" s="29"/>
      <c r="L36" s="23">
        <v>8870.4800000000014</v>
      </c>
      <c r="M36" s="23">
        <v>17745.77</v>
      </c>
      <c r="N36" s="19">
        <v>110933.23</v>
      </c>
      <c r="O36" s="8">
        <f t="shared" ref="O36:O51" si="12">IF(N36=0,"%",M36/N36)</f>
        <v>0.15996802761444881</v>
      </c>
      <c r="P36" s="29"/>
      <c r="Q36" s="19">
        <v>0</v>
      </c>
      <c r="R36" s="19">
        <v>0</v>
      </c>
      <c r="S36" s="19">
        <v>0</v>
      </c>
      <c r="T36" s="20" t="str">
        <f t="shared" ref="T36:T51" si="13">IF(S36=0,"%",R36/S36)</f>
        <v>%</v>
      </c>
      <c r="U36" s="29"/>
      <c r="V36" s="23">
        <f t="shared" ref="V36:V51" si="14">G36+L36+Q36</f>
        <v>247942.90999999995</v>
      </c>
      <c r="W36" s="23">
        <f t="shared" ref="W36:W51" si="15">H36+M36+R36</f>
        <v>490869.13000000006</v>
      </c>
      <c r="X36" s="23">
        <f t="shared" ref="X36:X51" si="16">I36+N36+S36</f>
        <v>3096609.6699999995</v>
      </c>
      <c r="Y36" s="8">
        <f t="shared" ref="Y36:Y51" si="17">IF(X36=0,"%",W36/X36)</f>
        <v>0.15851824489070984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16210.860000000004</v>
      </c>
      <c r="H37" s="23">
        <v>34173.9</v>
      </c>
      <c r="I37" s="19">
        <v>148025.24</v>
      </c>
      <c r="J37" s="8">
        <f t="shared" si="11"/>
        <v>0.23086535782681389</v>
      </c>
      <c r="K37" s="29"/>
      <c r="L37" s="23">
        <v>8071.1</v>
      </c>
      <c r="M37" s="23">
        <v>16136.919999999998</v>
      </c>
      <c r="N37" s="23">
        <v>108063.99</v>
      </c>
      <c r="O37" s="8">
        <f t="shared" si="12"/>
        <v>0.1493274494121492</v>
      </c>
      <c r="P37" s="29"/>
      <c r="Q37" s="19">
        <v>0</v>
      </c>
      <c r="R37" s="19">
        <v>0</v>
      </c>
      <c r="S37" s="19">
        <v>0</v>
      </c>
      <c r="T37" s="20" t="str">
        <f t="shared" si="13"/>
        <v>%</v>
      </c>
      <c r="U37" s="29"/>
      <c r="V37" s="23">
        <f t="shared" si="14"/>
        <v>24281.960000000006</v>
      </c>
      <c r="W37" s="23">
        <f t="shared" si="15"/>
        <v>50310.82</v>
      </c>
      <c r="X37" s="23">
        <f t="shared" si="16"/>
        <v>256089.22999999998</v>
      </c>
      <c r="Y37" s="8">
        <f t="shared" si="17"/>
        <v>0.19645816421096662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9000</v>
      </c>
      <c r="H38" s="23">
        <v>9000</v>
      </c>
      <c r="I38" s="19">
        <v>13750</v>
      </c>
      <c r="J38" s="8">
        <f t="shared" si="11"/>
        <v>0.65454545454545454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19">
        <v>0</v>
      </c>
      <c r="R38" s="19">
        <v>0</v>
      </c>
      <c r="S38" s="19">
        <v>0</v>
      </c>
      <c r="T38" s="20" t="str">
        <f t="shared" si="13"/>
        <v>%</v>
      </c>
      <c r="U38" s="29"/>
      <c r="V38" s="23">
        <f t="shared" si="14"/>
        <v>9000</v>
      </c>
      <c r="W38" s="23">
        <f t="shared" si="15"/>
        <v>9000</v>
      </c>
      <c r="X38" s="23">
        <f t="shared" si="16"/>
        <v>13750</v>
      </c>
      <c r="Y38" s="8">
        <f t="shared" si="17"/>
        <v>0.65454545454545454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23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19">
        <v>0</v>
      </c>
      <c r="R39" s="19">
        <v>0</v>
      </c>
      <c r="S39" s="19">
        <v>0</v>
      </c>
      <c r="T39" s="20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33537.789999999994</v>
      </c>
      <c r="H40" s="23">
        <v>100097.82</v>
      </c>
      <c r="I40" s="19">
        <v>415645.23</v>
      </c>
      <c r="J40" s="8">
        <f t="shared" si="11"/>
        <v>0.24082513830364422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19">
        <v>0</v>
      </c>
      <c r="R40" s="19">
        <v>0</v>
      </c>
      <c r="S40" s="19">
        <v>0</v>
      </c>
      <c r="T40" s="20" t="str">
        <f t="shared" si="13"/>
        <v>%</v>
      </c>
      <c r="U40" s="29"/>
      <c r="V40" s="23">
        <f t="shared" si="14"/>
        <v>33537.789999999994</v>
      </c>
      <c r="W40" s="23">
        <f t="shared" si="15"/>
        <v>100097.82</v>
      </c>
      <c r="X40" s="23">
        <f t="shared" si="16"/>
        <v>415645.23</v>
      </c>
      <c r="Y40" s="8">
        <f t="shared" si="17"/>
        <v>0.24082513830364422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23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19">
        <v>0</v>
      </c>
      <c r="R41" s="19">
        <v>0</v>
      </c>
      <c r="S41" s="19">
        <v>0</v>
      </c>
      <c r="T41" s="20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1665.82</v>
      </c>
      <c r="H42" s="23">
        <v>5073.2</v>
      </c>
      <c r="I42" s="19">
        <v>18525</v>
      </c>
      <c r="J42" s="8">
        <f t="shared" si="11"/>
        <v>0.27385695006747635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19">
        <v>0</v>
      </c>
      <c r="R42" s="19">
        <v>0</v>
      </c>
      <c r="S42" s="19">
        <v>0</v>
      </c>
      <c r="T42" s="20" t="str">
        <f t="shared" si="13"/>
        <v>%</v>
      </c>
      <c r="U42" s="29"/>
      <c r="V42" s="23">
        <f t="shared" si="14"/>
        <v>1665.82</v>
      </c>
      <c r="W42" s="23">
        <f t="shared" si="15"/>
        <v>5073.2</v>
      </c>
      <c r="X42" s="23">
        <f t="shared" si="16"/>
        <v>18525</v>
      </c>
      <c r="Y42" s="8">
        <f t="shared" si="17"/>
        <v>0.27385695006747635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23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19">
        <v>0</v>
      </c>
      <c r="R43" s="19">
        <v>0</v>
      </c>
      <c r="S43" s="19">
        <v>0</v>
      </c>
      <c r="T43" s="20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23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19">
        <v>0</v>
      </c>
      <c r="R44" s="19">
        <v>0</v>
      </c>
      <c r="S44" s="19">
        <v>0</v>
      </c>
      <c r="T44" s="20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23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19">
        <v>0</v>
      </c>
      <c r="R45" s="19">
        <v>0</v>
      </c>
      <c r="S45" s="19">
        <v>0</v>
      </c>
      <c r="T45" s="20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17935.449999999997</v>
      </c>
      <c r="H46" s="23">
        <v>72214.83</v>
      </c>
      <c r="I46" s="19">
        <v>170665.9</v>
      </c>
      <c r="J46" s="8">
        <f t="shared" si="11"/>
        <v>0.42313567033601912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19">
        <v>0</v>
      </c>
      <c r="R46" s="19">
        <v>0</v>
      </c>
      <c r="S46" s="19">
        <v>0</v>
      </c>
      <c r="T46" s="20" t="str">
        <f t="shared" si="13"/>
        <v>%</v>
      </c>
      <c r="U46" s="29"/>
      <c r="V46" s="23">
        <f t="shared" si="14"/>
        <v>17935.449999999997</v>
      </c>
      <c r="W46" s="23">
        <f t="shared" si="15"/>
        <v>72214.83</v>
      </c>
      <c r="X46" s="23">
        <f t="shared" si="16"/>
        <v>170665.9</v>
      </c>
      <c r="Y46" s="8">
        <f t="shared" si="17"/>
        <v>0.42313567033601912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23">
        <v>16500</v>
      </c>
      <c r="I47" s="19">
        <v>16500</v>
      </c>
      <c r="J47" s="8">
        <f t="shared" si="11"/>
        <v>1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19">
        <v>0</v>
      </c>
      <c r="R47" s="19">
        <v>0</v>
      </c>
      <c r="S47" s="19">
        <v>0</v>
      </c>
      <c r="T47" s="20" t="str">
        <f t="shared" si="13"/>
        <v>%</v>
      </c>
      <c r="U47" s="29"/>
      <c r="V47" s="23">
        <f t="shared" si="14"/>
        <v>0</v>
      </c>
      <c r="W47" s="23">
        <f t="shared" si="15"/>
        <v>16500</v>
      </c>
      <c r="X47" s="23">
        <f t="shared" si="16"/>
        <v>16500</v>
      </c>
      <c r="Y47" s="8">
        <f t="shared" si="17"/>
        <v>1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23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19">
        <v>0</v>
      </c>
      <c r="R48" s="19">
        <v>0</v>
      </c>
      <c r="S48" s="19">
        <v>0</v>
      </c>
      <c r="T48" s="20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23">
        <v>0</v>
      </c>
      <c r="I49" s="19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19">
        <v>0</v>
      </c>
      <c r="R49" s="19">
        <v>0</v>
      </c>
      <c r="S49" s="19">
        <v>0</v>
      </c>
      <c r="T49" s="20" t="str">
        <f t="shared" si="13"/>
        <v>%</v>
      </c>
      <c r="U49" s="29"/>
      <c r="V49" s="23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23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19">
        <v>0</v>
      </c>
      <c r="R50" s="19">
        <v>0</v>
      </c>
      <c r="S50" s="19">
        <v>0</v>
      </c>
      <c r="T50" s="20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23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19">
        <v>6518.39</v>
      </c>
      <c r="R51" s="19">
        <v>16365.51</v>
      </c>
      <c r="S51" s="19">
        <v>0</v>
      </c>
      <c r="T51" s="20" t="str">
        <f t="shared" si="13"/>
        <v>%</v>
      </c>
      <c r="U51" s="29"/>
      <c r="V51" s="23">
        <f t="shared" si="14"/>
        <v>6518.39</v>
      </c>
      <c r="W51" s="23">
        <f t="shared" si="15"/>
        <v>16365.51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0">
        <f>SUM(G36:G51)</f>
        <v>317422.34999999992</v>
      </c>
      <c r="H52" s="57">
        <f>SUM(H36:H51)</f>
        <v>710183.11</v>
      </c>
      <c r="I52" s="57">
        <f>SUM(I36:I51)</f>
        <v>3768787.8099999996</v>
      </c>
      <c r="J52" s="31">
        <f>IF(I52=0,"",H52/I52)</f>
        <v>0.1884380723466626</v>
      </c>
      <c r="K52" s="29"/>
      <c r="L52" s="57">
        <f>SUM(L36:L50)</f>
        <v>16941.580000000002</v>
      </c>
      <c r="M52" s="57">
        <f>SUM(M36:M50)</f>
        <v>33882.69</v>
      </c>
      <c r="N52" s="57">
        <f>SUM(N36:N50)</f>
        <v>218997.22</v>
      </c>
      <c r="O52" s="31">
        <f>IF(N52=0,"",M52/N52)</f>
        <v>0.15471744344517252</v>
      </c>
      <c r="P52" s="29"/>
      <c r="Q52" s="70">
        <f>SUM(Q36:Q51)</f>
        <v>6518.39</v>
      </c>
      <c r="R52" s="70">
        <f>SUM(R36:R51)</f>
        <v>16365.51</v>
      </c>
      <c r="S52" s="70">
        <f>SUM(S36:S51)</f>
        <v>0</v>
      </c>
      <c r="T52" s="150" t="str">
        <f>IF(S52=0,"",R52/S52)</f>
        <v/>
      </c>
      <c r="U52" s="29"/>
      <c r="V52" s="57">
        <f>SUM(V36:V51)</f>
        <v>340882.31999999995</v>
      </c>
      <c r="W52" s="57">
        <f>SUM(W36:W51)</f>
        <v>760431.30999999994</v>
      </c>
      <c r="X52" s="57">
        <f>SUM(X36:X51)</f>
        <v>3987785.0299999993</v>
      </c>
      <c r="Y52" s="31">
        <f>IF(X52=0,"",W52/X52)</f>
        <v>0.19069014610348745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146">
        <f>G32-G52</f>
        <v>24435.130000000063</v>
      </c>
      <c r="H53" s="58">
        <f>H32-H52</f>
        <v>340332.80000000016</v>
      </c>
      <c r="I53" s="58">
        <f>I32-I52</f>
        <v>339983.19000000041</v>
      </c>
      <c r="J53" s="31">
        <f>IF(I53=0,"",H53/I53)</f>
        <v>1.0010283155470121</v>
      </c>
      <c r="K53" s="29"/>
      <c r="L53" s="58">
        <f>L32-L52</f>
        <v>-16941.580000000002</v>
      </c>
      <c r="M53" s="58">
        <f>M32-M52</f>
        <v>5587.4799999999959</v>
      </c>
      <c r="N53" s="58">
        <f>N32-N52</f>
        <v>0</v>
      </c>
      <c r="O53" s="31" t="str">
        <f>IF(N53=0,"",M53/N53)</f>
        <v/>
      </c>
      <c r="P53" s="29"/>
      <c r="Q53" s="146">
        <f>Q32-Q52</f>
        <v>-181.0600000000004</v>
      </c>
      <c r="R53" s="146">
        <f>R32-R52</f>
        <v>4856.8399999999983</v>
      </c>
      <c r="S53" s="146">
        <f>S32-S52</f>
        <v>0</v>
      </c>
      <c r="T53" s="150" t="str">
        <f>IF(S53=0,"",R53/S53)</f>
        <v/>
      </c>
      <c r="U53" s="29"/>
      <c r="V53" s="58">
        <f>V32-V52</f>
        <v>7312.4900000000489</v>
      </c>
      <c r="W53" s="58">
        <f>W32-W52</f>
        <v>350777.12000000023</v>
      </c>
      <c r="X53" s="58">
        <f>X32-X52</f>
        <v>339983.19000000134</v>
      </c>
      <c r="Y53" s="31">
        <f>IF(X53=0,"",W53/X53)</f>
        <v>1.0317484226205385</v>
      </c>
    </row>
    <row r="54" spans="1:25" x14ac:dyDescent="0.2">
      <c r="A54" s="3"/>
      <c r="B54" s="3"/>
      <c r="C54" s="5"/>
      <c r="D54" s="5"/>
      <c r="E54" s="5"/>
      <c r="F54" s="5"/>
      <c r="G54" s="28"/>
      <c r="H54" s="29"/>
      <c r="I54" s="29"/>
      <c r="J54" s="8"/>
      <c r="K54" s="29"/>
      <c r="L54" s="29"/>
      <c r="M54" s="29"/>
      <c r="N54" s="29"/>
      <c r="O54" s="8"/>
      <c r="P54" s="29"/>
      <c r="Q54" s="28"/>
      <c r="R54" s="28"/>
      <c r="S54" s="28"/>
      <c r="T54" s="20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8"/>
      <c r="H55" s="29"/>
      <c r="I55" s="29"/>
      <c r="J55" s="8"/>
      <c r="K55" s="29"/>
      <c r="L55" s="29"/>
      <c r="M55" s="29"/>
      <c r="N55" s="29"/>
      <c r="O55" s="8"/>
      <c r="P55" s="29"/>
      <c r="Q55" s="28"/>
      <c r="R55" s="28"/>
      <c r="S55" s="28"/>
      <c r="T55" s="20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23">
        <v>0</v>
      </c>
      <c r="I56" s="19">
        <v>122336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7"/>
      <c r="R56" s="67"/>
      <c r="S56" s="68">
        <v>0</v>
      </c>
      <c r="T56" s="20" t="str">
        <f>IF(S56=0,"%",R56/S56)</f>
        <v>%</v>
      </c>
      <c r="U56" s="29"/>
      <c r="V56" s="66">
        <f t="shared" ref="V56:X57" si="18">G56+L56+Q56</f>
        <v>0</v>
      </c>
      <c r="W56" s="66">
        <f t="shared" si="18"/>
        <v>0</v>
      </c>
      <c r="X56" s="59">
        <f t="shared" si="18"/>
        <v>122336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31296.16</v>
      </c>
      <c r="H57" s="23">
        <v>92275.109999999986</v>
      </c>
      <c r="I57" s="19">
        <v>462317.8</v>
      </c>
      <c r="J57" s="8">
        <f>IF(I57=0,"%",H57/I57)</f>
        <v>0.19959237996027837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7"/>
      <c r="R57" s="67"/>
      <c r="S57" s="68">
        <v>0</v>
      </c>
      <c r="T57" s="20" t="str">
        <f>IF(S57=0,"%",R57/S57)</f>
        <v>%</v>
      </c>
      <c r="U57" s="29"/>
      <c r="V57" s="66">
        <f t="shared" si="18"/>
        <v>31296.16</v>
      </c>
      <c r="W57" s="66">
        <f t="shared" si="18"/>
        <v>92275.109999999986</v>
      </c>
      <c r="X57" s="59">
        <f t="shared" si="18"/>
        <v>462317.8</v>
      </c>
      <c r="Y57" s="8">
        <f>IF(X57=0,"%",W57/X57)</f>
        <v>0.19959237996027837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70">
        <f>SUM(G56:G57)</f>
        <v>31296.16</v>
      </c>
      <c r="H58" s="57">
        <f>SUM(H56-H57)</f>
        <v>-92275.109999999986</v>
      </c>
      <c r="I58" s="57">
        <f>SUM(I56:I57)</f>
        <v>584653.80000000005</v>
      </c>
      <c r="J58" s="31">
        <f>IF(I58=0,"",H58/I58)</f>
        <v>-0.15782863294482988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70">
        <f>SUM(Q56:Q57)</f>
        <v>0</v>
      </c>
      <c r="R58" s="70">
        <f>SUM(R56:R57)</f>
        <v>0</v>
      </c>
      <c r="S58" s="70">
        <f>SUM(S56:S57)</f>
        <v>0</v>
      </c>
      <c r="T58" s="150" t="str">
        <f>IF(S58=0,"",R58/S58)</f>
        <v/>
      </c>
      <c r="U58" s="29"/>
      <c r="V58" s="57">
        <f>SUM(V56:V57)</f>
        <v>31296.16</v>
      </c>
      <c r="W58" s="57">
        <f>W56-W57</f>
        <v>-92275.109999999986</v>
      </c>
      <c r="X58" s="57">
        <f>SUM(X56:X57)</f>
        <v>584653.80000000005</v>
      </c>
      <c r="Y58" s="31">
        <f>IF(X58=0,"",W58/X58)</f>
        <v>-0.15782863294482988</v>
      </c>
    </row>
    <row r="59" spans="1:25" x14ac:dyDescent="0.2">
      <c r="A59" s="3"/>
      <c r="B59" s="3"/>
      <c r="C59" s="5"/>
      <c r="D59" s="5"/>
      <c r="E59" s="74"/>
      <c r="F59" s="5"/>
      <c r="G59" s="28"/>
      <c r="H59" s="29"/>
      <c r="I59" s="29"/>
      <c r="J59" s="8"/>
      <c r="K59" s="29"/>
      <c r="L59" s="29"/>
      <c r="M59" s="29"/>
      <c r="N59" s="29"/>
      <c r="O59" s="8"/>
      <c r="P59" s="29"/>
      <c r="Q59" s="28"/>
      <c r="R59" s="28"/>
      <c r="S59" s="28"/>
      <c r="T59" s="20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68"/>
      <c r="H60" s="68">
        <f>H53+H58</f>
        <v>248057.69000000018</v>
      </c>
      <c r="I60" s="59"/>
      <c r="J60" s="8" t="str">
        <f>IF(I60=0,"",H60/I60)</f>
        <v/>
      </c>
      <c r="K60" s="29"/>
      <c r="L60" s="59"/>
      <c r="M60" s="59">
        <f>M32-M52+M58</f>
        <v>5587.4799999999959</v>
      </c>
      <c r="N60" s="59"/>
      <c r="O60" s="29"/>
      <c r="P60" s="29"/>
      <c r="Q60" s="68"/>
      <c r="R60" s="68">
        <f>R32-R52+R58</f>
        <v>4856.8399999999983</v>
      </c>
      <c r="S60" s="68">
        <f>S32-S52+S58</f>
        <v>0</v>
      </c>
      <c r="T60" s="28"/>
      <c r="U60" s="29">
        <f>U32-U52+U58</f>
        <v>0</v>
      </c>
      <c r="V60" s="59"/>
      <c r="W60" s="59">
        <f>W32-W52+W58</f>
        <v>258502.01000000024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68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68"/>
      <c r="R61" s="68"/>
      <c r="S61" s="68"/>
      <c r="T61" s="20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68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68"/>
      <c r="R62" s="68"/>
      <c r="S62" s="68"/>
      <c r="T62" s="20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70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70">
        <f>SUM(Q61:Q62)</f>
        <v>0</v>
      </c>
      <c r="R63" s="70">
        <f>SUM(R61:R62)</f>
        <v>0</v>
      </c>
      <c r="S63" s="70">
        <f>SUM(S61:S62)</f>
        <v>0</v>
      </c>
      <c r="T63" s="150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8"/>
      <c r="H64" s="29"/>
      <c r="I64" s="29"/>
      <c r="J64" s="8"/>
      <c r="K64" s="29"/>
      <c r="L64" s="29"/>
      <c r="M64" s="29"/>
      <c r="N64" s="29"/>
      <c r="O64" s="8"/>
      <c r="P64" s="29"/>
      <c r="Q64" s="28"/>
      <c r="R64" s="28"/>
      <c r="S64" s="28"/>
      <c r="T64" s="20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148">
        <f>G63+G60</f>
        <v>0</v>
      </c>
      <c r="H65" s="65">
        <f>H63+H60</f>
        <v>248057.69000000018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5587.4799999999959</v>
      </c>
      <c r="N65" s="65">
        <f>N63+N60</f>
        <v>0</v>
      </c>
      <c r="O65" s="38" t="str">
        <f>IF(N65=0,"%",M65/N65)</f>
        <v>%</v>
      </c>
      <c r="P65" s="39"/>
      <c r="Q65" s="148">
        <f>Q63+Q60</f>
        <v>0</v>
      </c>
      <c r="R65" s="148">
        <f>R63+R60</f>
        <v>4856.8399999999983</v>
      </c>
      <c r="S65" s="148">
        <f>S63+S60</f>
        <v>0</v>
      </c>
      <c r="T65" s="151" t="str">
        <f>IF(S65=0,"%",R65/S65)</f>
        <v>%</v>
      </c>
      <c r="U65" s="39"/>
      <c r="V65" s="65">
        <f>V63+V60</f>
        <v>0</v>
      </c>
      <c r="W65" s="65">
        <f>W63+W60</f>
        <v>258502.01000000024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84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3E32-0EAD-4898-88C8-D28342AF2730}">
  <sheetPr codeName="Sheet5">
    <pageSetUpPr fitToPage="1"/>
  </sheetPr>
  <dimension ref="A1:AE67"/>
  <sheetViews>
    <sheetView topLeftCell="C4" zoomScale="70" zoomScaleNormal="70" zoomScaleSheetLayoutView="50" zoomScalePageLayoutView="40" workbookViewId="0">
      <selection activeCell="M12" sqref="M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18.5703125" style="149" bestFit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149" customWidth="1"/>
    <col min="18" max="18" width="17.5703125" style="149" customWidth="1"/>
    <col min="19" max="19" width="16.7109375" style="149" customWidth="1"/>
    <col min="20" max="20" width="13.42578125" style="149" customWidth="1"/>
    <col min="21" max="21" width="2.42578125" style="4" customWidth="1"/>
    <col min="22" max="22" width="16.7109375" style="4" customWidth="1"/>
    <col min="23" max="23" width="17" style="4" customWidth="1"/>
    <col min="24" max="24" width="16.140625" style="4" customWidth="1"/>
    <col min="25" max="25" width="13.42578125" style="4" customWidth="1"/>
    <col min="26" max="26" width="2.42578125" style="4" customWidth="1"/>
    <col min="27" max="27" width="16.7109375" style="4" customWidth="1"/>
    <col min="28" max="28" width="18.28515625" style="4" bestFit="1" customWidth="1"/>
    <col min="29" max="29" width="17.7109375" style="4" bestFit="1" customWidth="1"/>
    <col min="30" max="30" width="13.42578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5" t="s">
        <v>54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</row>
    <row r="2" spans="1:31" ht="23.25" x14ac:dyDescent="0.35">
      <c r="A2" s="3"/>
      <c r="B2" s="3"/>
      <c r="C2" s="125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</row>
    <row r="3" spans="1:31" ht="23.25" x14ac:dyDescent="0.35">
      <c r="A3" s="3"/>
      <c r="B3" s="3"/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1" ht="23.25" x14ac:dyDescent="0.35">
      <c r="A4" s="3"/>
      <c r="B4" s="3"/>
      <c r="C4" s="125" t="str">
        <f>'1351'!C4:Y4</f>
        <v>For Month or Quarter Ended and For the Year Ending 9/30/2024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</row>
    <row r="5" spans="1:31" ht="23.25" x14ac:dyDescent="0.35">
      <c r="A5" s="3"/>
      <c r="B5" s="3"/>
      <c r="C5" s="52"/>
      <c r="D5" s="52"/>
      <c r="E5" s="52"/>
      <c r="F5" s="52"/>
      <c r="G5" s="145"/>
      <c r="H5" s="52"/>
      <c r="I5" s="52"/>
      <c r="J5" s="52"/>
      <c r="K5" s="52"/>
      <c r="L5" s="52"/>
      <c r="M5" s="52"/>
      <c r="N5" s="52"/>
      <c r="O5" s="52"/>
      <c r="P5" s="52"/>
      <c r="Q5" s="145"/>
      <c r="R5" s="145"/>
      <c r="S5" s="145"/>
      <c r="T5" s="145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145"/>
      <c r="H6" s="52"/>
      <c r="I6" s="52"/>
      <c r="J6" s="52"/>
      <c r="K6" s="52"/>
      <c r="L6" s="52"/>
      <c r="M6" s="52"/>
      <c r="N6" s="52"/>
      <c r="O6" s="52"/>
      <c r="P6" s="52"/>
      <c r="Q6" s="145"/>
      <c r="R6" s="145"/>
      <c r="S6" s="145"/>
      <c r="T6" s="145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17"/>
      <c r="H7" s="5"/>
      <c r="I7" s="5"/>
      <c r="J7" s="5"/>
      <c r="K7" s="5"/>
      <c r="L7" s="5"/>
      <c r="M7" s="5"/>
      <c r="N7" s="5"/>
      <c r="O7" s="5"/>
      <c r="P7" s="5"/>
      <c r="Q7" s="17"/>
      <c r="R7" s="17"/>
      <c r="S7" s="17"/>
      <c r="T7" s="17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635</v>
      </c>
      <c r="F8" s="5"/>
      <c r="G8" s="17"/>
      <c r="H8" s="5"/>
      <c r="I8" s="5"/>
      <c r="J8" s="5"/>
      <c r="K8" s="5"/>
      <c r="L8" s="5"/>
      <c r="M8" s="5"/>
      <c r="N8" s="5"/>
      <c r="O8" s="5"/>
      <c r="P8" s="5"/>
      <c r="Q8" s="17"/>
      <c r="R8" s="17"/>
      <c r="S8" s="17"/>
      <c r="T8" s="17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635</v>
      </c>
      <c r="F9" s="5"/>
      <c r="G9" s="20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17"/>
      <c r="R9" s="17"/>
      <c r="S9" s="17"/>
      <c r="T9" s="17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17"/>
      <c r="H10" s="5"/>
      <c r="I10" s="5"/>
      <c r="J10" s="5"/>
      <c r="K10" s="5"/>
      <c r="L10" s="5"/>
      <c r="M10" s="5"/>
      <c r="N10" s="5"/>
      <c r="O10" s="5"/>
      <c r="P10" s="5"/>
      <c r="Q10" s="17"/>
      <c r="R10" s="17"/>
      <c r="S10" s="17"/>
      <c r="T10" s="17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6" t="s">
        <v>5</v>
      </c>
      <c r="H11" s="127"/>
      <c r="I11" s="127"/>
      <c r="J11" s="128"/>
      <c r="K11" s="9"/>
      <c r="L11" s="126" t="s">
        <v>7</v>
      </c>
      <c r="M11" s="127"/>
      <c r="N11" s="127"/>
      <c r="O11" s="128"/>
      <c r="P11" s="9"/>
      <c r="Q11" s="130" t="s">
        <v>8</v>
      </c>
      <c r="R11" s="131"/>
      <c r="S11" s="131"/>
      <c r="T11" s="132"/>
      <c r="U11" s="9"/>
      <c r="V11" s="130" t="s">
        <v>55</v>
      </c>
      <c r="W11" s="131"/>
      <c r="X11" s="131"/>
      <c r="Y11" s="132"/>
      <c r="Z11" s="9"/>
      <c r="AA11" s="126" t="s">
        <v>9</v>
      </c>
      <c r="AB11" s="127"/>
      <c r="AC11" s="127"/>
      <c r="AD11" s="129"/>
    </row>
    <row r="12" spans="1:31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41" t="s">
        <v>11</v>
      </c>
      <c r="W12" s="41" t="s">
        <v>12</v>
      </c>
      <c r="X12" s="41" t="s">
        <v>13</v>
      </c>
      <c r="Y12" s="41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17"/>
      <c r="H13" s="5"/>
      <c r="I13" s="5"/>
      <c r="J13" s="5"/>
      <c r="K13" s="5"/>
      <c r="L13" s="5"/>
      <c r="M13" s="5"/>
      <c r="N13" s="5"/>
      <c r="O13" s="5"/>
      <c r="P13" s="5"/>
      <c r="Q13" s="17"/>
      <c r="R13" s="17"/>
      <c r="S13" s="17"/>
      <c r="T13" s="17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17"/>
      <c r="H14" s="5"/>
      <c r="I14" s="5"/>
      <c r="J14" s="5"/>
      <c r="K14" s="5"/>
      <c r="L14" s="5"/>
      <c r="M14" s="5"/>
      <c r="N14" s="5"/>
      <c r="O14" s="5"/>
      <c r="P14" s="5"/>
      <c r="Q14" s="17"/>
      <c r="R14" s="17"/>
      <c r="S14" s="17"/>
      <c r="T14" s="17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17"/>
      <c r="R15" s="17"/>
      <c r="S15" s="17"/>
      <c r="T15" s="17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v>65955.44</v>
      </c>
      <c r="N17" s="19">
        <v>341252.17</v>
      </c>
      <c r="O17" s="8">
        <f>IF(N17=0,"%",M17/N17)</f>
        <v>0.19327478562260866</v>
      </c>
      <c r="P17" s="26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0</v>
      </c>
      <c r="AB17" s="23">
        <f t="shared" si="1"/>
        <v>65955.44</v>
      </c>
      <c r="AC17" s="23">
        <f t="shared" si="1"/>
        <v>341252.17</v>
      </c>
      <c r="AD17" s="8">
        <f>IF(AC17=0,"%",AB17/AC17)</f>
        <v>0.19327478562260866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19"/>
      <c r="R18" s="19"/>
      <c r="S18" s="19"/>
      <c r="T18" s="20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349251.51</v>
      </c>
      <c r="H19" s="19">
        <v>1066067.79</v>
      </c>
      <c r="I19" s="19">
        <v>4095784</v>
      </c>
      <c r="J19" s="20">
        <f t="shared" si="2"/>
        <v>0.26028418246665352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349251.51</v>
      </c>
      <c r="AB19" s="23">
        <f>H19+M19+R19</f>
        <v>1066067.79</v>
      </c>
      <c r="AC19" s="23">
        <f>I19+N19+S19</f>
        <v>4095784</v>
      </c>
      <c r="AD19" s="8">
        <f t="shared" ref="AD19:AD24" si="6">IF(AC19=0,"%",AB19/AC19)</f>
        <v>0.26028418246665352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19">
        <v>0</v>
      </c>
      <c r="R20" s="19">
        <v>0</v>
      </c>
      <c r="S20" s="19">
        <v>0</v>
      </c>
      <c r="T20" s="20" t="str">
        <f t="shared" si="4"/>
        <v>%</v>
      </c>
      <c r="U20" s="26"/>
      <c r="V20" s="23">
        <v>68397</v>
      </c>
      <c r="W20" s="23">
        <v>68397</v>
      </c>
      <c r="X20" s="23">
        <v>371687</v>
      </c>
      <c r="Y20" s="8">
        <f>IF(X20=0,"%",W20/X20)</f>
        <v>0.18401773535259505</v>
      </c>
      <c r="Z20" s="26"/>
      <c r="AA20" s="23">
        <f>G20+L20+Q20+V20</f>
        <v>68397</v>
      </c>
      <c r="AB20" s="23">
        <f>H20+M20+R20+W20</f>
        <v>68397</v>
      </c>
      <c r="AC20" s="23">
        <f>I20+N20+S20+X20</f>
        <v>371687</v>
      </c>
      <c r="AD20" s="8">
        <f>IF(AC20=0,"%",AB20/AC20)</f>
        <v>0.18401773535259505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20185.45</v>
      </c>
      <c r="H21" s="19">
        <v>60556.35</v>
      </c>
      <c r="I21" s="19">
        <v>222040</v>
      </c>
      <c r="J21" s="20">
        <f t="shared" si="2"/>
        <v>0.27272721131327687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19">
        <v>0</v>
      </c>
      <c r="R21" s="19">
        <v>0</v>
      </c>
      <c r="S21" s="19">
        <v>0</v>
      </c>
      <c r="T21" s="20" t="str">
        <f>IF(S21=0,"%",R21/S21)</f>
        <v>%</v>
      </c>
      <c r="U21" s="26"/>
      <c r="V21" s="23">
        <v>0</v>
      </c>
      <c r="W21" s="23">
        <v>0</v>
      </c>
      <c r="X21" s="23">
        <v>0</v>
      </c>
      <c r="Y21" s="8" t="str">
        <f>IF(X21=0,"%",W21/X21)</f>
        <v>%</v>
      </c>
      <c r="Z21" s="26"/>
      <c r="AA21" s="23">
        <f t="shared" ref="AA21:AC24" si="7">G21+L21+Q21</f>
        <v>20185.45</v>
      </c>
      <c r="AB21" s="23">
        <f t="shared" si="7"/>
        <v>60556.35</v>
      </c>
      <c r="AC21" s="23">
        <f t="shared" si="7"/>
        <v>222040</v>
      </c>
      <c r="AD21" s="8">
        <f>IF(AC21=0,"%",AB21/AC21)</f>
        <v>0.27272721131327687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52570.18</v>
      </c>
      <c r="H22" s="19">
        <v>157710.54</v>
      </c>
      <c r="I22" s="19">
        <v>582812</v>
      </c>
      <c r="J22" s="20">
        <f t="shared" si="2"/>
        <v>0.27060276727315158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19">
        <v>0</v>
      </c>
      <c r="R22" s="19">
        <v>0</v>
      </c>
      <c r="S22" s="19">
        <v>0</v>
      </c>
      <c r="T22" s="20" t="str">
        <f t="shared" si="4"/>
        <v>%</v>
      </c>
      <c r="U22" s="26"/>
      <c r="V22" s="23">
        <v>0</v>
      </c>
      <c r="W22" s="23">
        <v>0</v>
      </c>
      <c r="X22" s="23">
        <v>0</v>
      </c>
      <c r="Y22" s="8" t="str">
        <f t="shared" si="5"/>
        <v>%</v>
      </c>
      <c r="Z22" s="26"/>
      <c r="AA22" s="23">
        <f t="shared" si="7"/>
        <v>52570.18</v>
      </c>
      <c r="AB22" s="23">
        <f t="shared" si="7"/>
        <v>157710.54</v>
      </c>
      <c r="AC22" s="23">
        <f t="shared" si="7"/>
        <v>582812</v>
      </c>
      <c r="AD22" s="8">
        <f t="shared" si="6"/>
        <v>0.27060276727315158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19">
        <v>0</v>
      </c>
      <c r="R23" s="19">
        <v>0</v>
      </c>
      <c r="S23" s="19">
        <v>0</v>
      </c>
      <c r="T23" s="20" t="str">
        <f t="shared" si="4"/>
        <v>%</v>
      </c>
      <c r="U23" s="26"/>
      <c r="V23" s="23">
        <v>0</v>
      </c>
      <c r="W23" s="23">
        <v>0</v>
      </c>
      <c r="X23" s="23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2700</v>
      </c>
      <c r="H24" s="19">
        <v>10200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19">
        <v>0</v>
      </c>
      <c r="R24" s="19">
        <v>0</v>
      </c>
      <c r="S24" s="19">
        <v>0</v>
      </c>
      <c r="T24" s="20" t="str">
        <f t="shared" si="4"/>
        <v>%</v>
      </c>
      <c r="U24" s="26"/>
      <c r="V24" s="23">
        <v>0</v>
      </c>
      <c r="W24" s="23">
        <v>0</v>
      </c>
      <c r="X24" s="23">
        <v>0</v>
      </c>
      <c r="Y24" s="8" t="str">
        <f t="shared" si="5"/>
        <v>%</v>
      </c>
      <c r="Z24" s="26"/>
      <c r="AA24" s="23">
        <f t="shared" si="7"/>
        <v>2700</v>
      </c>
      <c r="AB24" s="23">
        <f t="shared" si="7"/>
        <v>10200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19"/>
      <c r="R25" s="19"/>
      <c r="S25" s="19"/>
      <c r="T25" s="20"/>
      <c r="U25" s="5"/>
      <c r="V25" s="23"/>
      <c r="W25" s="23"/>
      <c r="X25" s="23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8">IF(N26=0,"%",M26/N26)</f>
        <v>%</v>
      </c>
      <c r="P26" s="29"/>
      <c r="Q26" s="19">
        <v>0</v>
      </c>
      <c r="R26" s="19">
        <v>0</v>
      </c>
      <c r="S26" s="19">
        <v>0</v>
      </c>
      <c r="T26" s="20" t="str">
        <f t="shared" ref="T26:T31" si="9">IF(S26=0,"%",R26/S26)</f>
        <v>%</v>
      </c>
      <c r="U26" s="29"/>
      <c r="V26" s="23">
        <v>0</v>
      </c>
      <c r="W26" s="23">
        <v>0</v>
      </c>
      <c r="X26" s="23">
        <v>0</v>
      </c>
      <c r="Y26" s="8" t="str">
        <f t="shared" ref="Y26:Y31" si="10">IF(X26=0,"%",W26/X26)</f>
        <v>%</v>
      </c>
      <c r="Z26" s="29"/>
      <c r="AA26" s="23">
        <f t="shared" ref="AA26:AC31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1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23884.09</v>
      </c>
      <c r="H27" s="19">
        <v>70916.27</v>
      </c>
      <c r="I27" s="19">
        <v>256626</v>
      </c>
      <c r="J27" s="20">
        <f t="shared" si="2"/>
        <v>0.27634093973330842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19">
        <v>0</v>
      </c>
      <c r="R27" s="19">
        <v>0</v>
      </c>
      <c r="S27" s="19">
        <v>0</v>
      </c>
      <c r="T27" s="20" t="str">
        <f t="shared" si="9"/>
        <v>%</v>
      </c>
      <c r="U27" s="29"/>
      <c r="V27" s="23">
        <v>0</v>
      </c>
      <c r="W27" s="23">
        <v>0</v>
      </c>
      <c r="X27" s="23">
        <v>0</v>
      </c>
      <c r="Y27" s="8" t="str">
        <f t="shared" si="10"/>
        <v>%</v>
      </c>
      <c r="Z27" s="29"/>
      <c r="AA27" s="23">
        <f t="shared" si="11"/>
        <v>23884.09</v>
      </c>
      <c r="AB27" s="23">
        <f t="shared" si="11"/>
        <v>70916.27</v>
      </c>
      <c r="AC27" s="23">
        <f t="shared" si="11"/>
        <v>256626</v>
      </c>
      <c r="AD27" s="8">
        <f t="shared" si="12"/>
        <v>0.27634093973330842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19">
        <v>0</v>
      </c>
      <c r="R28" s="19">
        <v>0</v>
      </c>
      <c r="S28" s="19">
        <v>0</v>
      </c>
      <c r="T28" s="20" t="str">
        <f t="shared" si="9"/>
        <v>%</v>
      </c>
      <c r="U28" s="29"/>
      <c r="V28" s="23">
        <v>0</v>
      </c>
      <c r="W28" s="23">
        <v>0</v>
      </c>
      <c r="X28" s="23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19">
        <v>0</v>
      </c>
      <c r="R29" s="19">
        <v>0</v>
      </c>
      <c r="S29" s="19">
        <v>0</v>
      </c>
      <c r="T29" s="20" t="str">
        <f t="shared" si="9"/>
        <v>%</v>
      </c>
      <c r="U29" s="29"/>
      <c r="V29" s="23">
        <v>0</v>
      </c>
      <c r="W29" s="23">
        <v>0</v>
      </c>
      <c r="X29" s="23">
        <v>0</v>
      </c>
      <c r="Y29" s="8" t="str">
        <f t="shared" si="10"/>
        <v>%</v>
      </c>
      <c r="Z29" s="29"/>
      <c r="AA29" s="23">
        <f t="shared" si="11"/>
        <v>0</v>
      </c>
      <c r="AB29" s="23">
        <f t="shared" si="11"/>
        <v>0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114146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19">
        <v>0</v>
      </c>
      <c r="R30" s="19">
        <v>0</v>
      </c>
      <c r="S30" s="19">
        <v>0</v>
      </c>
      <c r="T30" s="20" t="str">
        <f t="shared" si="9"/>
        <v>%</v>
      </c>
      <c r="U30" s="29"/>
      <c r="V30" s="23">
        <v>0</v>
      </c>
      <c r="W30" s="23">
        <v>0</v>
      </c>
      <c r="X30" s="23">
        <v>0</v>
      </c>
      <c r="Y30" s="8" t="str">
        <f t="shared" si="10"/>
        <v>%</v>
      </c>
      <c r="Z30" s="29"/>
      <c r="AA30" s="23">
        <f t="shared" si="11"/>
        <v>0</v>
      </c>
      <c r="AB30" s="23">
        <f t="shared" si="11"/>
        <v>0</v>
      </c>
      <c r="AC30" s="23">
        <f t="shared" si="11"/>
        <v>114146</v>
      </c>
      <c r="AD30" s="8">
        <f t="shared" si="12"/>
        <v>0</v>
      </c>
    </row>
    <row r="31" spans="1:30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8"/>
        <v>%</v>
      </c>
      <c r="P31" s="29"/>
      <c r="Q31" s="19">
        <v>13634.71</v>
      </c>
      <c r="R31" s="19">
        <v>54102.57</v>
      </c>
      <c r="S31" s="19">
        <v>0</v>
      </c>
      <c r="T31" s="20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 t="shared" si="10"/>
        <v>%</v>
      </c>
      <c r="Z31" s="29"/>
      <c r="AA31" s="23">
        <f t="shared" si="11"/>
        <v>13634.71</v>
      </c>
      <c r="AB31" s="23">
        <f t="shared" si="11"/>
        <v>54102.57</v>
      </c>
      <c r="AC31" s="23">
        <f t="shared" si="11"/>
        <v>0</v>
      </c>
      <c r="AD31" s="8" t="str">
        <f t="shared" si="12"/>
        <v>%</v>
      </c>
    </row>
    <row r="32" spans="1:30" ht="27.75" customHeight="1" x14ac:dyDescent="0.25">
      <c r="A32" s="3"/>
      <c r="B32" s="3"/>
      <c r="C32" s="9" t="s">
        <v>35</v>
      </c>
      <c r="D32" s="5"/>
      <c r="E32" s="5"/>
      <c r="F32" s="5"/>
      <c r="G32" s="70">
        <f>SUM(G16:G31)</f>
        <v>448591.23000000004</v>
      </c>
      <c r="H32" s="57">
        <f>SUM(H16:H31)</f>
        <v>1365450.9500000002</v>
      </c>
      <c r="I32" s="57">
        <f>SUM(I16:I31)</f>
        <v>5271408</v>
      </c>
      <c r="J32" s="31">
        <f>IF(I32=0,"",H32/I32)</f>
        <v>0.25902964634875542</v>
      </c>
      <c r="K32" s="29"/>
      <c r="L32" s="57">
        <f>SUM(L16:L31)</f>
        <v>0</v>
      </c>
      <c r="M32" s="57">
        <f>SUM(M16:M31)</f>
        <v>65955.44</v>
      </c>
      <c r="N32" s="57">
        <f>SUM(N16:N31)</f>
        <v>341252.17</v>
      </c>
      <c r="O32" s="31">
        <f>IF(N32=0,"",M32/N32)</f>
        <v>0.19327478562260866</v>
      </c>
      <c r="P32" s="29"/>
      <c r="Q32" s="70">
        <f>SUM(Q16:Q31)</f>
        <v>13634.71</v>
      </c>
      <c r="R32" s="70">
        <f>SUM(R16:R31)</f>
        <v>54102.57</v>
      </c>
      <c r="S32" s="70">
        <f>SUM(S16:S31)</f>
        <v>0</v>
      </c>
      <c r="T32" s="150" t="str">
        <f>IF(S32=0,"",R32/S32)</f>
        <v/>
      </c>
      <c r="U32" s="29"/>
      <c r="V32" s="57">
        <f>SUM(V16:V31)</f>
        <v>68397</v>
      </c>
      <c r="W32" s="57">
        <f>SUM(W16:W31)</f>
        <v>68397</v>
      </c>
      <c r="X32" s="57">
        <f>SUM(X16:X31)</f>
        <v>371687</v>
      </c>
      <c r="Y32" s="31">
        <f>IF(X32=0,"",W32/X32)</f>
        <v>0.18401773535259505</v>
      </c>
      <c r="Z32" s="29"/>
      <c r="AA32" s="57">
        <f>SUM(AA16:AA31)</f>
        <v>530622.94000000006</v>
      </c>
      <c r="AB32" s="57">
        <f>SUM(AB16:AB31)</f>
        <v>1553905.9600000002</v>
      </c>
      <c r="AC32" s="57">
        <f>SUM(AC16:AC31)</f>
        <v>5984347.1699999999</v>
      </c>
      <c r="AD32" s="31">
        <f>IF(AC32=0,"",AB32/AC32)</f>
        <v>0.25966173349531796</v>
      </c>
    </row>
    <row r="33" spans="1:30" x14ac:dyDescent="0.2">
      <c r="A33" s="3"/>
      <c r="B33" s="3"/>
      <c r="C33" s="5"/>
      <c r="D33" s="5"/>
      <c r="E33" s="5"/>
      <c r="F33" s="5"/>
      <c r="G33" s="28"/>
      <c r="H33" s="29"/>
      <c r="I33" s="29"/>
      <c r="J33" s="8"/>
      <c r="K33" s="29"/>
      <c r="L33" s="29"/>
      <c r="M33" s="29"/>
      <c r="N33" s="29"/>
      <c r="O33" s="8"/>
      <c r="P33" s="29"/>
      <c r="Q33" s="28"/>
      <c r="R33" s="28"/>
      <c r="S33" s="28"/>
      <c r="T33" s="20"/>
      <c r="U33" s="29"/>
      <c r="V33" s="29"/>
      <c r="W33" s="29"/>
      <c r="X33" s="29"/>
      <c r="Y33" s="8"/>
      <c r="Z33" s="29"/>
      <c r="AA33" s="29"/>
      <c r="AB33" s="29"/>
      <c r="AC33" s="29"/>
      <c r="AD33" s="8"/>
    </row>
    <row r="34" spans="1:30" ht="15.75" x14ac:dyDescent="0.25">
      <c r="A34" s="3"/>
      <c r="B34" s="3"/>
      <c r="C34" s="9" t="s">
        <v>36</v>
      </c>
      <c r="D34" s="5"/>
      <c r="E34" s="5"/>
      <c r="F34" s="5"/>
      <c r="G34" s="28"/>
      <c r="H34" s="29"/>
      <c r="I34" s="29"/>
      <c r="J34" s="8"/>
      <c r="K34" s="29"/>
      <c r="L34" s="29"/>
      <c r="M34" s="29"/>
      <c r="N34" s="29"/>
      <c r="O34" s="8"/>
      <c r="P34" s="29"/>
      <c r="Q34" s="28"/>
      <c r="R34" s="28"/>
      <c r="S34" s="28"/>
      <c r="T34" s="20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8"/>
      <c r="H35" s="29"/>
      <c r="I35" s="29"/>
      <c r="J35" s="8"/>
      <c r="K35" s="29"/>
      <c r="L35" s="29"/>
      <c r="M35" s="29"/>
      <c r="N35" s="29"/>
      <c r="O35" s="8"/>
      <c r="P35" s="29"/>
      <c r="Q35" s="28"/>
      <c r="R35" s="28"/>
      <c r="S35" s="28"/>
      <c r="T35" s="20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f>209944.56+28339.88</f>
        <v>238284.44</v>
      </c>
      <c r="H36" s="19">
        <v>471970.91999999987</v>
      </c>
      <c r="I36" s="19">
        <v>3113780.1</v>
      </c>
      <c r="J36" s="8">
        <f t="shared" ref="J36:J51" si="13">IF(I36=0,"%",H36/I36)</f>
        <v>0.15157490408523064</v>
      </c>
      <c r="K36" s="29"/>
      <c r="L36" s="19">
        <v>8247.7799999999988</v>
      </c>
      <c r="M36" s="19">
        <v>89149.55</v>
      </c>
      <c r="N36" s="19">
        <v>123735.03999999998</v>
      </c>
      <c r="O36" s="8">
        <f t="shared" ref="O36:O51" si="14">IF(N36=0,"%",M36/N36)</f>
        <v>0.72048750297409703</v>
      </c>
      <c r="P36" s="29"/>
      <c r="Q36" s="19">
        <v>0</v>
      </c>
      <c r="R36" s="19">
        <v>0</v>
      </c>
      <c r="S36" s="19">
        <v>0</v>
      </c>
      <c r="T36" s="20" t="str">
        <f t="shared" ref="T36:T51" si="15">IF(S36=0,"%",R36/S36)</f>
        <v>%</v>
      </c>
      <c r="U36" s="29"/>
      <c r="V36" s="23">
        <v>0</v>
      </c>
      <c r="W36" s="23">
        <v>0</v>
      </c>
      <c r="X36" s="23">
        <v>0</v>
      </c>
      <c r="Y36" s="8" t="str">
        <f t="shared" ref="Y36:Y51" si="16">IF(X36=0,"%",W36/X36)</f>
        <v>%</v>
      </c>
      <c r="Z36" s="29"/>
      <c r="AA36" s="23">
        <f>G36+L36+Q36+V36</f>
        <v>246532.22</v>
      </c>
      <c r="AB36" s="23">
        <f>H36+M36+R36+W36</f>
        <v>561120.46999999986</v>
      </c>
      <c r="AC36" s="23">
        <f>I36+N36+S36+X36</f>
        <v>3237515.14</v>
      </c>
      <c r="AD36" s="8">
        <f t="shared" ref="AD36:AD51" si="17">IF(AC36=0,"%",AB36/AC36)</f>
        <v>0.17331825357888514</v>
      </c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f>67+5747.26-1574.45</f>
        <v>4239.8100000000004</v>
      </c>
      <c r="H37" s="19">
        <v>16499.149999999998</v>
      </c>
      <c r="I37" s="19">
        <v>128394.91</v>
      </c>
      <c r="J37" s="8">
        <f t="shared" si="13"/>
        <v>0.12850314704843049</v>
      </c>
      <c r="K37" s="29"/>
      <c r="L37" s="23">
        <v>16683.68</v>
      </c>
      <c r="M37" s="19">
        <v>30246.81</v>
      </c>
      <c r="N37" s="23">
        <v>217517.13</v>
      </c>
      <c r="O37" s="8">
        <f t="shared" si="14"/>
        <v>0.13905484133594445</v>
      </c>
      <c r="P37" s="29"/>
      <c r="Q37" s="19">
        <v>0</v>
      </c>
      <c r="R37" s="19">
        <v>0</v>
      </c>
      <c r="S37" s="19">
        <v>0</v>
      </c>
      <c r="T37" s="20" t="str">
        <f t="shared" si="15"/>
        <v>%</v>
      </c>
      <c r="U37" s="29"/>
      <c r="V37" s="23">
        <v>0</v>
      </c>
      <c r="W37" s="23">
        <v>0</v>
      </c>
      <c r="X37" s="23">
        <v>0</v>
      </c>
      <c r="Y37" s="8" t="str">
        <f t="shared" si="16"/>
        <v>%</v>
      </c>
      <c r="Z37" s="29"/>
      <c r="AA37" s="23">
        <f t="shared" ref="AA37:AA51" si="18">G37+L37+Q37+V37</f>
        <v>20923.490000000002</v>
      </c>
      <c r="AB37" s="23">
        <f t="shared" ref="AB37:AB51" si="19">H37+M37+R37+W37</f>
        <v>46745.96</v>
      </c>
      <c r="AC37" s="23">
        <f t="shared" ref="AC37:AC51" si="20">I37+N37+S37+X37</f>
        <v>345912.04000000004</v>
      </c>
      <c r="AD37" s="8">
        <f t="shared" si="17"/>
        <v>0.13513828544389492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9000</v>
      </c>
      <c r="H38" s="19">
        <v>9000</v>
      </c>
      <c r="I38" s="19">
        <v>13250</v>
      </c>
      <c r="J38" s="8">
        <f t="shared" si="13"/>
        <v>0.67924528301886788</v>
      </c>
      <c r="K38" s="29"/>
      <c r="L38" s="23">
        <v>0</v>
      </c>
      <c r="M38" s="23">
        <v>0</v>
      </c>
      <c r="N38" s="23">
        <v>0</v>
      </c>
      <c r="O38" s="8" t="str">
        <f t="shared" si="14"/>
        <v>%</v>
      </c>
      <c r="P38" s="29"/>
      <c r="Q38" s="19">
        <v>0</v>
      </c>
      <c r="R38" s="19">
        <v>0</v>
      </c>
      <c r="S38" s="19">
        <v>0</v>
      </c>
      <c r="T38" s="20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si="18"/>
        <v>9000</v>
      </c>
      <c r="AB38" s="23">
        <f t="shared" si="19"/>
        <v>9000</v>
      </c>
      <c r="AC38" s="23">
        <f t="shared" si="20"/>
        <v>13250</v>
      </c>
      <c r="AD38" s="8">
        <f t="shared" si="17"/>
        <v>0.67924528301886788</v>
      </c>
    </row>
    <row r="39" spans="1:30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3"/>
        <v>%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19">
        <v>0</v>
      </c>
      <c r="R39" s="19">
        <v>0</v>
      </c>
      <c r="S39" s="19">
        <v>0</v>
      </c>
      <c r="T39" s="20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0</v>
      </c>
      <c r="AC39" s="23">
        <f t="shared" si="20"/>
        <v>0</v>
      </c>
      <c r="AD39" s="8" t="str">
        <f t="shared" si="17"/>
        <v>%</v>
      </c>
    </row>
    <row r="40" spans="1:30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62392.43</v>
      </c>
      <c r="H40" s="19">
        <v>154297.17000000001</v>
      </c>
      <c r="I40" s="19">
        <v>680602.78</v>
      </c>
      <c r="J40" s="8">
        <f t="shared" si="13"/>
        <v>0.22670664083975678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19">
        <v>0</v>
      </c>
      <c r="R40" s="19">
        <v>0</v>
      </c>
      <c r="S40" s="19">
        <v>0</v>
      </c>
      <c r="T40" s="20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62392.43</v>
      </c>
      <c r="AB40" s="23">
        <f t="shared" si="19"/>
        <v>154297.17000000001</v>
      </c>
      <c r="AC40" s="23">
        <f t="shared" si="20"/>
        <v>680602.78</v>
      </c>
      <c r="AD40" s="8">
        <f t="shared" si="17"/>
        <v>0.22670664083975678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3"/>
        <v>%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19">
        <v>0</v>
      </c>
      <c r="R41" s="19">
        <v>0</v>
      </c>
      <c r="S41" s="19">
        <v>0</v>
      </c>
      <c r="T41" s="20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0</v>
      </c>
      <c r="AB41" s="23">
        <f t="shared" si="19"/>
        <v>0</v>
      </c>
      <c r="AC41" s="23">
        <f t="shared" si="20"/>
        <v>0</v>
      </c>
      <c r="AD41" s="8" t="str">
        <f t="shared" si="17"/>
        <v>%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2226.94</v>
      </c>
      <c r="H42" s="19">
        <v>6782.07</v>
      </c>
      <c r="I42" s="19">
        <v>24960</v>
      </c>
      <c r="J42" s="8">
        <f t="shared" si="13"/>
        <v>0.27171754807692305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19">
        <v>0</v>
      </c>
      <c r="R42" s="19">
        <v>0</v>
      </c>
      <c r="S42" s="19">
        <v>0</v>
      </c>
      <c r="T42" s="20" t="str">
        <f t="shared" si="15"/>
        <v>%</v>
      </c>
      <c r="U42" s="29"/>
      <c r="V42" s="23">
        <v>0</v>
      </c>
      <c r="W42" s="23">
        <v>0</v>
      </c>
      <c r="X42" s="23">
        <v>0</v>
      </c>
      <c r="Y42" s="8" t="str">
        <f t="shared" si="16"/>
        <v>%</v>
      </c>
      <c r="Z42" s="29"/>
      <c r="AA42" s="23">
        <f t="shared" si="18"/>
        <v>2226.94</v>
      </c>
      <c r="AB42" s="23">
        <f t="shared" si="19"/>
        <v>6782.07</v>
      </c>
      <c r="AC42" s="23">
        <f t="shared" si="20"/>
        <v>24960</v>
      </c>
      <c r="AD42" s="8">
        <f t="shared" si="17"/>
        <v>0.27171754807692305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3"/>
        <v>%</v>
      </c>
      <c r="K43" s="29"/>
      <c r="L43" s="19">
        <v>0</v>
      </c>
      <c r="M43" s="19">
        <v>0</v>
      </c>
      <c r="N43" s="19">
        <v>0</v>
      </c>
      <c r="O43" s="8" t="str">
        <f t="shared" si="14"/>
        <v>%</v>
      </c>
      <c r="P43" s="29"/>
      <c r="Q43" s="19">
        <v>0</v>
      </c>
      <c r="R43" s="19">
        <v>0</v>
      </c>
      <c r="S43" s="19">
        <v>0</v>
      </c>
      <c r="T43" s="20" t="str">
        <f t="shared" si="15"/>
        <v>%</v>
      </c>
      <c r="U43" s="29"/>
      <c r="V43" s="23">
        <v>0</v>
      </c>
      <c r="W43" s="23">
        <v>0</v>
      </c>
      <c r="X43" s="23">
        <v>0</v>
      </c>
      <c r="Y43" s="8" t="str">
        <f t="shared" si="16"/>
        <v>%</v>
      </c>
      <c r="Z43" s="29"/>
      <c r="AA43" s="23">
        <f t="shared" si="18"/>
        <v>0</v>
      </c>
      <c r="AB43" s="23">
        <f t="shared" si="19"/>
        <v>0</v>
      </c>
      <c r="AC43" s="23">
        <f t="shared" si="20"/>
        <v>0</v>
      </c>
      <c r="AD43" s="8" t="str">
        <f t="shared" si="17"/>
        <v>%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19">
        <v>0</v>
      </c>
      <c r="M44" s="19">
        <v>0</v>
      </c>
      <c r="N44" s="19">
        <v>0</v>
      </c>
      <c r="O44" s="8" t="str">
        <f t="shared" si="14"/>
        <v>%</v>
      </c>
      <c r="P44" s="29"/>
      <c r="Q44" s="19">
        <v>0</v>
      </c>
      <c r="R44" s="19">
        <v>0</v>
      </c>
      <c r="S44" s="19">
        <v>0</v>
      </c>
      <c r="T44" s="20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500</v>
      </c>
      <c r="J45" s="8">
        <f t="shared" si="13"/>
        <v>0</v>
      </c>
      <c r="K45" s="29"/>
      <c r="L45" s="19">
        <v>0</v>
      </c>
      <c r="M45" s="19">
        <v>0</v>
      </c>
      <c r="N45" s="19">
        <v>0</v>
      </c>
      <c r="O45" s="8" t="str">
        <f t="shared" si="14"/>
        <v>%</v>
      </c>
      <c r="P45" s="29"/>
      <c r="Q45" s="19">
        <v>0</v>
      </c>
      <c r="R45" s="19">
        <v>0</v>
      </c>
      <c r="S45" s="19">
        <v>0</v>
      </c>
      <c r="T45" s="20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500</v>
      </c>
      <c r="AD45" s="8">
        <f t="shared" si="17"/>
        <v>0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20368.71</v>
      </c>
      <c r="H46" s="19">
        <v>197733.64</v>
      </c>
      <c r="I46" s="19">
        <v>341120.17</v>
      </c>
      <c r="J46" s="8">
        <f t="shared" si="13"/>
        <v>0.57965977209732289</v>
      </c>
      <c r="K46" s="29"/>
      <c r="L46" s="19">
        <v>0</v>
      </c>
      <c r="M46" s="19">
        <v>0</v>
      </c>
      <c r="N46" s="19">
        <v>0</v>
      </c>
      <c r="O46" s="8" t="str">
        <f t="shared" si="14"/>
        <v>%</v>
      </c>
      <c r="P46" s="29"/>
      <c r="Q46" s="19">
        <v>0</v>
      </c>
      <c r="R46" s="19">
        <v>0</v>
      </c>
      <c r="S46" s="19">
        <v>0</v>
      </c>
      <c r="T46" s="20" t="str">
        <f t="shared" si="15"/>
        <v>%</v>
      </c>
      <c r="U46" s="29"/>
      <c r="V46" s="23">
        <v>87135.87</v>
      </c>
      <c r="W46" s="23">
        <v>87135.87</v>
      </c>
      <c r="X46" s="23">
        <v>0</v>
      </c>
      <c r="Y46" s="8" t="str">
        <f t="shared" si="16"/>
        <v>%</v>
      </c>
      <c r="Z46" s="29"/>
      <c r="AA46" s="23">
        <f t="shared" si="18"/>
        <v>107504.57999999999</v>
      </c>
      <c r="AB46" s="23">
        <f t="shared" si="19"/>
        <v>284869.51</v>
      </c>
      <c r="AC46" s="23">
        <f t="shared" si="20"/>
        <v>341120.17</v>
      </c>
      <c r="AD46" s="8">
        <f t="shared" si="17"/>
        <v>0.83510016426176159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0</v>
      </c>
      <c r="J47" s="8" t="str">
        <f t="shared" si="13"/>
        <v>%</v>
      </c>
      <c r="K47" s="29"/>
      <c r="L47" s="19">
        <v>0</v>
      </c>
      <c r="M47" s="19">
        <v>0</v>
      </c>
      <c r="N47" s="19">
        <v>0</v>
      </c>
      <c r="O47" s="8" t="str">
        <f t="shared" si="14"/>
        <v>%</v>
      </c>
      <c r="P47" s="29"/>
      <c r="Q47" s="19">
        <v>0</v>
      </c>
      <c r="R47" s="19">
        <v>0</v>
      </c>
      <c r="S47" s="19">
        <v>0</v>
      </c>
      <c r="T47" s="20" t="str">
        <f t="shared" si="15"/>
        <v>%</v>
      </c>
      <c r="U47" s="29"/>
      <c r="V47" s="23">
        <v>0</v>
      </c>
      <c r="W47" s="23">
        <v>43798.270000000004</v>
      </c>
      <c r="X47" s="23">
        <v>82687</v>
      </c>
      <c r="Y47" s="8">
        <f>IF(X47=0,"%",W47/X47)</f>
        <v>0.52968749622068767</v>
      </c>
      <c r="Z47" s="29"/>
      <c r="AA47" s="23">
        <f t="shared" si="18"/>
        <v>0</v>
      </c>
      <c r="AB47" s="23">
        <f t="shared" si="19"/>
        <v>43798.270000000004</v>
      </c>
      <c r="AC47" s="23">
        <f t="shared" si="20"/>
        <v>82687</v>
      </c>
      <c r="AD47" s="8">
        <f t="shared" si="17"/>
        <v>0.52968749622068767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19">
        <v>0</v>
      </c>
      <c r="M48" s="19">
        <v>0</v>
      </c>
      <c r="N48" s="19">
        <v>0</v>
      </c>
      <c r="O48" s="8" t="str">
        <f t="shared" si="14"/>
        <v>%</v>
      </c>
      <c r="P48" s="29"/>
      <c r="Q48" s="19">
        <v>0</v>
      </c>
      <c r="R48" s="19">
        <v>0</v>
      </c>
      <c r="S48" s="19">
        <v>0</v>
      </c>
      <c r="T48" s="20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19">
        <v>5365.2</v>
      </c>
      <c r="J49" s="8">
        <f t="shared" si="13"/>
        <v>0</v>
      </c>
      <c r="K49" s="29"/>
      <c r="L49" s="19">
        <v>0</v>
      </c>
      <c r="M49" s="19">
        <v>0</v>
      </c>
      <c r="N49" s="19">
        <v>0</v>
      </c>
      <c r="O49" s="8" t="str">
        <f t="shared" si="14"/>
        <v>%</v>
      </c>
      <c r="P49" s="29"/>
      <c r="Q49" s="19">
        <v>0</v>
      </c>
      <c r="R49" s="19">
        <v>0</v>
      </c>
      <c r="S49" s="19">
        <v>0</v>
      </c>
      <c r="T49" s="20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5365.2</v>
      </c>
      <c r="AD49" s="8">
        <f t="shared" si="17"/>
        <v>0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3"/>
        <v>%</v>
      </c>
      <c r="K50" s="29"/>
      <c r="L50" s="19">
        <v>0</v>
      </c>
      <c r="M50" s="19">
        <v>0</v>
      </c>
      <c r="N50" s="19">
        <v>0</v>
      </c>
      <c r="O50" s="8" t="str">
        <f t="shared" si="14"/>
        <v>%</v>
      </c>
      <c r="P50" s="29"/>
      <c r="Q50" s="19">
        <v>0</v>
      </c>
      <c r="R50" s="19">
        <v>0</v>
      </c>
      <c r="S50" s="19">
        <v>0</v>
      </c>
      <c r="T50" s="20" t="str">
        <f t="shared" si="15"/>
        <v>%</v>
      </c>
      <c r="U50" s="29"/>
      <c r="V50" s="23">
        <v>24011.08</v>
      </c>
      <c r="W50" s="23">
        <v>72033.239999999991</v>
      </c>
      <c r="X50" s="23">
        <v>289000</v>
      </c>
      <c r="Y50" s="8">
        <f t="shared" si="16"/>
        <v>0.24924996539792385</v>
      </c>
      <c r="Z50" s="29"/>
      <c r="AA50" s="23">
        <f t="shared" si="18"/>
        <v>24011.08</v>
      </c>
      <c r="AB50" s="23">
        <f t="shared" si="19"/>
        <v>72033.239999999991</v>
      </c>
      <c r="AC50" s="23">
        <f t="shared" si="20"/>
        <v>289000</v>
      </c>
      <c r="AD50" s="8">
        <f t="shared" si="17"/>
        <v>0.24924996539792385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19">
        <v>12434.6</v>
      </c>
      <c r="R51" s="19">
        <v>45224.85</v>
      </c>
      <c r="S51" s="19">
        <v>0</v>
      </c>
      <c r="T51" s="20" t="str">
        <f t="shared" si="15"/>
        <v>%</v>
      </c>
      <c r="U51" s="29"/>
      <c r="V51" s="23">
        <v>0</v>
      </c>
      <c r="W51" s="23">
        <v>0</v>
      </c>
      <c r="X51" s="23">
        <v>0</v>
      </c>
      <c r="Y51" s="8" t="str">
        <f t="shared" si="16"/>
        <v>%</v>
      </c>
      <c r="Z51" s="29"/>
      <c r="AA51" s="23">
        <f t="shared" si="18"/>
        <v>12434.6</v>
      </c>
      <c r="AB51" s="23">
        <f t="shared" si="19"/>
        <v>45224.85</v>
      </c>
      <c r="AC51" s="23">
        <f t="shared" si="20"/>
        <v>0</v>
      </c>
      <c r="AD51" s="8" t="str">
        <f t="shared" si="17"/>
        <v>%</v>
      </c>
    </row>
    <row r="52" spans="1:30" ht="30.75" customHeight="1" x14ac:dyDescent="0.25">
      <c r="A52" s="3"/>
      <c r="B52" s="3"/>
      <c r="C52" s="9" t="s">
        <v>38</v>
      </c>
      <c r="D52" s="5"/>
      <c r="E52" s="5"/>
      <c r="F52" s="5"/>
      <c r="G52" s="70">
        <f>SUM(G36:G51)</f>
        <v>336512.33</v>
      </c>
      <c r="H52" s="57">
        <f>SUM(H36:H51)</f>
        <v>856282.94999999984</v>
      </c>
      <c r="I52" s="57">
        <f>SUM(I36:I51)</f>
        <v>4307973.16</v>
      </c>
      <c r="J52" s="31">
        <f>IF(I52=0,"",H52/I52)</f>
        <v>0.19876701135250338</v>
      </c>
      <c r="K52" s="29"/>
      <c r="L52" s="57">
        <f>SUM(L36:L50)</f>
        <v>24931.46</v>
      </c>
      <c r="M52" s="57">
        <f>SUM(M36:M50)</f>
        <v>119396.36</v>
      </c>
      <c r="N52" s="57">
        <f>SUM(N36:N50)</f>
        <v>341252.17</v>
      </c>
      <c r="O52" s="31">
        <f>IF(N52=0,"",M52/N52)</f>
        <v>0.34987721836318286</v>
      </c>
      <c r="P52" s="29"/>
      <c r="Q52" s="70">
        <f>SUM(Q36:Q51)</f>
        <v>12434.6</v>
      </c>
      <c r="R52" s="70">
        <f>SUM(R36:R51)</f>
        <v>45224.85</v>
      </c>
      <c r="S52" s="70">
        <f>SUM(S36:S51)</f>
        <v>0</v>
      </c>
      <c r="T52" s="150" t="str">
        <f>IF(S52=0,"",R52/S52)</f>
        <v/>
      </c>
      <c r="U52" s="29"/>
      <c r="V52" s="57">
        <f>SUM(V36:V51)</f>
        <v>111146.95</v>
      </c>
      <c r="W52" s="57">
        <f>SUM(W36:W51)</f>
        <v>202967.38</v>
      </c>
      <c r="X52" s="57">
        <f>SUM(X36:X51)</f>
        <v>371687</v>
      </c>
      <c r="Y52" s="31">
        <f>IF(X52=0,"",W52/X52)</f>
        <v>0.54607069927116092</v>
      </c>
      <c r="Z52" s="29"/>
      <c r="AA52" s="57">
        <f>SUM(AA36:AA51)</f>
        <v>485025.34</v>
      </c>
      <c r="AB52" s="57">
        <f>SUM(AB36:AB51)</f>
        <v>1223871.5399999998</v>
      </c>
      <c r="AC52" s="57">
        <f>SUM(AC36:AC51)</f>
        <v>5020912.33</v>
      </c>
      <c r="AD52" s="31">
        <f>IF(AC52=0,"",AB52/AC52)</f>
        <v>0.24375481178736291</v>
      </c>
    </row>
    <row r="53" spans="1:30" ht="27.75" customHeight="1" x14ac:dyDescent="0.25">
      <c r="A53" s="3"/>
      <c r="B53" s="3"/>
      <c r="C53" s="9" t="s">
        <v>39</v>
      </c>
      <c r="D53" s="5"/>
      <c r="E53" s="5"/>
      <c r="F53" s="5"/>
      <c r="G53" s="70">
        <f>G32-G52</f>
        <v>112078.90000000002</v>
      </c>
      <c r="H53" s="57">
        <f>H32-H52</f>
        <v>509168.00000000035</v>
      </c>
      <c r="I53" s="57">
        <f>I32-I52</f>
        <v>963434.83999999985</v>
      </c>
      <c r="J53" s="31">
        <f>IF(I53=0,"",H53/I53)</f>
        <v>0.52849240951261467</v>
      </c>
      <c r="K53" s="29"/>
      <c r="L53" s="57">
        <f>L32-L52</f>
        <v>-24931.46</v>
      </c>
      <c r="M53" s="57">
        <f>M32-M52</f>
        <v>-53440.92</v>
      </c>
      <c r="N53" s="57">
        <f>N32-N52</f>
        <v>0</v>
      </c>
      <c r="O53" s="31" t="str">
        <f>IF(N53=0,"",M53/N53)</f>
        <v/>
      </c>
      <c r="P53" s="29"/>
      <c r="Q53" s="70">
        <f>Q32-Q52</f>
        <v>1200.1099999999988</v>
      </c>
      <c r="R53" s="70">
        <f>R32-R52</f>
        <v>8877.7200000000012</v>
      </c>
      <c r="S53" s="70">
        <f>S32-S52</f>
        <v>0</v>
      </c>
      <c r="T53" s="150" t="str">
        <f>IF(S53=0,"",R53/S53)</f>
        <v/>
      </c>
      <c r="U53" s="29"/>
      <c r="V53" s="57">
        <f>V32-V52</f>
        <v>-42749.95</v>
      </c>
      <c r="W53" s="57">
        <f>W32-W52</f>
        <v>-134570.38</v>
      </c>
      <c r="X53" s="57">
        <f>X32-X52</f>
        <v>0</v>
      </c>
      <c r="Y53" s="31" t="str">
        <f>IF(X53=0,"",W53/X53)</f>
        <v/>
      </c>
      <c r="Z53" s="29"/>
      <c r="AA53" s="57">
        <f>AA32-AA52</f>
        <v>45597.600000000035</v>
      </c>
      <c r="AB53" s="57">
        <f>AB32-AB52</f>
        <v>330034.42000000039</v>
      </c>
      <c r="AC53" s="57">
        <f>AC32-AC52</f>
        <v>963434.83999999985</v>
      </c>
      <c r="AD53" s="31">
        <f>IF(AC53=0,"",AB53/AC53)</f>
        <v>0.34256018808703287</v>
      </c>
    </row>
    <row r="54" spans="1:30" x14ac:dyDescent="0.2">
      <c r="A54" s="3"/>
      <c r="B54" s="3"/>
      <c r="C54" s="5"/>
      <c r="D54" s="5"/>
      <c r="E54" s="5"/>
      <c r="F54" s="5"/>
      <c r="G54" s="28"/>
      <c r="H54" s="29"/>
      <c r="I54" s="29"/>
      <c r="J54" s="8"/>
      <c r="K54" s="29"/>
      <c r="L54" s="29"/>
      <c r="M54" s="29"/>
      <c r="N54" s="29"/>
      <c r="O54" s="8"/>
      <c r="P54" s="29"/>
      <c r="Q54" s="28"/>
      <c r="R54" s="28"/>
      <c r="S54" s="28"/>
      <c r="T54" s="20"/>
      <c r="U54" s="29"/>
      <c r="V54" s="29"/>
      <c r="W54" s="29"/>
      <c r="X54" s="29"/>
      <c r="Y54" s="8"/>
      <c r="Z54" s="29"/>
      <c r="AA54" s="29"/>
      <c r="AB54" s="29"/>
      <c r="AC54" s="29"/>
      <c r="AD54" s="8"/>
    </row>
    <row r="55" spans="1:30" ht="15.75" x14ac:dyDescent="0.25">
      <c r="A55" s="3"/>
      <c r="B55" s="3"/>
      <c r="C55" s="9" t="s">
        <v>40</v>
      </c>
      <c r="D55" s="5"/>
      <c r="E55" s="5"/>
      <c r="F55" s="5"/>
      <c r="G55" s="28"/>
      <c r="H55" s="29"/>
      <c r="I55" s="29"/>
      <c r="J55" s="8"/>
      <c r="K55" s="29"/>
      <c r="L55" s="29"/>
      <c r="M55" s="29"/>
      <c r="N55" s="29"/>
      <c r="O55" s="8"/>
      <c r="P55" s="29"/>
      <c r="Q55" s="28"/>
      <c r="R55" s="28"/>
      <c r="S55" s="28"/>
      <c r="T55" s="20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59">
        <v>87326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9"/>
      <c r="Q56" s="67">
        <v>0</v>
      </c>
      <c r="R56" s="67">
        <v>0</v>
      </c>
      <c r="S56" s="68">
        <v>0</v>
      </c>
      <c r="T56" s="20" t="str">
        <f>IF(S56=0,"%",R56/S56)</f>
        <v>%</v>
      </c>
      <c r="U56" s="29"/>
      <c r="V56" s="66">
        <v>0</v>
      </c>
      <c r="W56" s="66">
        <v>0</v>
      </c>
      <c r="X56" s="59">
        <v>0</v>
      </c>
      <c r="Y56" s="8" t="str">
        <f>IF(X56=0,"%",W56/X56)</f>
        <v>%</v>
      </c>
      <c r="Z56" s="29"/>
      <c r="AA56" s="59">
        <f t="shared" ref="AA56:AC57" si="21">G56+L56+Q56+V56</f>
        <v>0</v>
      </c>
      <c r="AB56" s="59">
        <f t="shared" si="21"/>
        <v>0</v>
      </c>
      <c r="AC56" s="59">
        <f t="shared" si="21"/>
        <v>87326</v>
      </c>
      <c r="AD56" s="8">
        <f>IF(AC56=0,"%",AB56/AC56)</f>
        <v>0</v>
      </c>
    </row>
    <row r="57" spans="1:30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68289.72</v>
      </c>
      <c r="H57" s="19">
        <v>195589.25</v>
      </c>
      <c r="I57" s="19">
        <v>1050760.8</v>
      </c>
      <c r="J57" s="8">
        <f>IF(I57=0,"%",H57/I57)</f>
        <v>0.18614060402710111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9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9"/>
      <c r="V57" s="66">
        <v>0</v>
      </c>
      <c r="W57" s="66">
        <v>0</v>
      </c>
      <c r="X57" s="59"/>
      <c r="Y57" s="8" t="str">
        <f>IF(X57=0,"%",W57/X57)</f>
        <v>%</v>
      </c>
      <c r="Z57" s="59" t="e">
        <f>F57+#REF!+P57+U57</f>
        <v>#REF!</v>
      </c>
      <c r="AA57" s="59">
        <f t="shared" si="21"/>
        <v>68289.72</v>
      </c>
      <c r="AB57" s="59">
        <f t="shared" si="21"/>
        <v>195589.25</v>
      </c>
      <c r="AC57" s="59">
        <f t="shared" si="21"/>
        <v>1050760.8</v>
      </c>
      <c r="AD57" s="8">
        <f>IF(AC57=0,"%",AB57/AC57)</f>
        <v>0.18614060402710111</v>
      </c>
    </row>
    <row r="58" spans="1:30" ht="27.75" customHeight="1" x14ac:dyDescent="0.25">
      <c r="A58" s="3"/>
      <c r="B58" s="3"/>
      <c r="C58" s="9" t="s">
        <v>44</v>
      </c>
      <c r="D58" s="5"/>
      <c r="E58" s="5"/>
      <c r="F58" s="5"/>
      <c r="G58" s="70">
        <f>SUM(G56:G57)</f>
        <v>68289.72</v>
      </c>
      <c r="H58" s="57">
        <f>SUM(H56-H57)</f>
        <v>-195589.25</v>
      </c>
      <c r="I58" s="57">
        <f>SUM(I56:I57)</f>
        <v>1138086.8</v>
      </c>
      <c r="J58" s="31">
        <f>IF(I58=0,"",H58/I58)</f>
        <v>-0.17185793737349384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70">
        <f>SUM(Q56:Q57)</f>
        <v>0</v>
      </c>
      <c r="R58" s="70">
        <f>SUM(R56:R57)</f>
        <v>0</v>
      </c>
      <c r="S58" s="70">
        <f>SUM(S56:S57)</f>
        <v>0</v>
      </c>
      <c r="T58" s="150" t="str">
        <f>IF(S58=0,"",R58/S58)</f>
        <v/>
      </c>
      <c r="U58" s="29"/>
      <c r="V58" s="57">
        <f>SUM(V56:V57)</f>
        <v>0</v>
      </c>
      <c r="W58" s="57">
        <f>SUM(W56:W57)</f>
        <v>0</v>
      </c>
      <c r="X58" s="57">
        <f>SUM(X56:X57)</f>
        <v>0</v>
      </c>
      <c r="Y58" s="31" t="str">
        <f>IF(X58=0,"",W58/X58)</f>
        <v/>
      </c>
      <c r="Z58" s="29"/>
      <c r="AA58" s="57">
        <f>SUM(AA56:AA57)</f>
        <v>68289.72</v>
      </c>
      <c r="AB58" s="57">
        <f>AB56-AB57</f>
        <v>-195589.25</v>
      </c>
      <c r="AC58" s="57">
        <f>SUM(AC56:AC57)</f>
        <v>1138086.8</v>
      </c>
      <c r="AD58" s="31">
        <f>IF(AC58=0,"",AB58/AC58)</f>
        <v>-0.17185793737349384</v>
      </c>
    </row>
    <row r="59" spans="1:30" x14ac:dyDescent="0.2">
      <c r="A59" s="3"/>
      <c r="B59" s="3"/>
      <c r="C59" s="5"/>
      <c r="D59" s="5"/>
      <c r="E59" s="74"/>
      <c r="F59" s="5"/>
      <c r="G59" s="28"/>
      <c r="H59" s="29"/>
      <c r="I59" s="29"/>
      <c r="J59" s="8"/>
      <c r="K59" s="29"/>
      <c r="L59" s="29"/>
      <c r="M59" s="29"/>
      <c r="N59" s="29"/>
      <c r="O59" s="8"/>
      <c r="P59" s="29"/>
      <c r="Q59" s="28"/>
      <c r="R59" s="28"/>
      <c r="S59" s="28"/>
      <c r="T59" s="20"/>
      <c r="U59" s="29"/>
      <c r="V59" s="29"/>
      <c r="W59" s="29"/>
      <c r="X59" s="29"/>
      <c r="Y59" s="8"/>
      <c r="Z59" s="29"/>
      <c r="AA59" s="29"/>
      <c r="AB59" s="29"/>
      <c r="AC59" s="29"/>
      <c r="AD59" s="8"/>
    </row>
    <row r="60" spans="1:30" ht="15.75" x14ac:dyDescent="0.25">
      <c r="A60" s="3"/>
      <c r="B60" s="3"/>
      <c r="C60" s="9" t="s">
        <v>45</v>
      </c>
      <c r="D60" s="5"/>
      <c r="E60" s="5"/>
      <c r="F60" s="5"/>
      <c r="G60" s="68"/>
      <c r="H60" s="59">
        <f>H53+H58</f>
        <v>313578.75000000035</v>
      </c>
      <c r="I60" s="59"/>
      <c r="J60" s="8" t="str">
        <f>IF(I60=0,"",H60/I60)</f>
        <v/>
      </c>
      <c r="K60" s="29"/>
      <c r="L60" s="59"/>
      <c r="M60" s="59">
        <f>M32-M52+M58</f>
        <v>-53440.92</v>
      </c>
      <c r="N60" s="59"/>
      <c r="O60" s="29"/>
      <c r="P60" s="29"/>
      <c r="Q60" s="68"/>
      <c r="R60" s="68">
        <f>R32-R52+R58</f>
        <v>8877.7200000000012</v>
      </c>
      <c r="S60" s="68">
        <f>S32-S52+S58</f>
        <v>0</v>
      </c>
      <c r="T60" s="28"/>
      <c r="U60" s="29">
        <f>U32-U52+U58</f>
        <v>0</v>
      </c>
      <c r="V60" s="59"/>
      <c r="W60" s="59">
        <f>W32-W52+W58</f>
        <v>-134570.38</v>
      </c>
      <c r="X60" s="59">
        <f>X32-X52+X58</f>
        <v>0</v>
      </c>
      <c r="Y60" s="29"/>
      <c r="Z60" s="29"/>
      <c r="AA60" s="59"/>
      <c r="AB60" s="59">
        <f>AB32-AB52+AB58</f>
        <v>134445.17000000039</v>
      </c>
      <c r="AC60" s="59"/>
      <c r="AD60" s="8" t="str">
        <f>IF(AC60=0,"",AB60/AC60)</f>
        <v/>
      </c>
    </row>
    <row r="61" spans="1:30" x14ac:dyDescent="0.2">
      <c r="A61" s="3"/>
      <c r="B61" s="3"/>
      <c r="C61" s="5" t="s">
        <v>46</v>
      </c>
      <c r="D61" s="5"/>
      <c r="E61" s="5"/>
      <c r="F61" s="5"/>
      <c r="G61" s="68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68"/>
      <c r="R61" s="68"/>
      <c r="S61" s="68"/>
      <c r="T61" s="20" t="str">
        <f>IF(S61=0,"",R61/S61)</f>
        <v/>
      </c>
      <c r="U61" s="29"/>
      <c r="V61" s="59"/>
      <c r="W61" s="59"/>
      <c r="X61" s="59"/>
      <c r="Y61" s="8" t="str">
        <f>IF(X61=0,"",W61/X61)</f>
        <v/>
      </c>
      <c r="Z61" s="29"/>
      <c r="AA61" s="59"/>
      <c r="AB61" s="59">
        <f>H61+R61+W61</f>
        <v>0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47</v>
      </c>
      <c r="D62" s="5"/>
      <c r="E62" s="5"/>
      <c r="F62" s="5"/>
      <c r="G62" s="68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68"/>
      <c r="R62" s="68"/>
      <c r="S62" s="68"/>
      <c r="T62" s="20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/>
      <c r="AC62" s="59"/>
      <c r="AD62" s="8" t="str">
        <f>IF(AC62=0,"",AB62/AC62)</f>
        <v/>
      </c>
    </row>
    <row r="63" spans="1:30" ht="15.75" x14ac:dyDescent="0.25">
      <c r="A63" s="3"/>
      <c r="B63" s="3"/>
      <c r="C63" s="9" t="s">
        <v>48</v>
      </c>
      <c r="D63" s="5"/>
      <c r="E63" s="5"/>
      <c r="F63" s="5"/>
      <c r="G63" s="70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70">
        <f>SUM(Q61:Q62)</f>
        <v>0</v>
      </c>
      <c r="R63" s="70">
        <f>SUM(R61:R62)</f>
        <v>0</v>
      </c>
      <c r="S63" s="70">
        <f>SUM(S61:S62)</f>
        <v>0</v>
      </c>
      <c r="T63" s="150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  <c r="Z63" s="29"/>
      <c r="AA63" s="57">
        <f>SUM(AA61:AA62)</f>
        <v>0</v>
      </c>
      <c r="AB63" s="57">
        <f>SUM(AB61:AB62)</f>
        <v>0</v>
      </c>
      <c r="AC63" s="57">
        <f>SUM(AC61:AC62)</f>
        <v>0</v>
      </c>
      <c r="AD63" s="31" t="str">
        <f>IF(AC63=0,"",AB63/AC63)</f>
        <v/>
      </c>
    </row>
    <row r="64" spans="1:30" ht="6.75" customHeight="1" x14ac:dyDescent="0.2">
      <c r="A64" s="3"/>
      <c r="B64" s="3"/>
      <c r="C64" s="5"/>
      <c r="D64" s="5"/>
      <c r="E64" s="5"/>
      <c r="F64" s="5"/>
      <c r="G64" s="28"/>
      <c r="H64" s="29"/>
      <c r="I64" s="29"/>
      <c r="J64" s="8"/>
      <c r="K64" s="29"/>
      <c r="L64" s="29"/>
      <c r="M64" s="29"/>
      <c r="N64" s="29"/>
      <c r="O64" s="8"/>
      <c r="P64" s="29"/>
      <c r="Q64" s="28"/>
      <c r="R64" s="28"/>
      <c r="S64" s="28"/>
      <c r="T64" s="20"/>
      <c r="U64" s="29"/>
      <c r="V64" s="29"/>
      <c r="W64" s="29"/>
      <c r="X64" s="29"/>
      <c r="Y64" s="8"/>
      <c r="Z64" s="29"/>
      <c r="AA64" s="29"/>
      <c r="AB64" s="29"/>
      <c r="AC64" s="29"/>
      <c r="AD64" s="8"/>
    </row>
    <row r="65" spans="1:30" ht="28.5" customHeight="1" thickBot="1" x14ac:dyDescent="0.3">
      <c r="A65" s="3"/>
      <c r="B65" s="3"/>
      <c r="C65" s="54" t="s">
        <v>49</v>
      </c>
      <c r="D65" s="36"/>
      <c r="E65" s="36"/>
      <c r="F65" s="36"/>
      <c r="G65" s="148">
        <f>G63+G60</f>
        <v>0</v>
      </c>
      <c r="H65" s="65">
        <f>H63+H60</f>
        <v>313578.75000000035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-53440.92</v>
      </c>
      <c r="N65" s="65">
        <f>N63+N60</f>
        <v>0</v>
      </c>
      <c r="O65" s="38" t="str">
        <f>IF(N65=0,"%",M65/N65)</f>
        <v>%</v>
      </c>
      <c r="P65" s="39"/>
      <c r="Q65" s="148">
        <f>Q63+Q60</f>
        <v>0</v>
      </c>
      <c r="R65" s="148">
        <f>R63+R60</f>
        <v>8877.7200000000012</v>
      </c>
      <c r="S65" s="148">
        <f>S63+S60</f>
        <v>0</v>
      </c>
      <c r="T65" s="151" t="str">
        <f>IF(S65=0,"%",R65/S65)</f>
        <v>%</v>
      </c>
      <c r="U65" s="39"/>
      <c r="V65" s="65">
        <f>V63+V60</f>
        <v>0</v>
      </c>
      <c r="W65" s="65">
        <f>W63+W60</f>
        <v>-134570.38</v>
      </c>
      <c r="X65" s="65">
        <f>X63+X60</f>
        <v>0</v>
      </c>
      <c r="Y65" s="38" t="str">
        <f>IF(X65=0,"%",W65/X65)</f>
        <v>%</v>
      </c>
      <c r="Z65" s="39"/>
      <c r="AA65" s="65">
        <f>AA63+AA60</f>
        <v>0</v>
      </c>
      <c r="AB65" s="65">
        <f>AB63+AB60</f>
        <v>134445.17000000039</v>
      </c>
      <c r="AC65" s="65">
        <f>AC63+AC60</f>
        <v>0</v>
      </c>
      <c r="AD65" s="38" t="str">
        <f>IF(AC65=0,"%",AB65/AC65)</f>
        <v>%</v>
      </c>
    </row>
    <row r="66" spans="1:30" x14ac:dyDescent="0.2">
      <c r="AD66" s="4" t="s">
        <v>98</v>
      </c>
    </row>
    <row r="67" spans="1:30" x14ac:dyDescent="0.2">
      <c r="H67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B85A-2AFE-4940-9F72-97CFFA23B96A}">
  <sheetPr codeName="Sheet6">
    <pageSetUpPr fitToPage="1"/>
  </sheetPr>
  <dimension ref="A1:AE68"/>
  <sheetViews>
    <sheetView topLeftCell="C1" zoomScale="70" zoomScaleNormal="70" zoomScaleSheetLayoutView="50" zoomScalePageLayoutView="40" workbookViewId="0">
      <selection activeCell="O19" sqref="O19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18.5703125" style="149" bestFit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6.7109375" style="4" customWidth="1"/>
    <col min="16" max="16" width="2.42578125" style="4" customWidth="1"/>
    <col min="17" max="17" width="16.7109375" style="149" customWidth="1"/>
    <col min="18" max="18" width="17.5703125" style="149" customWidth="1"/>
    <col min="19" max="19" width="16.7109375" style="149" customWidth="1"/>
    <col min="20" max="20" width="16.28515625" style="149" customWidth="1"/>
    <col min="21" max="21" width="2.42578125" style="4" customWidth="1"/>
    <col min="22" max="22" width="16.7109375" style="4" customWidth="1"/>
    <col min="23" max="23" width="19.42578125" style="4" customWidth="1"/>
    <col min="24" max="24" width="19.85546875" style="4" customWidth="1"/>
    <col min="25" max="25" width="15.7109375" style="4" customWidth="1"/>
    <col min="26" max="26" width="2.42578125" style="4" customWidth="1"/>
    <col min="27" max="27" width="16.7109375" style="4" customWidth="1"/>
    <col min="28" max="29" width="18.28515625" style="4" bestFit="1" customWidth="1"/>
    <col min="30" max="30" width="16.5703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25" t="s">
        <v>56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</row>
    <row r="2" spans="1:31" ht="23.25" x14ac:dyDescent="0.35">
      <c r="A2" s="3"/>
      <c r="B2" s="3"/>
      <c r="C2" s="125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</row>
    <row r="3" spans="1:31" ht="23.25" x14ac:dyDescent="0.35">
      <c r="A3" s="3"/>
      <c r="B3" s="3"/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1" ht="23.25" x14ac:dyDescent="0.35">
      <c r="A4" s="3"/>
      <c r="B4" s="3"/>
      <c r="C4" s="125" t="str">
        <f>'1351'!C4:Y4</f>
        <v>For Month or Quarter Ended and For the Year Ending 9/30/2024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</row>
    <row r="5" spans="1:31" ht="23.25" x14ac:dyDescent="0.35">
      <c r="A5" s="3"/>
      <c r="B5" s="3"/>
      <c r="C5" s="52"/>
      <c r="D5" s="52"/>
      <c r="E5" s="52"/>
      <c r="F5" s="52"/>
      <c r="G5" s="145"/>
      <c r="H5" s="52"/>
      <c r="I5" s="52"/>
      <c r="J5" s="52"/>
      <c r="K5" s="52"/>
      <c r="L5" s="52"/>
      <c r="M5" s="52"/>
      <c r="N5" s="52"/>
      <c r="O5" s="52"/>
      <c r="P5" s="52"/>
      <c r="Q5" s="145"/>
      <c r="R5" s="145"/>
      <c r="S5" s="145"/>
      <c r="T5" s="145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145"/>
      <c r="H6" s="52"/>
      <c r="I6" s="52"/>
      <c r="J6" s="52"/>
      <c r="K6" s="52"/>
      <c r="L6" s="52"/>
      <c r="M6" s="52"/>
      <c r="N6" s="52"/>
      <c r="O6" s="52"/>
      <c r="P6" s="52"/>
      <c r="Q6" s="145"/>
      <c r="R6" s="145"/>
      <c r="S6" s="145"/>
      <c r="T6" s="145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17"/>
      <c r="H7" s="5"/>
      <c r="I7" s="5"/>
      <c r="J7" s="5"/>
      <c r="K7" s="5"/>
      <c r="L7" s="5"/>
      <c r="M7" s="5"/>
      <c r="N7" s="5"/>
      <c r="O7" s="5"/>
      <c r="P7" s="5"/>
      <c r="Q7" s="17"/>
      <c r="R7" s="17"/>
      <c r="S7" s="17"/>
      <c r="T7" s="17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652</v>
      </c>
      <c r="F8" s="5"/>
      <c r="G8" s="17"/>
      <c r="H8" s="5"/>
      <c r="I8" s="5"/>
      <c r="J8" s="5"/>
      <c r="K8" s="5"/>
      <c r="L8" s="5"/>
      <c r="M8" s="5"/>
      <c r="N8" s="5"/>
      <c r="O8" s="5"/>
      <c r="P8" s="5"/>
      <c r="Q8" s="17"/>
      <c r="R8" s="17"/>
      <c r="S8" s="17"/>
      <c r="T8" s="17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652</v>
      </c>
      <c r="F9" s="5"/>
      <c r="G9" s="20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17"/>
      <c r="R9" s="17"/>
      <c r="S9" s="17"/>
      <c r="T9" s="17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17"/>
      <c r="H10" s="5"/>
      <c r="I10" s="5"/>
      <c r="J10" s="5"/>
      <c r="K10" s="5"/>
      <c r="L10" s="5"/>
      <c r="M10" s="5"/>
      <c r="N10" s="5"/>
      <c r="O10" s="5"/>
      <c r="P10" s="5"/>
      <c r="Q10" s="17"/>
      <c r="R10" s="17"/>
      <c r="S10" s="17"/>
      <c r="T10" s="17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26" t="s">
        <v>5</v>
      </c>
      <c r="H11" s="127"/>
      <c r="I11" s="127"/>
      <c r="J11" s="128"/>
      <c r="K11" s="9"/>
      <c r="L11" s="126" t="s">
        <v>7</v>
      </c>
      <c r="M11" s="127"/>
      <c r="N11" s="127"/>
      <c r="O11" s="128"/>
      <c r="P11" s="9"/>
      <c r="Q11" s="130" t="s">
        <v>8</v>
      </c>
      <c r="R11" s="131"/>
      <c r="S11" s="131"/>
      <c r="T11" s="132"/>
      <c r="U11" s="9"/>
      <c r="V11" s="130" t="s">
        <v>55</v>
      </c>
      <c r="W11" s="131"/>
      <c r="X11" s="131"/>
      <c r="Y11" s="132"/>
      <c r="Z11" s="9"/>
      <c r="AA11" s="126" t="s">
        <v>9</v>
      </c>
      <c r="AB11" s="127"/>
      <c r="AC11" s="127"/>
      <c r="AD11" s="129"/>
    </row>
    <row r="12" spans="1:31" s="2" customFormat="1" ht="63" customHeight="1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17"/>
      <c r="H13" s="5"/>
      <c r="I13" s="5"/>
      <c r="J13" s="5"/>
      <c r="K13" s="5"/>
      <c r="L13" s="5"/>
      <c r="M13" s="5"/>
      <c r="N13" s="5"/>
      <c r="O13" s="5"/>
      <c r="P13" s="5"/>
      <c r="Q13" s="17"/>
      <c r="R13" s="17"/>
      <c r="S13" s="17"/>
      <c r="T13" s="17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17"/>
      <c r="H14" s="5"/>
      <c r="I14" s="5"/>
      <c r="J14" s="5"/>
      <c r="K14" s="5"/>
      <c r="L14" s="5"/>
      <c r="M14" s="5"/>
      <c r="N14" s="5"/>
      <c r="O14" s="5"/>
      <c r="P14" s="5"/>
      <c r="Q14" s="17"/>
      <c r="R14" s="17"/>
      <c r="S14" s="17"/>
      <c r="T14" s="17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17"/>
      <c r="R15" s="17"/>
      <c r="S15" s="17"/>
      <c r="T15" s="17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2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2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2"/>
      <c r="V16" s="23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2" si="2">IF(I17=0,"%",H17/I17)</f>
        <v>%</v>
      </c>
      <c r="K17" s="25"/>
      <c r="L17" s="19">
        <v>0</v>
      </c>
      <c r="M17" s="19">
        <v>73803.09</v>
      </c>
      <c r="N17" s="19">
        <v>354543.58</v>
      </c>
      <c r="O17" s="8">
        <f>IF(N17=0,"%",M17/N17)</f>
        <v>0.20816366213710594</v>
      </c>
      <c r="P17" s="26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6"/>
      <c r="V17" s="23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0</v>
      </c>
      <c r="AB17" s="23">
        <f t="shared" si="1"/>
        <v>73803.09</v>
      </c>
      <c r="AC17" s="23">
        <f t="shared" si="1"/>
        <v>354543.58</v>
      </c>
      <c r="AD17" s="8">
        <f>IF(AC17=0,"%",AB17/AC17)</f>
        <v>0.20816366213710594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19"/>
      <c r="R18" s="19"/>
      <c r="S18" s="19"/>
      <c r="T18" s="20"/>
      <c r="U18" s="5"/>
      <c r="V18" s="23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357107.08</v>
      </c>
      <c r="H19" s="19">
        <v>1094613.3500000001</v>
      </c>
      <c r="I19" s="19">
        <v>4757900</v>
      </c>
      <c r="J19" s="20">
        <f t="shared" si="2"/>
        <v>0.23006228588242714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6"/>
      <c r="V19" s="23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357107.08</v>
      </c>
      <c r="AB19" s="23">
        <f>H19+M19+R19</f>
        <v>1094613.3500000001</v>
      </c>
      <c r="AC19" s="23">
        <f>I19+N19+S19</f>
        <v>4757900</v>
      </c>
      <c r="AD19" s="8">
        <f t="shared" ref="AD19:AD24" si="6">IF(AC19=0,"%",AB19/AC19)</f>
        <v>0.23006228588242714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19">
        <v>0</v>
      </c>
      <c r="R20" s="19">
        <v>0</v>
      </c>
      <c r="S20" s="19">
        <v>0</v>
      </c>
      <c r="T20" s="20" t="str">
        <f t="shared" si="4"/>
        <v>%</v>
      </c>
      <c r="U20" s="26"/>
      <c r="V20" s="23">
        <v>73015</v>
      </c>
      <c r="W20" s="23">
        <v>73015</v>
      </c>
      <c r="X20" s="19">
        <v>417168</v>
      </c>
      <c r="Y20" s="8">
        <f t="shared" si="5"/>
        <v>0.17502540942737699</v>
      </c>
      <c r="Z20" s="26"/>
      <c r="AA20" s="23">
        <f>G20+L20+Q20+V20</f>
        <v>73015</v>
      </c>
      <c r="AB20" s="23">
        <f>H20+M20+R20+W20</f>
        <v>73015</v>
      </c>
      <c r="AC20" s="23">
        <f>I20+N20+S20+X20</f>
        <v>417168</v>
      </c>
      <c r="AD20" s="8">
        <f>IF(AC20=0,"%",AB20/AC20)</f>
        <v>0.17502540942737699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17808.64</v>
      </c>
      <c r="H21" s="19">
        <v>53425.919999999998</v>
      </c>
      <c r="I21" s="19">
        <v>195895</v>
      </c>
      <c r="J21" s="20">
        <f t="shared" si="2"/>
        <v>0.27272732841573288</v>
      </c>
      <c r="K21" s="25"/>
      <c r="L21" s="19">
        <v>0</v>
      </c>
      <c r="M21" s="19">
        <v>0</v>
      </c>
      <c r="N21" s="19">
        <v>0</v>
      </c>
      <c r="O21" s="8" t="str">
        <f>IF(N21=0,"%",M21/N21)</f>
        <v>%</v>
      </c>
      <c r="P21" s="26"/>
      <c r="Q21" s="19">
        <v>0</v>
      </c>
      <c r="R21" s="19">
        <v>0</v>
      </c>
      <c r="S21" s="19">
        <v>0</v>
      </c>
      <c r="T21" s="20" t="str">
        <f>IF(S21=0,"%",R21/S21)</f>
        <v>%</v>
      </c>
      <c r="U21" s="26"/>
      <c r="V21" s="23">
        <v>0</v>
      </c>
      <c r="W21" s="23">
        <v>0</v>
      </c>
      <c r="X21" s="19">
        <v>0</v>
      </c>
      <c r="Y21" s="8" t="str">
        <f t="shared" si="5"/>
        <v>%</v>
      </c>
      <c r="Z21" s="26"/>
      <c r="AA21" s="23">
        <f t="shared" ref="AA21:AC24" si="7">G21+L21+Q21</f>
        <v>17808.64</v>
      </c>
      <c r="AB21" s="23">
        <f t="shared" si="7"/>
        <v>53425.919999999998</v>
      </c>
      <c r="AC21" s="23">
        <f t="shared" si="7"/>
        <v>195895</v>
      </c>
      <c r="AD21" s="8">
        <f>IF(AC21=0,"%",AB21/AC21)</f>
        <v>0.27272732841573288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54876.639999999999</v>
      </c>
      <c r="H22" s="19">
        <v>164629.92000000001</v>
      </c>
      <c r="I22" s="19">
        <v>677570</v>
      </c>
      <c r="J22" s="20">
        <f t="shared" si="2"/>
        <v>0.24297108785808111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19">
        <v>0</v>
      </c>
      <c r="R22" s="19">
        <v>0</v>
      </c>
      <c r="S22" s="19">
        <v>0</v>
      </c>
      <c r="T22" s="20" t="str">
        <f t="shared" si="4"/>
        <v>%</v>
      </c>
      <c r="U22" s="26"/>
      <c r="V22" s="23">
        <v>0</v>
      </c>
      <c r="W22" s="23">
        <v>0</v>
      </c>
      <c r="X22" s="19">
        <v>0</v>
      </c>
      <c r="Y22" s="8" t="str">
        <f t="shared" si="5"/>
        <v>%</v>
      </c>
      <c r="Z22" s="26"/>
      <c r="AA22" s="23">
        <f t="shared" si="7"/>
        <v>54876.639999999999</v>
      </c>
      <c r="AB22" s="23">
        <f t="shared" si="7"/>
        <v>164629.92000000001</v>
      </c>
      <c r="AC22" s="23">
        <f t="shared" si="7"/>
        <v>677570</v>
      </c>
      <c r="AD22" s="8">
        <f t="shared" si="6"/>
        <v>0.24297108785808111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19">
        <v>0</v>
      </c>
      <c r="R23" s="19">
        <v>0</v>
      </c>
      <c r="S23" s="19">
        <v>0</v>
      </c>
      <c r="T23" s="20" t="str">
        <f t="shared" si="4"/>
        <v>%</v>
      </c>
      <c r="U23" s="26"/>
      <c r="V23" s="23">
        <v>0</v>
      </c>
      <c r="W23" s="23">
        <v>0</v>
      </c>
      <c r="X23" s="19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3900</v>
      </c>
      <c r="H24" s="19">
        <v>9900</v>
      </c>
      <c r="I24" s="19">
        <v>0</v>
      </c>
      <c r="J24" s="20" t="str">
        <f t="shared" si="2"/>
        <v>%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19">
        <v>0</v>
      </c>
      <c r="R24" s="19">
        <v>0</v>
      </c>
      <c r="S24" s="19">
        <v>0</v>
      </c>
      <c r="T24" s="20" t="str">
        <f t="shared" si="4"/>
        <v>%</v>
      </c>
      <c r="U24" s="26"/>
      <c r="V24" s="23">
        <v>125000</v>
      </c>
      <c r="W24" s="23">
        <v>125000</v>
      </c>
      <c r="X24" s="19">
        <v>0</v>
      </c>
      <c r="Y24" s="8" t="str">
        <f t="shared" si="5"/>
        <v>%</v>
      </c>
      <c r="Z24" s="26"/>
      <c r="AA24" s="23">
        <f t="shared" si="7"/>
        <v>3900</v>
      </c>
      <c r="AB24" s="23">
        <f t="shared" si="7"/>
        <v>9900</v>
      </c>
      <c r="AC24" s="23">
        <f t="shared" si="7"/>
        <v>0</v>
      </c>
      <c r="AD24" s="8" t="str">
        <f t="shared" si="6"/>
        <v>%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>
        <v>0</v>
      </c>
      <c r="O25" s="8"/>
      <c r="P25" s="5"/>
      <c r="Q25" s="19"/>
      <c r="R25" s="19"/>
      <c r="S25" s="19"/>
      <c r="T25" s="20"/>
      <c r="U25" s="5"/>
      <c r="V25" s="23"/>
      <c r="W25" s="23"/>
      <c r="X25" s="19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/>
      <c r="H26" s="19"/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2" si="8">IF(N26=0,"%",M26/N26)</f>
        <v>%</v>
      </c>
      <c r="P26" s="29"/>
      <c r="Q26" s="19">
        <v>0</v>
      </c>
      <c r="R26" s="19">
        <v>0</v>
      </c>
      <c r="S26" s="19">
        <v>0</v>
      </c>
      <c r="T26" s="20" t="str">
        <f t="shared" ref="T26:T32" si="9">IF(S26=0,"%",R26/S26)</f>
        <v>%</v>
      </c>
      <c r="U26" s="29"/>
      <c r="V26" s="23">
        <v>0</v>
      </c>
      <c r="W26" s="23">
        <v>0</v>
      </c>
      <c r="X26" s="19">
        <v>0</v>
      </c>
      <c r="Y26" s="8" t="str">
        <f t="shared" ref="Y26:Y32" si="10">IF(X26=0,"%",W26/X26)</f>
        <v>%</v>
      </c>
      <c r="Z26" s="29"/>
      <c r="AA26" s="23">
        <f t="shared" ref="AA26:AC29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2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24522.79</v>
      </c>
      <c r="H27" s="19">
        <v>72812.67</v>
      </c>
      <c r="I27" s="19">
        <v>294303</v>
      </c>
      <c r="J27" s="20">
        <f t="shared" si="2"/>
        <v>0.24740716200650351</v>
      </c>
      <c r="K27" s="28"/>
      <c r="L27" s="19">
        <v>0</v>
      </c>
      <c r="M27" s="19">
        <v>0</v>
      </c>
      <c r="N27" s="19">
        <v>0</v>
      </c>
      <c r="O27" s="8" t="str">
        <f t="shared" si="8"/>
        <v>%</v>
      </c>
      <c r="P27" s="29"/>
      <c r="Q27" s="19">
        <v>0</v>
      </c>
      <c r="R27" s="19">
        <v>0</v>
      </c>
      <c r="S27" s="19">
        <v>0</v>
      </c>
      <c r="T27" s="20" t="str">
        <f t="shared" si="9"/>
        <v>%</v>
      </c>
      <c r="U27" s="29"/>
      <c r="V27" s="23">
        <v>0</v>
      </c>
      <c r="W27" s="23">
        <v>0</v>
      </c>
      <c r="X27" s="19">
        <v>0</v>
      </c>
      <c r="Y27" s="8" t="str">
        <f t="shared" si="10"/>
        <v>%</v>
      </c>
      <c r="Z27" s="29"/>
      <c r="AA27" s="23">
        <f t="shared" si="11"/>
        <v>24522.79</v>
      </c>
      <c r="AB27" s="23">
        <f t="shared" si="11"/>
        <v>72812.67</v>
      </c>
      <c r="AC27" s="23">
        <f t="shared" si="11"/>
        <v>294303</v>
      </c>
      <c r="AD27" s="8">
        <f t="shared" si="12"/>
        <v>0.24740716200650351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8"/>
        <v>%</v>
      </c>
      <c r="P28" s="29"/>
      <c r="Q28" s="19">
        <v>0</v>
      </c>
      <c r="R28" s="19">
        <v>0</v>
      </c>
      <c r="S28" s="19">
        <v>0</v>
      </c>
      <c r="T28" s="20" t="str">
        <f t="shared" si="9"/>
        <v>%</v>
      </c>
      <c r="U28" s="29"/>
      <c r="V28" s="23">
        <v>0</v>
      </c>
      <c r="W28" s="23">
        <v>0</v>
      </c>
      <c r="X28" s="19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8"/>
        <v>%</v>
      </c>
      <c r="P29" s="29"/>
      <c r="Q29" s="19">
        <v>0</v>
      </c>
      <c r="R29" s="19">
        <v>0</v>
      </c>
      <c r="S29" s="19">
        <v>0</v>
      </c>
      <c r="T29" s="20" t="str">
        <f t="shared" si="9"/>
        <v>%</v>
      </c>
      <c r="U29" s="29"/>
      <c r="V29" s="23">
        <v>0</v>
      </c>
      <c r="W29" s="23">
        <v>0</v>
      </c>
      <c r="X29" s="19">
        <v>0</v>
      </c>
      <c r="Y29" s="8" t="str">
        <f>IF(X29=0,"%",W29/X29)</f>
        <v>%</v>
      </c>
      <c r="Z29" s="29"/>
      <c r="AA29" s="23">
        <f t="shared" si="11"/>
        <v>0</v>
      </c>
      <c r="AB29" s="23">
        <f t="shared" si="11"/>
        <v>0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75</v>
      </c>
      <c r="H30" s="19">
        <v>176</v>
      </c>
      <c r="I30" s="19">
        <v>0</v>
      </c>
      <c r="J30" s="20" t="str">
        <f t="shared" si="2"/>
        <v>%</v>
      </c>
      <c r="K30" s="28"/>
      <c r="L30" s="19">
        <v>0</v>
      </c>
      <c r="M30" s="19">
        <v>0</v>
      </c>
      <c r="N30" s="19">
        <v>0</v>
      </c>
      <c r="O30" s="8" t="str">
        <f t="shared" si="8"/>
        <v>%</v>
      </c>
      <c r="P30" s="29"/>
      <c r="Q30" s="19">
        <v>0</v>
      </c>
      <c r="R30" s="19">
        <v>0</v>
      </c>
      <c r="S30" s="19">
        <v>0</v>
      </c>
      <c r="T30" s="20" t="str">
        <f t="shared" si="9"/>
        <v>%</v>
      </c>
      <c r="U30" s="29"/>
      <c r="V30" s="23">
        <v>0</v>
      </c>
      <c r="W30" s="23">
        <v>0</v>
      </c>
      <c r="X30" s="19">
        <v>119304.42</v>
      </c>
      <c r="Y30" s="8">
        <f t="shared" si="10"/>
        <v>0</v>
      </c>
      <c r="Z30" s="29"/>
      <c r="AA30" s="23">
        <f>G30+L30+Q30</f>
        <v>75</v>
      </c>
      <c r="AB30" s="23">
        <f>H30+M30+R30+W30</f>
        <v>176</v>
      </c>
      <c r="AC30" s="23">
        <f>I30+N30+S30</f>
        <v>0</v>
      </c>
      <c r="AD30" s="8" t="str">
        <f t="shared" si="12"/>
        <v>%</v>
      </c>
    </row>
    <row r="31" spans="1:30" ht="15.75" x14ac:dyDescent="0.25">
      <c r="A31" s="14"/>
      <c r="B31" s="15"/>
      <c r="C31" s="5"/>
      <c r="D31" s="16" t="s">
        <v>57</v>
      </c>
      <c r="E31" s="18" t="s">
        <v>58</v>
      </c>
      <c r="F31" s="5"/>
      <c r="G31" s="19">
        <v>0</v>
      </c>
      <c r="H31" s="19">
        <v>0</v>
      </c>
      <c r="I31" s="19">
        <v>0</v>
      </c>
      <c r="J31" s="20" t="str">
        <f t="shared" si="2"/>
        <v>%</v>
      </c>
      <c r="K31" s="28"/>
      <c r="L31" s="19">
        <v>0</v>
      </c>
      <c r="M31" s="19">
        <v>0</v>
      </c>
      <c r="N31" s="19">
        <v>0</v>
      </c>
      <c r="O31" s="8" t="str">
        <f t="shared" si="8"/>
        <v>%</v>
      </c>
      <c r="P31" s="29"/>
      <c r="Q31" s="19">
        <v>0</v>
      </c>
      <c r="R31" s="19">
        <v>0</v>
      </c>
      <c r="S31" s="19">
        <v>0</v>
      </c>
      <c r="T31" s="20" t="str">
        <f t="shared" si="9"/>
        <v>%</v>
      </c>
      <c r="U31" s="29"/>
      <c r="V31" s="23">
        <v>0</v>
      </c>
      <c r="W31" s="23">
        <v>0</v>
      </c>
      <c r="X31" s="23">
        <v>0</v>
      </c>
      <c r="Y31" s="8" t="str">
        <f>IF(X31=0,"%",W31/X31)</f>
        <v>%</v>
      </c>
      <c r="Z31" s="29"/>
      <c r="AA31" s="23">
        <f>V31</f>
        <v>0</v>
      </c>
      <c r="AB31" s="23">
        <f>W31</f>
        <v>0</v>
      </c>
      <c r="AC31" s="23">
        <f>I31+N31+S31</f>
        <v>0</v>
      </c>
      <c r="AD31" s="8" t="str">
        <f t="shared" si="12"/>
        <v>%</v>
      </c>
    </row>
    <row r="32" spans="1:30" ht="15.75" x14ac:dyDescent="0.25">
      <c r="A32" s="14" t="str">
        <f t="shared" si="0"/>
        <v>Revenues</v>
      </c>
      <c r="B32" s="15" t="s">
        <v>27</v>
      </c>
      <c r="C32" s="5" t="s">
        <v>17</v>
      </c>
      <c r="D32" s="16" t="s">
        <v>34</v>
      </c>
      <c r="E32" s="18">
        <v>3900</v>
      </c>
      <c r="F32" s="5"/>
      <c r="G32" s="19">
        <v>0</v>
      </c>
      <c r="H32" s="19">
        <v>0</v>
      </c>
      <c r="I32" s="19">
        <v>0</v>
      </c>
      <c r="J32" s="8" t="str">
        <f t="shared" si="2"/>
        <v>%</v>
      </c>
      <c r="K32" s="29"/>
      <c r="L32" s="23">
        <v>0</v>
      </c>
      <c r="M32" s="23">
        <v>0</v>
      </c>
      <c r="N32" s="23">
        <v>0</v>
      </c>
      <c r="O32" s="8" t="str">
        <f t="shared" si="8"/>
        <v>%</v>
      </c>
      <c r="P32" s="29"/>
      <c r="Q32" s="19">
        <v>28221.5</v>
      </c>
      <c r="R32" s="19">
        <v>55586.16</v>
      </c>
      <c r="S32" s="19">
        <v>0</v>
      </c>
      <c r="T32" s="20" t="str">
        <f t="shared" si="9"/>
        <v>%</v>
      </c>
      <c r="U32" s="29"/>
      <c r="V32" s="23">
        <v>0</v>
      </c>
      <c r="W32" s="23">
        <v>0</v>
      </c>
      <c r="X32" s="23">
        <v>0</v>
      </c>
      <c r="Y32" s="8" t="str">
        <f t="shared" si="10"/>
        <v>%</v>
      </c>
      <c r="Z32" s="29"/>
      <c r="AA32" s="23">
        <f>G32+L32+Q32</f>
        <v>28221.5</v>
      </c>
      <c r="AB32" s="23">
        <f>H32+M32+R32</f>
        <v>55586.16</v>
      </c>
      <c r="AC32" s="23">
        <f>I32+N32+S32</f>
        <v>0</v>
      </c>
      <c r="AD32" s="8" t="str">
        <f t="shared" si="12"/>
        <v>%</v>
      </c>
    </row>
    <row r="33" spans="1:30" ht="27.75" customHeight="1" x14ac:dyDescent="0.25">
      <c r="A33" s="3"/>
      <c r="B33" s="3"/>
      <c r="C33" s="9" t="s">
        <v>35</v>
      </c>
      <c r="D33" s="5"/>
      <c r="E33" s="5"/>
      <c r="F33" s="5"/>
      <c r="G33" s="147">
        <f>SUM(G16:G32)</f>
        <v>458290.15</v>
      </c>
      <c r="H33" s="30">
        <f>SUM(H16:H32)</f>
        <v>1395557.8599999999</v>
      </c>
      <c r="I33" s="30">
        <f>SUM(I16:I32)</f>
        <v>5925668</v>
      </c>
      <c r="J33" s="31">
        <f>IF(I33=0,"",H33/I33)</f>
        <v>0.23551063947558315</v>
      </c>
      <c r="K33" s="29"/>
      <c r="L33" s="30">
        <f>SUM(L16:L32)</f>
        <v>0</v>
      </c>
      <c r="M33" s="30">
        <f>SUM(M16:M32)</f>
        <v>73803.09</v>
      </c>
      <c r="N33" s="30">
        <f>SUM(N16:N32)</f>
        <v>354543.58</v>
      </c>
      <c r="O33" s="31">
        <f>IF(N33=0,"",M33/N33)</f>
        <v>0.20816366213710594</v>
      </c>
      <c r="P33" s="29"/>
      <c r="Q33" s="147">
        <f>SUM(Q16:Q32)</f>
        <v>28221.5</v>
      </c>
      <c r="R33" s="147">
        <f>SUM(R16:R32)</f>
        <v>55586.16</v>
      </c>
      <c r="S33" s="147">
        <f>SUM(S16:S32)</f>
        <v>0</v>
      </c>
      <c r="T33" s="150" t="str">
        <f>IF(S33=0,"",R33/S33)</f>
        <v/>
      </c>
      <c r="U33" s="29"/>
      <c r="V33" s="30">
        <f>SUM(V16:V32)</f>
        <v>198015</v>
      </c>
      <c r="W33" s="30">
        <f>SUM(W16:W32)</f>
        <v>198015</v>
      </c>
      <c r="X33" s="30">
        <f>SUM(X16:X32)</f>
        <v>536472.42000000004</v>
      </c>
      <c r="Y33" s="31">
        <f>IF(X33=0,"",W33/X33)</f>
        <v>0.3691056475932164</v>
      </c>
      <c r="Z33" s="29"/>
      <c r="AA33" s="30">
        <f>SUM(AA16:AA32)</f>
        <v>559526.65</v>
      </c>
      <c r="AB33" s="30">
        <f>SUM(AB16:AB32)</f>
        <v>1597962.1099999999</v>
      </c>
      <c r="AC33" s="30">
        <f>SUM(AC16:AC32)</f>
        <v>6697379.5800000001</v>
      </c>
      <c r="AD33" s="31">
        <f>IF(AC33=0,"",AB33/AC33)</f>
        <v>0.23859512379616385</v>
      </c>
    </row>
    <row r="34" spans="1:30" x14ac:dyDescent="0.2">
      <c r="A34" s="3"/>
      <c r="B34" s="3"/>
      <c r="C34" s="5"/>
      <c r="D34" s="5"/>
      <c r="E34" s="5"/>
      <c r="F34" s="5"/>
      <c r="G34" s="28"/>
      <c r="H34" s="29"/>
      <c r="I34" s="29"/>
      <c r="J34" s="8"/>
      <c r="K34" s="29"/>
      <c r="L34" s="29"/>
      <c r="M34" s="29"/>
      <c r="N34" s="29"/>
      <c r="O34" s="8"/>
      <c r="P34" s="29"/>
      <c r="Q34" s="28"/>
      <c r="R34" s="28"/>
      <c r="S34" s="28"/>
      <c r="T34" s="20"/>
      <c r="U34" s="29"/>
      <c r="V34" s="29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3"/>
      <c r="B35" s="3"/>
      <c r="C35" s="9" t="s">
        <v>36</v>
      </c>
      <c r="D35" s="5"/>
      <c r="E35" s="5"/>
      <c r="F35" s="5"/>
      <c r="G35" s="28"/>
      <c r="H35" s="29"/>
      <c r="I35" s="29"/>
      <c r="J35" s="8"/>
      <c r="K35" s="29"/>
      <c r="L35" s="29"/>
      <c r="M35" s="29"/>
      <c r="N35" s="29"/>
      <c r="O35" s="8"/>
      <c r="P35" s="29"/>
      <c r="Q35" s="28"/>
      <c r="R35" s="28"/>
      <c r="S35" s="28"/>
      <c r="T35" s="20"/>
      <c r="U35" s="29"/>
      <c r="V35" s="29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5" t="s">
        <v>37</v>
      </c>
      <c r="E36" s="5"/>
      <c r="F36" s="5"/>
      <c r="G36" s="28"/>
      <c r="H36" s="29"/>
      <c r="I36" s="29"/>
      <c r="J36" s="8"/>
      <c r="K36" s="29"/>
      <c r="L36" s="29"/>
      <c r="M36" s="29"/>
      <c r="N36" s="29"/>
      <c r="O36" s="8"/>
      <c r="P36" s="29"/>
      <c r="Q36" s="28"/>
      <c r="R36" s="28"/>
      <c r="S36" s="28"/>
      <c r="T36" s="20"/>
      <c r="U36" s="29"/>
      <c r="V36" s="29"/>
      <c r="W36" s="29"/>
      <c r="X36" s="29"/>
      <c r="Y36" s="8"/>
      <c r="Z36" s="29"/>
      <c r="AA36" s="29"/>
      <c r="AB36" s="29"/>
      <c r="AC36" s="29"/>
      <c r="AD36" s="8"/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64</v>
      </c>
      <c r="E37" s="18">
        <v>5000</v>
      </c>
      <c r="F37" s="33"/>
      <c r="G37" s="19">
        <v>274934.67</v>
      </c>
      <c r="H37" s="19">
        <v>587188.7699999999</v>
      </c>
      <c r="I37" s="19">
        <v>3574658.18</v>
      </c>
      <c r="J37" s="8">
        <f t="shared" ref="J37:J52" si="13">IF(I37=0,"%",H37/I37)</f>
        <v>0.16426431295872879</v>
      </c>
      <c r="K37" s="29"/>
      <c r="L37" s="19">
        <v>11143.91</v>
      </c>
      <c r="M37" s="19">
        <v>28786.649999999998</v>
      </c>
      <c r="N37" s="19">
        <v>160461.66999999998</v>
      </c>
      <c r="O37" s="8">
        <f t="shared" ref="O37:O52" si="14">IF(N37=0,"%",M37/N37)</f>
        <v>0.17939891813415629</v>
      </c>
      <c r="P37" s="29"/>
      <c r="Q37" s="19">
        <v>0</v>
      </c>
      <c r="R37" s="19">
        <v>0</v>
      </c>
      <c r="S37" s="19">
        <v>0</v>
      </c>
      <c r="T37" s="20" t="str">
        <f t="shared" ref="T37:T52" si="15">IF(S37=0,"%",R37/S37)</f>
        <v>%</v>
      </c>
      <c r="U37" s="29"/>
      <c r="V37" s="23">
        <v>0</v>
      </c>
      <c r="W37" s="23">
        <v>0</v>
      </c>
      <c r="X37" s="23">
        <v>0</v>
      </c>
      <c r="Y37" s="8" t="str">
        <f t="shared" ref="Y37:Y52" si="16">IF(X37=0,"%",W37/X37)</f>
        <v>%</v>
      </c>
      <c r="Z37" s="29"/>
      <c r="AA37" s="23">
        <f>G37+L37+Q37+V37</f>
        <v>286078.57999999996</v>
      </c>
      <c r="AB37" s="23">
        <f>H37+M37+R37+W37</f>
        <v>615975.41999999993</v>
      </c>
      <c r="AC37" s="23">
        <f>I37+N37+S37+X37</f>
        <v>3735119.85</v>
      </c>
      <c r="AD37" s="8">
        <f t="shared" ref="AD37:AD52" si="17">IF(AC37=0,"%",AB37/AC37)</f>
        <v>0.16491449932992108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65</v>
      </c>
      <c r="E38" s="18">
        <v>6000</v>
      </c>
      <c r="F38" s="33"/>
      <c r="G38" s="19">
        <v>4503.97</v>
      </c>
      <c r="H38" s="19">
        <v>8922.58</v>
      </c>
      <c r="I38" s="19">
        <v>54313.98</v>
      </c>
      <c r="J38" s="8">
        <f t="shared" si="13"/>
        <v>0.16427777894383727</v>
      </c>
      <c r="K38" s="29"/>
      <c r="L38" s="23">
        <v>15244.98</v>
      </c>
      <c r="M38" s="23">
        <v>35801.18</v>
      </c>
      <c r="N38" s="23">
        <v>194081.9</v>
      </c>
      <c r="O38" s="8">
        <f t="shared" si="14"/>
        <v>0.18446429059072486</v>
      </c>
      <c r="P38" s="29"/>
      <c r="Q38" s="19">
        <v>0</v>
      </c>
      <c r="R38" s="19">
        <v>0</v>
      </c>
      <c r="S38" s="19">
        <v>0</v>
      </c>
      <c r="T38" s="20" t="str">
        <f t="shared" si="15"/>
        <v>%</v>
      </c>
      <c r="U38" s="29"/>
      <c r="V38" s="23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ref="AA38:AA52" si="18">G38+L38+Q38+V38</f>
        <v>19748.95</v>
      </c>
      <c r="AB38" s="23">
        <f t="shared" ref="AB38:AB50" si="19">H38+M38+R38+W38</f>
        <v>44723.76</v>
      </c>
      <c r="AC38" s="23">
        <f t="shared" ref="AC38:AC52" si="20">I38+N38+S38+X38</f>
        <v>248395.88</v>
      </c>
      <c r="AD38" s="8">
        <f t="shared" si="17"/>
        <v>0.18005032933718546</v>
      </c>
    </row>
    <row r="39" spans="1:30" ht="15.75" x14ac:dyDescent="0.25">
      <c r="A39" s="14" t="s">
        <v>36</v>
      </c>
      <c r="B39" s="3" t="s">
        <v>37</v>
      </c>
      <c r="C39" s="5" t="s">
        <v>17</v>
      </c>
      <c r="D39" s="33" t="s">
        <v>66</v>
      </c>
      <c r="E39" s="18">
        <v>7100</v>
      </c>
      <c r="F39" s="33"/>
      <c r="G39" s="19">
        <v>9000</v>
      </c>
      <c r="H39" s="19">
        <v>9000</v>
      </c>
      <c r="I39" s="19">
        <v>13250</v>
      </c>
      <c r="J39" s="8">
        <f t="shared" si="13"/>
        <v>0.67924528301886788</v>
      </c>
      <c r="K39" s="29"/>
      <c r="L39" s="23">
        <v>0</v>
      </c>
      <c r="M39" s="23">
        <v>0</v>
      </c>
      <c r="N39" s="23">
        <v>0</v>
      </c>
      <c r="O39" s="8" t="str">
        <f t="shared" si="14"/>
        <v>%</v>
      </c>
      <c r="P39" s="29"/>
      <c r="Q39" s="19">
        <v>0</v>
      </c>
      <c r="R39" s="19">
        <v>0</v>
      </c>
      <c r="S39" s="19">
        <v>0</v>
      </c>
      <c r="T39" s="20" t="str">
        <f t="shared" si="15"/>
        <v>%</v>
      </c>
      <c r="U39" s="29"/>
      <c r="V39" s="23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9000</v>
      </c>
      <c r="AB39" s="23">
        <f t="shared" si="19"/>
        <v>9000</v>
      </c>
      <c r="AC39" s="23">
        <f t="shared" si="20"/>
        <v>13250</v>
      </c>
      <c r="AD39" s="8">
        <f t="shared" si="17"/>
        <v>0.67924528301886788</v>
      </c>
    </row>
    <row r="40" spans="1:30" ht="15.75" x14ac:dyDescent="0.25">
      <c r="A40" s="14" t="s">
        <v>36</v>
      </c>
      <c r="B40" s="3" t="s">
        <v>37</v>
      </c>
      <c r="C40" s="5"/>
      <c r="D40" s="33" t="s">
        <v>67</v>
      </c>
      <c r="E40" s="18">
        <v>7200</v>
      </c>
      <c r="F40" s="33"/>
      <c r="G40" s="19">
        <v>0</v>
      </c>
      <c r="H40" s="19">
        <v>0</v>
      </c>
      <c r="I40" s="19">
        <v>0</v>
      </c>
      <c r="J40" s="8" t="str">
        <f t="shared" si="13"/>
        <v>%</v>
      </c>
      <c r="K40" s="29"/>
      <c r="L40" s="23">
        <v>0</v>
      </c>
      <c r="M40" s="23">
        <v>0</v>
      </c>
      <c r="N40" s="23">
        <v>0</v>
      </c>
      <c r="O40" s="8" t="str">
        <f t="shared" si="14"/>
        <v>%</v>
      </c>
      <c r="P40" s="29"/>
      <c r="Q40" s="19">
        <v>0</v>
      </c>
      <c r="R40" s="19">
        <v>0</v>
      </c>
      <c r="S40" s="19">
        <v>0</v>
      </c>
      <c r="T40" s="20" t="str">
        <f t="shared" si="15"/>
        <v>%</v>
      </c>
      <c r="U40" s="29"/>
      <c r="V40" s="23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0</v>
      </c>
      <c r="AB40" s="23">
        <f t="shared" si="19"/>
        <v>0</v>
      </c>
      <c r="AC40" s="23">
        <f t="shared" si="20"/>
        <v>0</v>
      </c>
      <c r="AD40" s="8" t="str">
        <f t="shared" si="17"/>
        <v>%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68</v>
      </c>
      <c r="E41" s="18">
        <v>7300</v>
      </c>
      <c r="F41" s="33"/>
      <c r="G41" s="19">
        <v>54158.820000000007</v>
      </c>
      <c r="H41" s="19">
        <v>144565.75</v>
      </c>
      <c r="I41" s="19">
        <v>676948.39</v>
      </c>
      <c r="J41" s="8">
        <f t="shared" si="13"/>
        <v>0.21355505402708763</v>
      </c>
      <c r="K41" s="29"/>
      <c r="L41" s="23">
        <v>0</v>
      </c>
      <c r="M41" s="23">
        <v>0</v>
      </c>
      <c r="N41" s="23">
        <v>0</v>
      </c>
      <c r="O41" s="8" t="str">
        <f t="shared" si="14"/>
        <v>%</v>
      </c>
      <c r="P41" s="29"/>
      <c r="Q41" s="19">
        <v>0</v>
      </c>
      <c r="R41" s="19">
        <v>0</v>
      </c>
      <c r="S41" s="19">
        <v>0</v>
      </c>
      <c r="T41" s="20" t="str">
        <f t="shared" si="15"/>
        <v>%</v>
      </c>
      <c r="U41" s="29"/>
      <c r="V41" s="23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54158.820000000007</v>
      </c>
      <c r="AB41" s="23">
        <f t="shared" si="19"/>
        <v>144565.75</v>
      </c>
      <c r="AC41" s="23">
        <f t="shared" si="20"/>
        <v>676948.39</v>
      </c>
      <c r="AD41" s="8">
        <f t="shared" si="17"/>
        <v>0.21355505402708763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69</v>
      </c>
      <c r="E42" s="18">
        <v>7400</v>
      </c>
      <c r="F42" s="33"/>
      <c r="G42" s="19">
        <v>0</v>
      </c>
      <c r="H42" s="19">
        <v>0</v>
      </c>
      <c r="I42" s="19">
        <v>0</v>
      </c>
      <c r="J42" s="8" t="str">
        <f t="shared" si="13"/>
        <v>%</v>
      </c>
      <c r="K42" s="29"/>
      <c r="L42" s="23">
        <v>0</v>
      </c>
      <c r="M42" s="23">
        <v>0</v>
      </c>
      <c r="N42" s="23">
        <v>0</v>
      </c>
      <c r="O42" s="8" t="str">
        <f t="shared" si="14"/>
        <v>%</v>
      </c>
      <c r="P42" s="29"/>
      <c r="Q42" s="19">
        <v>0</v>
      </c>
      <c r="R42" s="19">
        <v>0</v>
      </c>
      <c r="S42" s="19">
        <v>0</v>
      </c>
      <c r="T42" s="20" t="str">
        <f t="shared" si="15"/>
        <v>%</v>
      </c>
      <c r="U42" s="29"/>
      <c r="V42" s="23">
        <v>558018.22</v>
      </c>
      <c r="W42" s="23">
        <v>1667176.3199999998</v>
      </c>
      <c r="X42" s="23">
        <v>4136594.41</v>
      </c>
      <c r="Y42" s="8">
        <f t="shared" si="16"/>
        <v>0.40303113014166642</v>
      </c>
      <c r="Z42" s="29"/>
      <c r="AA42" s="23">
        <f t="shared" si="18"/>
        <v>558018.22</v>
      </c>
      <c r="AB42" s="23">
        <f>H42+M42+R42+W42</f>
        <v>1667176.3199999998</v>
      </c>
      <c r="AC42" s="23">
        <f t="shared" si="20"/>
        <v>4136594.41</v>
      </c>
      <c r="AD42" s="8">
        <f t="shared" si="17"/>
        <v>0.40303113014166642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70</v>
      </c>
      <c r="E43" s="18">
        <v>7500</v>
      </c>
      <c r="F43" s="33"/>
      <c r="G43" s="19">
        <v>2286.56</v>
      </c>
      <c r="H43" s="19">
        <v>6963.64</v>
      </c>
      <c r="I43" s="19">
        <v>28626</v>
      </c>
      <c r="J43" s="8">
        <f t="shared" si="13"/>
        <v>0.24326276811290437</v>
      </c>
      <c r="K43" s="29"/>
      <c r="L43" s="23">
        <v>0</v>
      </c>
      <c r="M43" s="23">
        <v>0</v>
      </c>
      <c r="N43" s="23">
        <v>0</v>
      </c>
      <c r="O43" s="8" t="str">
        <f t="shared" si="14"/>
        <v>%</v>
      </c>
      <c r="P43" s="29"/>
      <c r="Q43" s="19">
        <v>0</v>
      </c>
      <c r="R43" s="19">
        <v>0</v>
      </c>
      <c r="S43" s="19">
        <v>0</v>
      </c>
      <c r="T43" s="20" t="str">
        <f t="shared" si="15"/>
        <v>%</v>
      </c>
      <c r="U43" s="29"/>
      <c r="V43" s="23">
        <v>0</v>
      </c>
      <c r="W43" s="23">
        <v>0</v>
      </c>
      <c r="X43" s="23">
        <v>2000</v>
      </c>
      <c r="Y43" s="8">
        <f t="shared" si="16"/>
        <v>0</v>
      </c>
      <c r="Z43" s="29"/>
      <c r="AA43" s="23">
        <f t="shared" si="18"/>
        <v>2286.56</v>
      </c>
      <c r="AB43" s="23">
        <f>H43+M43+R43+W43</f>
        <v>6963.64</v>
      </c>
      <c r="AC43" s="23">
        <f>I43+N43+S43+X43</f>
        <v>30626</v>
      </c>
      <c r="AD43" s="8">
        <f t="shared" si="17"/>
        <v>0.22737673871873573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71</v>
      </c>
      <c r="E44" s="18">
        <v>7600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23">
        <v>0</v>
      </c>
      <c r="M44" s="23">
        <v>0</v>
      </c>
      <c r="N44" s="23">
        <v>0</v>
      </c>
      <c r="O44" s="8" t="str">
        <f t="shared" si="14"/>
        <v>%</v>
      </c>
      <c r="P44" s="29"/>
      <c r="Q44" s="19">
        <v>0</v>
      </c>
      <c r="R44" s="19">
        <v>0</v>
      </c>
      <c r="S44" s="19">
        <v>0</v>
      </c>
      <c r="T44" s="20" t="str">
        <f t="shared" si="15"/>
        <v>%</v>
      </c>
      <c r="U44" s="29"/>
      <c r="V44" s="23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72</v>
      </c>
      <c r="E45" s="18">
        <v>7700</v>
      </c>
      <c r="F45" s="33"/>
      <c r="G45" s="19">
        <v>0</v>
      </c>
      <c r="H45" s="19">
        <v>0</v>
      </c>
      <c r="I45" s="19">
        <v>0</v>
      </c>
      <c r="J45" s="8" t="str">
        <f t="shared" si="13"/>
        <v>%</v>
      </c>
      <c r="K45" s="29"/>
      <c r="L45" s="23">
        <v>0</v>
      </c>
      <c r="M45" s="23">
        <v>0</v>
      </c>
      <c r="N45" s="23">
        <v>0</v>
      </c>
      <c r="O45" s="8" t="str">
        <f t="shared" si="14"/>
        <v>%</v>
      </c>
      <c r="P45" s="29"/>
      <c r="Q45" s="19">
        <v>0</v>
      </c>
      <c r="R45" s="19">
        <v>0</v>
      </c>
      <c r="S45" s="19">
        <v>0</v>
      </c>
      <c r="T45" s="20" t="str">
        <f t="shared" si="15"/>
        <v>%</v>
      </c>
      <c r="U45" s="29"/>
      <c r="V45" s="23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0</v>
      </c>
      <c r="AD45" s="8" t="str">
        <f t="shared" si="17"/>
        <v>%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73</v>
      </c>
      <c r="E46" s="18">
        <v>7800</v>
      </c>
      <c r="F46" s="33"/>
      <c r="G46" s="19">
        <v>0</v>
      </c>
      <c r="H46" s="19">
        <v>483.75</v>
      </c>
      <c r="I46" s="19">
        <v>12000</v>
      </c>
      <c r="J46" s="8">
        <f t="shared" si="13"/>
        <v>4.0312500000000001E-2</v>
      </c>
      <c r="K46" s="29"/>
      <c r="L46" s="23">
        <v>0</v>
      </c>
      <c r="M46" s="23">
        <v>0</v>
      </c>
      <c r="N46" s="23">
        <v>0</v>
      </c>
      <c r="O46" s="8" t="str">
        <f t="shared" si="14"/>
        <v>%</v>
      </c>
      <c r="P46" s="29"/>
      <c r="Q46" s="19">
        <v>0</v>
      </c>
      <c r="R46" s="19">
        <v>0</v>
      </c>
      <c r="S46" s="19">
        <v>0</v>
      </c>
      <c r="T46" s="20" t="str">
        <f t="shared" si="15"/>
        <v>%</v>
      </c>
      <c r="U46" s="29"/>
      <c r="V46" s="23">
        <v>0</v>
      </c>
      <c r="W46" s="23">
        <v>0</v>
      </c>
      <c r="X46" s="23">
        <v>0</v>
      </c>
      <c r="Y46" s="8" t="str">
        <f t="shared" si="16"/>
        <v>%</v>
      </c>
      <c r="Z46" s="29"/>
      <c r="AA46" s="23">
        <f t="shared" si="18"/>
        <v>0</v>
      </c>
      <c r="AB46" s="23">
        <f t="shared" si="19"/>
        <v>483.75</v>
      </c>
      <c r="AC46" s="23">
        <f t="shared" si="20"/>
        <v>12000</v>
      </c>
      <c r="AD46" s="8">
        <f t="shared" si="17"/>
        <v>4.0312500000000001E-2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74</v>
      </c>
      <c r="E47" s="18">
        <v>7900</v>
      </c>
      <c r="F47" s="33"/>
      <c r="G47" s="19">
        <v>50064.32</v>
      </c>
      <c r="H47" s="19">
        <v>220317.09</v>
      </c>
      <c r="I47" s="19">
        <v>530551.88</v>
      </c>
      <c r="J47" s="8">
        <f t="shared" si="13"/>
        <v>0.41526021922681716</v>
      </c>
      <c r="K47" s="29"/>
      <c r="L47" s="23">
        <v>0</v>
      </c>
      <c r="M47" s="23">
        <v>0</v>
      </c>
      <c r="N47" s="23">
        <v>0</v>
      </c>
      <c r="O47" s="8" t="str">
        <f t="shared" si="14"/>
        <v>%</v>
      </c>
      <c r="P47" s="29"/>
      <c r="Q47" s="19">
        <v>0</v>
      </c>
      <c r="R47" s="19">
        <v>0</v>
      </c>
      <c r="S47" s="19">
        <v>0</v>
      </c>
      <c r="T47" s="20" t="str">
        <f t="shared" si="15"/>
        <v>%</v>
      </c>
      <c r="U47" s="29"/>
      <c r="V47" s="23">
        <v>0</v>
      </c>
      <c r="W47" s="23">
        <v>0</v>
      </c>
      <c r="X47" s="23">
        <v>0</v>
      </c>
      <c r="Y47" s="8" t="str">
        <f t="shared" si="16"/>
        <v>%</v>
      </c>
      <c r="Z47" s="29"/>
      <c r="AA47" s="23">
        <f t="shared" si="18"/>
        <v>50064.32</v>
      </c>
      <c r="AB47" s="23">
        <f t="shared" si="19"/>
        <v>220317.09</v>
      </c>
      <c r="AC47" s="23">
        <f t="shared" si="20"/>
        <v>530551.88</v>
      </c>
      <c r="AD47" s="8">
        <f t="shared" si="17"/>
        <v>0.41526021922681716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75</v>
      </c>
      <c r="E48" s="18">
        <v>8100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23">
        <v>0</v>
      </c>
      <c r="M48" s="23">
        <v>0</v>
      </c>
      <c r="N48" s="23">
        <v>0</v>
      </c>
      <c r="O48" s="8" t="str">
        <f t="shared" si="14"/>
        <v>%</v>
      </c>
      <c r="P48" s="29"/>
      <c r="Q48" s="19">
        <v>0</v>
      </c>
      <c r="R48" s="19">
        <v>0</v>
      </c>
      <c r="S48" s="19">
        <v>0</v>
      </c>
      <c r="T48" s="20" t="str">
        <f t="shared" si="15"/>
        <v>%</v>
      </c>
      <c r="U48" s="29"/>
      <c r="V48" s="23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76</v>
      </c>
      <c r="E49" s="18">
        <v>8200</v>
      </c>
      <c r="F49" s="33"/>
      <c r="G49" s="19">
        <v>0</v>
      </c>
      <c r="H49" s="19">
        <v>0</v>
      </c>
      <c r="I49" s="19">
        <v>0</v>
      </c>
      <c r="J49" s="8" t="str">
        <f t="shared" si="13"/>
        <v>%</v>
      </c>
      <c r="K49" s="29"/>
      <c r="L49" s="23">
        <v>0</v>
      </c>
      <c r="M49" s="23">
        <v>0</v>
      </c>
      <c r="N49" s="23">
        <v>0</v>
      </c>
      <c r="O49" s="8" t="str">
        <f t="shared" si="14"/>
        <v>%</v>
      </c>
      <c r="P49" s="29"/>
      <c r="Q49" s="19">
        <v>0</v>
      </c>
      <c r="R49" s="19">
        <v>0</v>
      </c>
      <c r="S49" s="19">
        <v>0</v>
      </c>
      <c r="T49" s="20" t="str">
        <f t="shared" si="15"/>
        <v>%</v>
      </c>
      <c r="U49" s="29"/>
      <c r="V49" s="23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0</v>
      </c>
      <c r="AD49" s="8" t="str">
        <f t="shared" si="17"/>
        <v>%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77</v>
      </c>
      <c r="E50" s="18">
        <v>9100</v>
      </c>
      <c r="F50" s="33"/>
      <c r="G50" s="19">
        <v>197.97</v>
      </c>
      <c r="H50" s="19">
        <v>197.97</v>
      </c>
      <c r="I50" s="19">
        <v>24318.2</v>
      </c>
      <c r="J50" s="8">
        <f t="shared" si="13"/>
        <v>8.1408163433148838E-3</v>
      </c>
      <c r="K50" s="29"/>
      <c r="L50" s="23">
        <v>0</v>
      </c>
      <c r="M50" s="23">
        <v>0</v>
      </c>
      <c r="N50" s="23">
        <v>0</v>
      </c>
      <c r="O50" s="8" t="str">
        <f t="shared" si="14"/>
        <v>%</v>
      </c>
      <c r="P50" s="29"/>
      <c r="Q50" s="19">
        <v>0</v>
      </c>
      <c r="R50" s="19">
        <v>0</v>
      </c>
      <c r="S50" s="19">
        <v>0</v>
      </c>
      <c r="T50" s="20" t="str">
        <f t="shared" si="15"/>
        <v>%</v>
      </c>
      <c r="U50" s="29"/>
      <c r="V50" s="23">
        <v>0</v>
      </c>
      <c r="W50" s="23">
        <v>0</v>
      </c>
      <c r="X50" s="23">
        <v>0</v>
      </c>
      <c r="Y50" s="8" t="str">
        <f t="shared" si="16"/>
        <v>%</v>
      </c>
      <c r="Z50" s="29"/>
      <c r="AA50" s="23">
        <f t="shared" si="18"/>
        <v>197.97</v>
      </c>
      <c r="AB50" s="23">
        <f t="shared" si="19"/>
        <v>197.97</v>
      </c>
      <c r="AC50" s="23">
        <f t="shared" si="20"/>
        <v>24318.2</v>
      </c>
      <c r="AD50" s="8">
        <f t="shared" si="17"/>
        <v>8.1408163433148838E-3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78</v>
      </c>
      <c r="E51" s="18">
        <v>9200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8" t="str">
        <f t="shared" si="14"/>
        <v>%</v>
      </c>
      <c r="P51" s="29"/>
      <c r="Q51" s="19">
        <v>0</v>
      </c>
      <c r="R51" s="19">
        <v>0</v>
      </c>
      <c r="S51" s="19">
        <v>0</v>
      </c>
      <c r="T51" s="20" t="str">
        <f t="shared" si="15"/>
        <v>%</v>
      </c>
      <c r="U51" s="29"/>
      <c r="V51" s="23">
        <v>0</v>
      </c>
      <c r="W51" s="23">
        <v>110499.09</v>
      </c>
      <c r="X51" s="23">
        <v>475845</v>
      </c>
      <c r="Y51" s="8">
        <f t="shared" si="16"/>
        <v>0.23221656211581501</v>
      </c>
      <c r="Z51" s="29"/>
      <c r="AA51" s="23">
        <f t="shared" si="18"/>
        <v>0</v>
      </c>
      <c r="AB51" s="23">
        <f>H51+M51+R51+W51</f>
        <v>110499.09</v>
      </c>
      <c r="AC51" s="23">
        <f t="shared" si="20"/>
        <v>475845</v>
      </c>
      <c r="AD51" s="8">
        <f t="shared" si="17"/>
        <v>0.23221656211581501</v>
      </c>
    </row>
    <row r="52" spans="1:30" ht="15.75" x14ac:dyDescent="0.25">
      <c r="A52" s="14" t="s">
        <v>36</v>
      </c>
      <c r="B52" s="3" t="s">
        <v>37</v>
      </c>
      <c r="C52" s="5" t="s">
        <v>17</v>
      </c>
      <c r="D52" s="33" t="s">
        <v>79</v>
      </c>
      <c r="E52" s="18">
        <v>9800</v>
      </c>
      <c r="F52" s="33"/>
      <c r="G52" s="19">
        <v>0</v>
      </c>
      <c r="H52" s="19">
        <v>0</v>
      </c>
      <c r="I52" s="19">
        <v>0</v>
      </c>
      <c r="J52" s="8" t="str">
        <f t="shared" si="13"/>
        <v>%</v>
      </c>
      <c r="K52" s="29"/>
      <c r="L52" s="23">
        <v>0</v>
      </c>
      <c r="M52" s="23">
        <v>0</v>
      </c>
      <c r="N52" s="23">
        <v>0</v>
      </c>
      <c r="O52" s="8" t="str">
        <f t="shared" si="14"/>
        <v>%</v>
      </c>
      <c r="P52" s="29"/>
      <c r="Q52" s="19">
        <v>18045</v>
      </c>
      <c r="R52" s="19">
        <v>26192.54</v>
      </c>
      <c r="S52" s="19">
        <v>0</v>
      </c>
      <c r="T52" s="20" t="str">
        <f t="shared" si="15"/>
        <v>%</v>
      </c>
      <c r="U52" s="29"/>
      <c r="V52" s="23">
        <v>0</v>
      </c>
      <c r="W52" s="23">
        <v>0</v>
      </c>
      <c r="X52" s="23">
        <v>0</v>
      </c>
      <c r="Y52" s="8" t="str">
        <f t="shared" si="16"/>
        <v>%</v>
      </c>
      <c r="Z52" s="29"/>
      <c r="AA52" s="23">
        <f t="shared" si="18"/>
        <v>18045</v>
      </c>
      <c r="AB52" s="23">
        <f>H52+M52+R52+W52</f>
        <v>26192.54</v>
      </c>
      <c r="AC52" s="23">
        <f t="shared" si="20"/>
        <v>0</v>
      </c>
      <c r="AD52" s="8" t="str">
        <f t="shared" si="17"/>
        <v>%</v>
      </c>
    </row>
    <row r="53" spans="1:30" ht="30.75" customHeight="1" x14ac:dyDescent="0.25">
      <c r="A53" s="3"/>
      <c r="B53" s="3"/>
      <c r="C53" s="9" t="s">
        <v>38</v>
      </c>
      <c r="D53" s="5"/>
      <c r="E53" s="5"/>
      <c r="F53" s="5"/>
      <c r="G53" s="70">
        <f>SUM(G37:G52)</f>
        <v>395146.30999999994</v>
      </c>
      <c r="H53" s="57">
        <f>SUM(H37:H52)</f>
        <v>977639.54999999981</v>
      </c>
      <c r="I53" s="57">
        <f>SUM(I37:I52)</f>
        <v>4914666.63</v>
      </c>
      <c r="J53" s="31">
        <f>IF(I53=0,"",H53/I53)</f>
        <v>0.19892286163059647</v>
      </c>
      <c r="K53" s="29"/>
      <c r="L53" s="57">
        <f>SUM(L37:L51)</f>
        <v>26388.89</v>
      </c>
      <c r="M53" s="57">
        <f>SUM(M37:M51)</f>
        <v>64587.83</v>
      </c>
      <c r="N53" s="57">
        <f>SUM(N37:N51)</f>
        <v>354543.56999999995</v>
      </c>
      <c r="O53" s="31">
        <f>IF(N53=0,"",M53/N53)</f>
        <v>0.18217177087713088</v>
      </c>
      <c r="P53" s="29"/>
      <c r="Q53" s="70">
        <f>SUM(Q37:Q52)</f>
        <v>18045</v>
      </c>
      <c r="R53" s="70">
        <f>SUM(R37:R52)</f>
        <v>26192.54</v>
      </c>
      <c r="S53" s="70">
        <f>SUM(S37:S52)</f>
        <v>0</v>
      </c>
      <c r="T53" s="150" t="str">
        <f>IF(S53=0,"",R53/S53)</f>
        <v/>
      </c>
      <c r="U53" s="29"/>
      <c r="V53" s="57">
        <f>SUM(V37:V52)</f>
        <v>558018.22</v>
      </c>
      <c r="W53" s="57">
        <f>SUM(W37:W52)</f>
        <v>1777675.41</v>
      </c>
      <c r="X53" s="57">
        <f>SUM(X37:X52)</f>
        <v>4614439.41</v>
      </c>
      <c r="Y53" s="31">
        <f>IF(X53=0,"",W53/X53)</f>
        <v>0.38524190092247845</v>
      </c>
      <c r="Z53" s="29"/>
      <c r="AA53" s="57">
        <f>SUM(AA37:AA52)</f>
        <v>997598.41999999993</v>
      </c>
      <c r="AB53" s="57">
        <f>SUM(AB37:AB52)</f>
        <v>2846095.33</v>
      </c>
      <c r="AC53" s="57">
        <f>SUM(AC37:AC52)</f>
        <v>9883649.6100000013</v>
      </c>
      <c r="AD53" s="31">
        <f>IF(AC53=0,"",AB53/AC53)</f>
        <v>0.28795995834579163</v>
      </c>
    </row>
    <row r="54" spans="1:30" ht="27.75" customHeight="1" x14ac:dyDescent="0.25">
      <c r="A54" s="3"/>
      <c r="B54" s="3"/>
      <c r="C54" s="9" t="s">
        <v>39</v>
      </c>
      <c r="D54" s="5"/>
      <c r="E54" s="5"/>
      <c r="F54" s="5"/>
      <c r="G54" s="146">
        <f>G33-G53</f>
        <v>63143.840000000084</v>
      </c>
      <c r="H54" s="58">
        <f>H33-H53</f>
        <v>417918.31000000006</v>
      </c>
      <c r="I54" s="58">
        <f>I33-I53</f>
        <v>1011001.3700000001</v>
      </c>
      <c r="J54" s="31">
        <f>IF(I54=0,"",H54/I54)</f>
        <v>0.41337066635231168</v>
      </c>
      <c r="K54" s="29"/>
      <c r="L54" s="58">
        <f>L33-L53</f>
        <v>-26388.89</v>
      </c>
      <c r="M54" s="58">
        <f>M33-M53</f>
        <v>9215.2599999999948</v>
      </c>
      <c r="N54" s="58">
        <f>N33-N53</f>
        <v>1.0000000067520887E-2</v>
      </c>
      <c r="O54" s="31"/>
      <c r="P54" s="29"/>
      <c r="Q54" s="146">
        <f>Q33-Q53</f>
        <v>10176.5</v>
      </c>
      <c r="R54" s="146">
        <f>R33-R53</f>
        <v>29393.620000000003</v>
      </c>
      <c r="S54" s="146">
        <f>S33-S53</f>
        <v>0</v>
      </c>
      <c r="T54" s="150" t="str">
        <f>IF(S54=0,"",R54/S54)</f>
        <v/>
      </c>
      <c r="U54" s="29"/>
      <c r="V54" s="58">
        <f>V33-V53</f>
        <v>-360003.22</v>
      </c>
      <c r="W54" s="58">
        <f>W33-W53</f>
        <v>-1579660.41</v>
      </c>
      <c r="X54" s="58">
        <f>X33-X53</f>
        <v>-4077966.99</v>
      </c>
      <c r="Y54" s="31">
        <f>IF(X54=0,"",W54/X54)</f>
        <v>0.38736468781469952</v>
      </c>
      <c r="Z54" s="29"/>
      <c r="AA54" s="58">
        <f>AA33-AA53</f>
        <v>-438071.7699999999</v>
      </c>
      <c r="AB54" s="58">
        <f>AB33-AB53</f>
        <v>-1248133.2200000002</v>
      </c>
      <c r="AC54" s="58">
        <f>AC33-AC53</f>
        <v>-3186270.0300000012</v>
      </c>
      <c r="AD54" s="31">
        <f>IF(AC54=0,"",AB54/AC54)</f>
        <v>0.39172236133420235</v>
      </c>
    </row>
    <row r="55" spans="1:30" x14ac:dyDescent="0.2">
      <c r="A55" s="3"/>
      <c r="B55" s="3"/>
      <c r="C55" s="5"/>
      <c r="D55" s="5"/>
      <c r="E55" s="5"/>
      <c r="F55" s="5"/>
      <c r="G55" s="28"/>
      <c r="H55" s="29"/>
      <c r="I55" s="29"/>
      <c r="J55" s="8"/>
      <c r="K55" s="29"/>
      <c r="L55" s="29"/>
      <c r="M55" s="29"/>
      <c r="N55" s="29"/>
      <c r="O55" s="8"/>
      <c r="P55" s="29"/>
      <c r="Q55" s="28"/>
      <c r="R55" s="28"/>
      <c r="S55" s="28"/>
      <c r="T55" s="20"/>
      <c r="U55" s="29"/>
      <c r="V55" s="29"/>
      <c r="W55" s="29"/>
      <c r="X55" s="29"/>
      <c r="Y55" s="8"/>
      <c r="Z55" s="29"/>
      <c r="AA55" s="29"/>
      <c r="AB55" s="29"/>
      <c r="AC55" s="29"/>
      <c r="AD55" s="8"/>
    </row>
    <row r="56" spans="1:30" ht="15.75" x14ac:dyDescent="0.25">
      <c r="A56" s="3"/>
      <c r="B56" s="3"/>
      <c r="C56" s="9" t="s">
        <v>40</v>
      </c>
      <c r="D56" s="5"/>
      <c r="E56" s="5"/>
      <c r="F56" s="5"/>
      <c r="G56" s="28"/>
      <c r="H56" s="29"/>
      <c r="I56" s="29"/>
      <c r="J56" s="8"/>
      <c r="K56" s="29"/>
      <c r="L56" s="29"/>
      <c r="M56" s="29"/>
      <c r="N56" s="29"/>
      <c r="O56" s="8"/>
      <c r="P56" s="29"/>
      <c r="Q56" s="28"/>
      <c r="R56" s="28"/>
      <c r="S56" s="28"/>
      <c r="T56" s="20"/>
      <c r="U56" s="29"/>
      <c r="V56" s="29"/>
      <c r="W56" s="29"/>
      <c r="X56" s="29"/>
      <c r="Y56" s="8"/>
      <c r="Z56" s="29"/>
      <c r="AA56" s="29"/>
      <c r="AB56" s="29"/>
      <c r="AC56" s="29"/>
      <c r="AD56" s="8"/>
    </row>
    <row r="57" spans="1:30" x14ac:dyDescent="0.2">
      <c r="A57" s="3" t="str">
        <f>$C$56</f>
        <v>Other Financing Sources (Uses)</v>
      </c>
      <c r="B57" s="3" t="s">
        <v>41</v>
      </c>
      <c r="C57" s="5" t="s">
        <v>17</v>
      </c>
      <c r="D57" s="32" t="s">
        <v>42</v>
      </c>
      <c r="E57" s="34">
        <v>3600</v>
      </c>
      <c r="F57" s="5"/>
      <c r="G57" s="19">
        <v>0</v>
      </c>
      <c r="H57" s="19">
        <v>0</v>
      </c>
      <c r="I57" s="59">
        <v>86347</v>
      </c>
      <c r="J57" s="8">
        <f>IF(I57=0,"%",H57/I57)</f>
        <v>0</v>
      </c>
      <c r="K57" s="29"/>
      <c r="L57" s="66">
        <v>0</v>
      </c>
      <c r="M57" s="66">
        <v>0</v>
      </c>
      <c r="N57" s="59"/>
      <c r="O57" s="8" t="str">
        <f>IF(N57=0,"%",M57/N57)</f>
        <v>%</v>
      </c>
      <c r="P57" s="29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9"/>
      <c r="V57" s="66">
        <v>1148414.99</v>
      </c>
      <c r="W57" s="66">
        <v>1148414.99</v>
      </c>
      <c r="X57" s="68">
        <v>2009711.34</v>
      </c>
      <c r="Y57" s="8">
        <f>IF(X57=0,"%",W57/X57)</f>
        <v>0.5714328058675332</v>
      </c>
      <c r="Z57" s="29"/>
      <c r="AA57" s="59">
        <f>G57+L57+Q57+V57</f>
        <v>1148414.99</v>
      </c>
      <c r="AB57" s="59">
        <f>H57+M57+R57+W57</f>
        <v>1148414.99</v>
      </c>
      <c r="AC57" s="59">
        <f>I57+N57+S57+X57</f>
        <v>2096058.34</v>
      </c>
      <c r="AD57" s="8">
        <f>IF(AC57=0,"%",AB57/AC57)</f>
        <v>0.54789266504862644</v>
      </c>
    </row>
    <row r="58" spans="1:30" x14ac:dyDescent="0.2">
      <c r="A58" s="3" t="str">
        <f>$C$56</f>
        <v>Other Financing Sources (Uses)</v>
      </c>
      <c r="B58" s="3" t="s">
        <v>41</v>
      </c>
      <c r="C58" s="5" t="s">
        <v>17</v>
      </c>
      <c r="D58" s="32" t="s">
        <v>43</v>
      </c>
      <c r="E58" s="34">
        <v>9700</v>
      </c>
      <c r="F58" s="5"/>
      <c r="G58" s="19">
        <v>62150.49</v>
      </c>
      <c r="H58" s="19">
        <v>178983.15000000002</v>
      </c>
      <c r="I58" s="19">
        <v>1097348</v>
      </c>
      <c r="J58" s="8">
        <f>IF(I58=0,"%",H58/I58)</f>
        <v>0.16310518632193252</v>
      </c>
      <c r="K58" s="29"/>
      <c r="L58" s="66">
        <v>0</v>
      </c>
      <c r="M58" s="66">
        <v>0</v>
      </c>
      <c r="N58" s="59">
        <v>0</v>
      </c>
      <c r="O58" s="8" t="str">
        <f>IF(N58=0,"%",M58/N58)</f>
        <v>%</v>
      </c>
      <c r="P58" s="29"/>
      <c r="Q58" s="67">
        <v>0</v>
      </c>
      <c r="R58" s="67">
        <v>0</v>
      </c>
      <c r="S58" s="68">
        <v>0</v>
      </c>
      <c r="T58" s="20" t="str">
        <f>IF(S58=0,"%",R58/S58)</f>
        <v>%</v>
      </c>
      <c r="U58" s="29"/>
      <c r="V58" s="66"/>
      <c r="W58" s="66"/>
      <c r="X58" s="59"/>
      <c r="Y58" s="8" t="str">
        <f>IF(X58=0,"%",W58/X58)</f>
        <v>%</v>
      </c>
      <c r="Z58" s="29"/>
      <c r="AA58" s="66">
        <f>G58+L58+Q58</f>
        <v>62150.49</v>
      </c>
      <c r="AB58" s="66">
        <f>H58+M58+R58</f>
        <v>178983.15000000002</v>
      </c>
      <c r="AC58" s="59">
        <f>I58+N58+S58</f>
        <v>1097348</v>
      </c>
      <c r="AD58" s="8">
        <f>IF(AC58=0,"%",AB58/AC58)</f>
        <v>0.16310518632193252</v>
      </c>
    </row>
    <row r="59" spans="1:30" ht="27.75" customHeight="1" x14ac:dyDescent="0.25">
      <c r="A59" s="3"/>
      <c r="B59" s="3"/>
      <c r="C59" s="9" t="s">
        <v>44</v>
      </c>
      <c r="D59" s="5"/>
      <c r="E59" s="5"/>
      <c r="F59" s="5"/>
      <c r="G59" s="70">
        <f>SUM(G57:G58)</f>
        <v>62150.49</v>
      </c>
      <c r="H59" s="57">
        <f>SUM(H57-H58)</f>
        <v>-178983.15000000002</v>
      </c>
      <c r="I59" s="57">
        <f>SUM(I57:I58)</f>
        <v>1183695</v>
      </c>
      <c r="J59" s="31">
        <f>IF(I59=0,"",H59/I59)</f>
        <v>-0.15120715218024916</v>
      </c>
      <c r="K59" s="29"/>
      <c r="L59" s="57">
        <f>SUM(L57:L58)</f>
        <v>0</v>
      </c>
      <c r="M59" s="57">
        <f>SUM(M57:M58)</f>
        <v>0</v>
      </c>
      <c r="N59" s="57">
        <f>SUM(N57:N58)</f>
        <v>0</v>
      </c>
      <c r="O59" s="31" t="str">
        <f>IF(N59=0,"",M59/N59)</f>
        <v/>
      </c>
      <c r="P59" s="29"/>
      <c r="Q59" s="70">
        <f>SUM(Q57:Q58)</f>
        <v>0</v>
      </c>
      <c r="R59" s="70">
        <f>SUM(R57:R58)</f>
        <v>0</v>
      </c>
      <c r="S59" s="70">
        <f>SUM(S57:S58)</f>
        <v>0</v>
      </c>
      <c r="T59" s="150" t="str">
        <f>IF(S59=0,"",R59/S59)</f>
        <v/>
      </c>
      <c r="U59" s="29"/>
      <c r="V59" s="57">
        <f>SUM(V57:V58)</f>
        <v>1148414.99</v>
      </c>
      <c r="W59" s="57">
        <f>SUM(W57:W58)</f>
        <v>1148414.99</v>
      </c>
      <c r="X59" s="57">
        <f>SUM(X57:X58)</f>
        <v>2009711.34</v>
      </c>
      <c r="Y59" s="31">
        <f>IF(X59=0,"",W59/X59)</f>
        <v>0.5714328058675332</v>
      </c>
      <c r="Z59" s="29"/>
      <c r="AA59" s="57">
        <f>SUM(AA57:AA58)</f>
        <v>1210565.48</v>
      </c>
      <c r="AB59" s="57">
        <f>AB57-AB58</f>
        <v>969431.84</v>
      </c>
      <c r="AC59" s="57">
        <f>SUM(AC57:AC58)</f>
        <v>3193406.34</v>
      </c>
      <c r="AD59" s="31">
        <f>IF(AC59=0,"",AB59/AC59)</f>
        <v>0.30357296779212883</v>
      </c>
    </row>
    <row r="60" spans="1:30" x14ac:dyDescent="0.2">
      <c r="A60" s="3"/>
      <c r="B60" s="3"/>
      <c r="C60" s="5"/>
      <c r="D60" s="5"/>
      <c r="E60" s="74"/>
      <c r="F60" s="5"/>
      <c r="G60" s="28"/>
      <c r="H60" s="29"/>
      <c r="I60" s="29"/>
      <c r="J60" s="8"/>
      <c r="K60" s="29"/>
      <c r="L60" s="29"/>
      <c r="M60" s="29"/>
      <c r="N60" s="29"/>
      <c r="O60" s="8"/>
      <c r="P60" s="29"/>
      <c r="Q60" s="28"/>
      <c r="R60" s="28"/>
      <c r="S60" s="28"/>
      <c r="T60" s="20"/>
      <c r="U60" s="29"/>
      <c r="V60" s="29"/>
      <c r="W60" s="29"/>
      <c r="X60" s="29"/>
      <c r="Y60" s="8"/>
      <c r="Z60" s="29"/>
      <c r="AA60" s="29"/>
      <c r="AB60" s="29"/>
      <c r="AC60" s="29"/>
      <c r="AD60" s="8"/>
    </row>
    <row r="61" spans="1:30" ht="15.75" x14ac:dyDescent="0.25">
      <c r="A61" s="3"/>
      <c r="B61" s="3"/>
      <c r="C61" s="9" t="s">
        <v>45</v>
      </c>
      <c r="D61" s="5"/>
      <c r="E61" s="5"/>
      <c r="F61" s="5"/>
      <c r="G61" s="68"/>
      <c r="H61" s="59">
        <f>H54+H59</f>
        <v>238935.16000000003</v>
      </c>
      <c r="I61" s="59"/>
      <c r="J61" s="8" t="str">
        <f>IF(I61=0,"",H61/I61)</f>
        <v/>
      </c>
      <c r="K61" s="29"/>
      <c r="L61" s="59"/>
      <c r="M61" s="59">
        <f>M33-M53+M59</f>
        <v>9215.2599999999948</v>
      </c>
      <c r="N61" s="59"/>
      <c r="O61" s="29"/>
      <c r="P61" s="29"/>
      <c r="Q61" s="68"/>
      <c r="R61" s="68">
        <f>R33-R53+R59</f>
        <v>29393.620000000003</v>
      </c>
      <c r="S61" s="68">
        <f>S33-S53+S59</f>
        <v>0</v>
      </c>
      <c r="T61" s="28"/>
      <c r="U61" s="29">
        <f>U33-U53+U59</f>
        <v>0</v>
      </c>
      <c r="V61" s="59"/>
      <c r="W61" s="59">
        <f>W33-W53+W59</f>
        <v>-431245.41999999993</v>
      </c>
      <c r="X61" s="59">
        <f>X33-X53+X59</f>
        <v>-2068255.6500000001</v>
      </c>
      <c r="Y61" s="29"/>
      <c r="Z61" s="29"/>
      <c r="AA61" s="59"/>
      <c r="AB61" s="59">
        <f>AB33-AB53+AB59</f>
        <v>-278701.38000000024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46</v>
      </c>
      <c r="D62" s="5"/>
      <c r="E62" s="5"/>
      <c r="F62" s="5"/>
      <c r="G62" s="68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68"/>
      <c r="R62" s="68"/>
      <c r="S62" s="68"/>
      <c r="T62" s="20" t="str">
        <f>IF(S62=0,"",R62/S62)</f>
        <v/>
      </c>
      <c r="U62" s="29"/>
      <c r="V62" s="59"/>
      <c r="W62" s="59"/>
      <c r="X62" s="59"/>
      <c r="Y62" s="8" t="str">
        <f>IF(X62=0,"",W62/X62)</f>
        <v/>
      </c>
      <c r="Z62" s="29"/>
      <c r="AA62" s="59"/>
      <c r="AB62" s="59">
        <f>H62+R62+W62</f>
        <v>0</v>
      </c>
      <c r="AC62" s="59"/>
      <c r="AD62" s="8" t="str">
        <f>IF(AC62=0,"",AB62/AC62)</f>
        <v/>
      </c>
    </row>
    <row r="63" spans="1:30" x14ac:dyDescent="0.2">
      <c r="A63" s="3"/>
      <c r="B63" s="3"/>
      <c r="C63" s="5" t="s">
        <v>47</v>
      </c>
      <c r="D63" s="5"/>
      <c r="E63" s="5"/>
      <c r="F63" s="5"/>
      <c r="G63" s="68"/>
      <c r="H63" s="59"/>
      <c r="I63" s="59"/>
      <c r="J63" s="8" t="str">
        <f>IF(I63=0,"",H63/I63)</f>
        <v/>
      </c>
      <c r="K63" s="29"/>
      <c r="L63" s="59"/>
      <c r="M63" s="59"/>
      <c r="N63" s="59"/>
      <c r="O63" s="8" t="str">
        <f>IF(N63=0,"",M63/N63)</f>
        <v/>
      </c>
      <c r="P63" s="29"/>
      <c r="Q63" s="68"/>
      <c r="R63" s="68"/>
      <c r="S63" s="68"/>
      <c r="T63" s="20" t="str">
        <f>IF(S63=0,"",R63/S63)</f>
        <v/>
      </c>
      <c r="U63" s="29"/>
      <c r="V63" s="59"/>
      <c r="W63" s="59"/>
      <c r="X63" s="59"/>
      <c r="Y63" s="8" t="str">
        <f>IF(X63=0,"",W63/X63)</f>
        <v/>
      </c>
      <c r="Z63" s="29"/>
      <c r="AA63" s="59"/>
      <c r="AB63" s="59"/>
      <c r="AC63" s="59"/>
      <c r="AD63" s="8" t="str">
        <f>IF(AC63=0,"",AB63/AC63)</f>
        <v/>
      </c>
    </row>
    <row r="64" spans="1:30" ht="15.75" x14ac:dyDescent="0.25">
      <c r="A64" s="3"/>
      <c r="B64" s="3"/>
      <c r="C64" s="9" t="s">
        <v>48</v>
      </c>
      <c r="D64" s="5"/>
      <c r="E64" s="5"/>
      <c r="F64" s="5"/>
      <c r="G64" s="70">
        <f>SUM(G62:G63)</f>
        <v>0</v>
      </c>
      <c r="H64" s="57">
        <f>SUM(H62:H63)</f>
        <v>0</v>
      </c>
      <c r="I64" s="57">
        <f>SUM(I62:I63)</f>
        <v>0</v>
      </c>
      <c r="J64" s="31" t="str">
        <f>IF(I64=0,"",H64/I64)</f>
        <v/>
      </c>
      <c r="K64" s="29"/>
      <c r="L64" s="57">
        <f>SUM(L62:L63)</f>
        <v>0</v>
      </c>
      <c r="M64" s="57">
        <f>SUM(M62:M63)</f>
        <v>0</v>
      </c>
      <c r="N64" s="57">
        <f>SUM(N62:N63)</f>
        <v>0</v>
      </c>
      <c r="O64" s="31" t="str">
        <f>IF(N64=0,"",M64/N64)</f>
        <v/>
      </c>
      <c r="P64" s="29"/>
      <c r="Q64" s="70">
        <f>SUM(Q62:Q63)</f>
        <v>0</v>
      </c>
      <c r="R64" s="70">
        <f>SUM(R62:R63)</f>
        <v>0</v>
      </c>
      <c r="S64" s="70">
        <f>SUM(S62:S63)</f>
        <v>0</v>
      </c>
      <c r="T64" s="150" t="str">
        <f>IF(S64=0,"",R64/S64)</f>
        <v/>
      </c>
      <c r="U64" s="29"/>
      <c r="V64" s="57">
        <f>SUM(V62:V63)</f>
        <v>0</v>
      </c>
      <c r="W64" s="57">
        <f>SUM(W62:W63)</f>
        <v>0</v>
      </c>
      <c r="X64" s="57">
        <f>SUM(X62:X63)</f>
        <v>0</v>
      </c>
      <c r="Y64" s="31" t="str">
        <f>IF(X64=0,"",W64/X64)</f>
        <v/>
      </c>
      <c r="Z64" s="29"/>
      <c r="AA64" s="57">
        <f>SUM(AA62:AA63)</f>
        <v>0</v>
      </c>
      <c r="AB64" s="57">
        <f>SUM(AB62:AB63)</f>
        <v>0</v>
      </c>
      <c r="AC64" s="57">
        <f>SUM(AC62:AC63)</f>
        <v>0</v>
      </c>
      <c r="AD64" s="31" t="str">
        <f>IF(AC64=0,"",AB64/AC64)</f>
        <v/>
      </c>
    </row>
    <row r="65" spans="1:30" ht="6.75" customHeight="1" x14ac:dyDescent="0.2">
      <c r="A65" s="3"/>
      <c r="B65" s="3"/>
      <c r="C65" s="5"/>
      <c r="D65" s="5"/>
      <c r="E65" s="5"/>
      <c r="F65" s="5"/>
      <c r="G65" s="28"/>
      <c r="H65" s="29"/>
      <c r="I65" s="29"/>
      <c r="J65" s="8"/>
      <c r="K65" s="29"/>
      <c r="L65" s="29"/>
      <c r="M65" s="29"/>
      <c r="N65" s="29"/>
      <c r="O65" s="8"/>
      <c r="P65" s="29"/>
      <c r="Q65" s="28"/>
      <c r="R65" s="28"/>
      <c r="S65" s="28"/>
      <c r="T65" s="20"/>
      <c r="U65" s="29"/>
      <c r="V65" s="29"/>
      <c r="W65" s="29"/>
      <c r="X65" s="29"/>
      <c r="Y65" s="8"/>
      <c r="Z65" s="29"/>
      <c r="AA65" s="29"/>
      <c r="AB65" s="29"/>
      <c r="AC65" s="29"/>
      <c r="AD65" s="8"/>
    </row>
    <row r="66" spans="1:30" ht="28.5" customHeight="1" thickBot="1" x14ac:dyDescent="0.3">
      <c r="A66" s="3"/>
      <c r="B66" s="3"/>
      <c r="C66" s="35" t="s">
        <v>49</v>
      </c>
      <c r="D66" s="36"/>
      <c r="E66" s="36"/>
      <c r="F66" s="36"/>
      <c r="G66" s="148">
        <f>G64+G61</f>
        <v>0</v>
      </c>
      <c r="H66" s="65">
        <f>H64+H61</f>
        <v>238935.16000000003</v>
      </c>
      <c r="I66" s="65">
        <f>I64+I61</f>
        <v>0</v>
      </c>
      <c r="J66" s="38" t="str">
        <f>IF(I66=0,"%",H66/I66)</f>
        <v>%</v>
      </c>
      <c r="K66" s="39"/>
      <c r="L66" s="65">
        <f>L64+L61</f>
        <v>0</v>
      </c>
      <c r="M66" s="65">
        <f>M64+M61</f>
        <v>9215.2599999999948</v>
      </c>
      <c r="N66" s="65">
        <f>N64+N61</f>
        <v>0</v>
      </c>
      <c r="O66" s="38" t="str">
        <f>IF(N66=0,"%",M66/N66)</f>
        <v>%</v>
      </c>
      <c r="P66" s="39"/>
      <c r="Q66" s="148">
        <f>Q64+Q61</f>
        <v>0</v>
      </c>
      <c r="R66" s="148">
        <f>R64+R61</f>
        <v>29393.620000000003</v>
      </c>
      <c r="S66" s="148">
        <f>S64+S61</f>
        <v>0</v>
      </c>
      <c r="T66" s="151" t="str">
        <f>IF(S66=0,"%",R66/S66)</f>
        <v>%</v>
      </c>
      <c r="U66" s="39"/>
      <c r="V66" s="65">
        <f>V64+V61</f>
        <v>0</v>
      </c>
      <c r="W66" s="65">
        <f>W64+W61</f>
        <v>-431245.41999999993</v>
      </c>
      <c r="X66" s="65">
        <f>X64+X61</f>
        <v>-2068255.6500000001</v>
      </c>
      <c r="Y66" s="38">
        <f>IF(X66=0,"%",W66/X66)</f>
        <v>0.20850682554644534</v>
      </c>
      <c r="Z66" s="39"/>
      <c r="AA66" s="65">
        <f>AA64+AA61</f>
        <v>0</v>
      </c>
      <c r="AB66" s="65">
        <f>AB64+AB61</f>
        <v>-278701.38000000024</v>
      </c>
      <c r="AC66" s="65">
        <f>AC64+AC61</f>
        <v>0</v>
      </c>
      <c r="AD66" s="38" t="str">
        <f>IF(AC66=0,"%",AB66/AC66)</f>
        <v>%</v>
      </c>
    </row>
    <row r="67" spans="1:30" x14ac:dyDescent="0.2">
      <c r="AD67" s="4" t="s">
        <v>99</v>
      </c>
    </row>
    <row r="68" spans="1:30" x14ac:dyDescent="0.2">
      <c r="H68" s="40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6E-B7E8-46B5-899E-3466DE969405}">
  <sheetPr codeName="Sheet7">
    <pageSetUpPr fitToPage="1"/>
  </sheetPr>
  <dimension ref="A1:Z67"/>
  <sheetViews>
    <sheetView topLeftCell="C1" zoomScale="70" zoomScaleNormal="70" zoomScaleSheetLayoutView="50" zoomScalePageLayoutView="40" workbookViewId="0">
      <selection activeCell="D12" sqref="D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18.5703125" style="149" bestFit="1" customWidth="1"/>
    <col min="8" max="8" width="24.85546875" style="4" bestFit="1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bestFit="1" customWidth="1"/>
    <col min="14" max="14" width="18.7109375" style="4" bestFit="1" customWidth="1"/>
    <col min="15" max="15" width="12.140625" style="4" customWidth="1"/>
    <col min="16" max="16" width="2.42578125" style="4" customWidth="1"/>
    <col min="17" max="17" width="16.7109375" style="149" customWidth="1"/>
    <col min="18" max="18" width="17.5703125" style="149" customWidth="1"/>
    <col min="19" max="19" width="16.7109375" style="149" customWidth="1"/>
    <col min="20" max="20" width="13.42578125" style="149" customWidth="1"/>
    <col min="21" max="21" width="2.42578125" style="4" customWidth="1"/>
    <col min="22" max="22" width="17.7109375" style="4" bestFit="1" customWidth="1"/>
    <col min="23" max="23" width="19.7109375" style="4" bestFit="1" customWidth="1"/>
    <col min="24" max="24" width="19.140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25" t="s">
        <v>59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6" ht="23.25" x14ac:dyDescent="0.35">
      <c r="A2" s="3"/>
      <c r="B2" s="3"/>
      <c r="C2" s="125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6" ht="23.25" x14ac:dyDescent="0.35">
      <c r="A3" s="3"/>
      <c r="B3" s="3"/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6" ht="23.25" x14ac:dyDescent="0.35">
      <c r="A4" s="3"/>
      <c r="B4" s="3"/>
      <c r="C4" s="125" t="str">
        <f>'1351'!C4:Y4</f>
        <v>For Month or Quarter Ended and For the Year Ending 9/30/2024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6" ht="23.25" x14ac:dyDescent="0.35">
      <c r="A5" s="3"/>
      <c r="B5" s="3"/>
      <c r="C5" s="52"/>
      <c r="D5" s="52"/>
      <c r="E5" s="52"/>
      <c r="F5" s="52"/>
      <c r="G5" s="145"/>
      <c r="H5" s="52"/>
      <c r="I5" s="52"/>
      <c r="J5" s="52"/>
      <c r="K5" s="52"/>
      <c r="L5" s="52"/>
      <c r="M5" s="52"/>
      <c r="N5" s="52"/>
      <c r="O5" s="52"/>
      <c r="P5" s="52"/>
      <c r="Q5" s="145"/>
      <c r="R5" s="145"/>
      <c r="S5" s="145"/>
      <c r="T5" s="145"/>
      <c r="U5" s="52"/>
      <c r="V5" s="52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145"/>
      <c r="H6" s="52"/>
      <c r="I6" s="52"/>
      <c r="J6" s="52"/>
      <c r="K6" s="52"/>
      <c r="L6" s="52"/>
      <c r="M6" s="52"/>
      <c r="N6" s="52"/>
      <c r="O6" s="52"/>
      <c r="P6" s="52"/>
      <c r="Q6" s="145"/>
      <c r="R6" s="145"/>
      <c r="S6" s="145"/>
      <c r="T6" s="145"/>
      <c r="U6" s="52"/>
      <c r="V6" s="52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17"/>
      <c r="H7" s="5"/>
      <c r="I7" s="5"/>
      <c r="J7" s="5"/>
      <c r="K7" s="5"/>
      <c r="L7" s="5"/>
      <c r="M7" s="5"/>
      <c r="N7" s="5"/>
      <c r="O7" s="5"/>
      <c r="P7" s="5"/>
      <c r="Q7" s="17"/>
      <c r="R7" s="17"/>
      <c r="S7" s="17"/>
      <c r="T7" s="17"/>
      <c r="U7" s="5"/>
      <c r="V7" s="5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1600</v>
      </c>
      <c r="F8" s="5"/>
      <c r="G8" s="17"/>
      <c r="H8" s="5"/>
      <c r="I8" s="5"/>
      <c r="J8" s="5"/>
      <c r="K8" s="5"/>
      <c r="L8" s="5"/>
      <c r="M8" s="5"/>
      <c r="N8" s="5"/>
      <c r="O8" s="5"/>
      <c r="P8" s="5"/>
      <c r="Q8" s="17"/>
      <c r="R8" s="17"/>
      <c r="S8" s="17"/>
      <c r="T8" s="17"/>
      <c r="U8" s="5"/>
      <c r="V8" s="5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1600</v>
      </c>
      <c r="F9" s="5"/>
      <c r="G9" s="20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5"/>
      <c r="Q9" s="17"/>
      <c r="R9" s="17"/>
      <c r="S9" s="17"/>
      <c r="T9" s="17"/>
      <c r="U9" s="5"/>
      <c r="V9" s="5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17"/>
      <c r="H10" s="5"/>
      <c r="I10" s="5"/>
      <c r="J10" s="5"/>
      <c r="K10" s="5"/>
      <c r="L10" s="5"/>
      <c r="M10" s="5"/>
      <c r="N10" s="5"/>
      <c r="O10" s="5"/>
      <c r="P10" s="5"/>
      <c r="Q10" s="17"/>
      <c r="R10" s="17"/>
      <c r="S10" s="17"/>
      <c r="T10" s="17"/>
      <c r="U10" s="5"/>
      <c r="V10" s="5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26" t="s">
        <v>5</v>
      </c>
      <c r="H11" s="127"/>
      <c r="I11" s="127"/>
      <c r="J11" s="128"/>
      <c r="K11" s="9"/>
      <c r="L11" s="126" t="s">
        <v>7</v>
      </c>
      <c r="M11" s="127"/>
      <c r="N11" s="127"/>
      <c r="O11" s="128"/>
      <c r="P11" s="9"/>
      <c r="Q11" s="130" t="s">
        <v>8</v>
      </c>
      <c r="R11" s="131"/>
      <c r="S11" s="131"/>
      <c r="T11" s="132"/>
      <c r="U11" s="9"/>
      <c r="V11" s="126" t="s">
        <v>9</v>
      </c>
      <c r="W11" s="127"/>
      <c r="X11" s="127"/>
      <c r="Y11" s="129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41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"/>
      <c r="Q12" s="41" t="s">
        <v>11</v>
      </c>
      <c r="R12" s="41" t="s">
        <v>12</v>
      </c>
      <c r="S12" s="41" t="s">
        <v>13</v>
      </c>
      <c r="T12" s="41" t="s">
        <v>14</v>
      </c>
      <c r="U12" s="13"/>
      <c r="V12" s="12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17"/>
      <c r="H13" s="5"/>
      <c r="I13" s="5"/>
      <c r="J13" s="5"/>
      <c r="K13" s="5"/>
      <c r="L13" s="5"/>
      <c r="M13" s="5"/>
      <c r="N13" s="5"/>
      <c r="O13" s="5"/>
      <c r="P13" s="5"/>
      <c r="Q13" s="17"/>
      <c r="R13" s="17"/>
      <c r="S13" s="17"/>
      <c r="T13" s="17"/>
      <c r="U13" s="5"/>
      <c r="V13" s="5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17"/>
      <c r="H14" s="5"/>
      <c r="I14" s="5"/>
      <c r="J14" s="5"/>
      <c r="K14" s="5"/>
      <c r="L14" s="5"/>
      <c r="M14" s="5"/>
      <c r="N14" s="5"/>
      <c r="O14" s="5"/>
      <c r="P14" s="5"/>
      <c r="Q14" s="17"/>
      <c r="R14" s="17"/>
      <c r="S14" s="17"/>
      <c r="T14" s="17"/>
      <c r="U14" s="5"/>
      <c r="V14" s="5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5"/>
      <c r="Q15" s="17"/>
      <c r="R15" s="17"/>
      <c r="S15" s="17"/>
      <c r="T15" s="17"/>
      <c r="U15" s="5"/>
      <c r="V15" s="5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7820.98</v>
      </c>
      <c r="M16" s="19">
        <v>7820.98</v>
      </c>
      <c r="N16" s="19">
        <v>80000</v>
      </c>
      <c r="O16" s="8">
        <f>IF(N16=0,"%",M16/N16)</f>
        <v>9.7762249999999995E-2</v>
      </c>
      <c r="P16" s="22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2"/>
      <c r="V16" s="23">
        <f t="shared" ref="V16:X17" si="1">G16+L16+Q16</f>
        <v>7820.98</v>
      </c>
      <c r="W16" s="23">
        <f t="shared" si="1"/>
        <v>7820.98</v>
      </c>
      <c r="X16" s="23">
        <f t="shared" si="1"/>
        <v>80000</v>
      </c>
      <c r="Y16" s="8">
        <f>IF(X16=0,"%",W16/X16)</f>
        <v>9.7762249999999995E-2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0</v>
      </c>
      <c r="M17" s="19">
        <f>27354.02+78216.21</f>
        <v>105570.23000000001</v>
      </c>
      <c r="N17" s="19">
        <v>674220.21</v>
      </c>
      <c r="O17" s="8">
        <f>IF(N17=0,"%",M17/N17)</f>
        <v>0.1565812303371921</v>
      </c>
      <c r="P17" s="26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6"/>
      <c r="V17" s="23">
        <f t="shared" si="1"/>
        <v>0</v>
      </c>
      <c r="W17" s="23">
        <f t="shared" si="1"/>
        <v>105570.23000000001</v>
      </c>
      <c r="X17" s="23">
        <f t="shared" si="1"/>
        <v>674220.21</v>
      </c>
      <c r="Y17" s="8">
        <f>IF(X17=0,"%",W17/X17)</f>
        <v>0.1565812303371921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5"/>
      <c r="Q18" s="19"/>
      <c r="R18" s="19"/>
      <c r="S18" s="19"/>
      <c r="T18" s="20"/>
      <c r="U18" s="5"/>
      <c r="V18" s="23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865502.45</v>
      </c>
      <c r="H19" s="19">
        <v>2652573.2599999998</v>
      </c>
      <c r="I19" s="19">
        <v>10170242</v>
      </c>
      <c r="J19" s="20">
        <f t="shared" si="2"/>
        <v>0.26081712313236988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6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6"/>
      <c r="V19" s="23">
        <f t="shared" ref="V19:X24" si="5">G19+L19+Q19</f>
        <v>865502.45</v>
      </c>
      <c r="W19" s="23">
        <f t="shared" si="5"/>
        <v>2652573.2599999998</v>
      </c>
      <c r="X19" s="23">
        <f t="shared" si="5"/>
        <v>10170242</v>
      </c>
      <c r="Y19" s="8">
        <f t="shared" ref="Y19:Y24" si="6">IF(X19=0,"%",W19/X19)</f>
        <v>0.26081712313236988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19">
        <v>0</v>
      </c>
      <c r="R20" s="19">
        <v>0</v>
      </c>
      <c r="S20" s="19">
        <v>0</v>
      </c>
      <c r="T20" s="20" t="str">
        <f t="shared" si="4"/>
        <v>%</v>
      </c>
      <c r="U20" s="26"/>
      <c r="V20" s="23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33531.269999999997</v>
      </c>
      <c r="H21" s="19">
        <v>100593.81</v>
      </c>
      <c r="I21" s="19">
        <v>292729</v>
      </c>
      <c r="J21" s="20">
        <f t="shared" si="2"/>
        <v>0.34364142261272368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19">
        <v>0</v>
      </c>
      <c r="R21" s="19">
        <v>0</v>
      </c>
      <c r="S21" s="19">
        <v>0</v>
      </c>
      <c r="T21" s="20" t="str">
        <f>IF(S21=0,"%",R21/S21)</f>
        <v>%</v>
      </c>
      <c r="U21" s="26"/>
      <c r="V21" s="23">
        <f t="shared" si="5"/>
        <v>33531.269999999997</v>
      </c>
      <c r="W21" s="23">
        <f t="shared" si="5"/>
        <v>100593.81</v>
      </c>
      <c r="X21" s="23">
        <f t="shared" si="5"/>
        <v>292729</v>
      </c>
      <c r="Y21" s="8">
        <f t="shared" si="6"/>
        <v>0.34364142261272368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132601.64000000001</v>
      </c>
      <c r="H22" s="19">
        <v>397804.92</v>
      </c>
      <c r="I22" s="19">
        <v>1458618</v>
      </c>
      <c r="J22" s="20">
        <f t="shared" si="2"/>
        <v>0.2727272802063323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19">
        <v>0</v>
      </c>
      <c r="R22" s="19">
        <v>0</v>
      </c>
      <c r="S22" s="19">
        <v>0</v>
      </c>
      <c r="T22" s="20" t="str">
        <f t="shared" si="4"/>
        <v>%</v>
      </c>
      <c r="U22" s="26"/>
      <c r="V22" s="23">
        <f t="shared" si="5"/>
        <v>132601.64000000001</v>
      </c>
      <c r="W22" s="23">
        <f t="shared" si="5"/>
        <v>397804.92</v>
      </c>
      <c r="X22" s="23">
        <f t="shared" si="5"/>
        <v>1458618</v>
      </c>
      <c r="Y22" s="8">
        <f t="shared" si="6"/>
        <v>0.2727272802063323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6"/>
      <c r="Q23" s="19">
        <v>0</v>
      </c>
      <c r="R23" s="19">
        <v>0</v>
      </c>
      <c r="S23" s="19">
        <v>0</v>
      </c>
      <c r="T23" s="20" t="str">
        <f t="shared" si="4"/>
        <v>%</v>
      </c>
      <c r="U23" s="26"/>
      <c r="V23" s="23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1200</v>
      </c>
      <c r="H24" s="19">
        <v>20700</v>
      </c>
      <c r="I24" s="19">
        <v>200000</v>
      </c>
      <c r="J24" s="20">
        <f t="shared" si="2"/>
        <v>0.10349999999999999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6"/>
      <c r="Q24" s="19">
        <v>0</v>
      </c>
      <c r="R24" s="19">
        <v>0</v>
      </c>
      <c r="S24" s="19">
        <v>0</v>
      </c>
      <c r="T24" s="20" t="str">
        <f t="shared" si="4"/>
        <v>%</v>
      </c>
      <c r="U24" s="26"/>
      <c r="V24" s="23">
        <f t="shared" si="5"/>
        <v>1200</v>
      </c>
      <c r="W24" s="23">
        <f t="shared" si="5"/>
        <v>20700</v>
      </c>
      <c r="X24" s="23">
        <f t="shared" si="5"/>
        <v>200000</v>
      </c>
      <c r="Y24" s="8">
        <f t="shared" si="6"/>
        <v>0.10349999999999999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8"/>
      <c r="P25" s="5"/>
      <c r="Q25" s="19"/>
      <c r="R25" s="19"/>
      <c r="S25" s="19"/>
      <c r="T25" s="20"/>
      <c r="U25" s="5"/>
      <c r="V25" s="23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9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9"/>
      <c r="V26" s="23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60176.03</v>
      </c>
      <c r="H27" s="19">
        <v>178673.79</v>
      </c>
      <c r="I27" s="19">
        <v>641539</v>
      </c>
      <c r="J27" s="20">
        <f t="shared" si="2"/>
        <v>0.27850807199562305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19">
        <v>0</v>
      </c>
      <c r="R27" s="19">
        <v>0</v>
      </c>
      <c r="S27" s="19">
        <v>0</v>
      </c>
      <c r="T27" s="20" t="str">
        <f t="shared" si="8"/>
        <v>%</v>
      </c>
      <c r="U27" s="29"/>
      <c r="V27" s="23">
        <f t="shared" si="9"/>
        <v>60176.03</v>
      </c>
      <c r="W27" s="23">
        <f t="shared" si="9"/>
        <v>178673.79</v>
      </c>
      <c r="X27" s="23">
        <f t="shared" si="9"/>
        <v>641539</v>
      </c>
      <c r="Y27" s="8">
        <f t="shared" si="10"/>
        <v>0.27850807199562305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19">
        <v>0</v>
      </c>
      <c r="R28" s="19">
        <v>0</v>
      </c>
      <c r="S28" s="19">
        <v>0</v>
      </c>
      <c r="T28" s="20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9"/>
      <c r="Q29" s="19">
        <v>0</v>
      </c>
      <c r="R29" s="19">
        <v>0</v>
      </c>
      <c r="S29" s="19">
        <v>0</v>
      </c>
      <c r="T29" s="20" t="str">
        <f t="shared" si="8"/>
        <v>%</v>
      </c>
      <c r="U29" s="29"/>
      <c r="V29" s="23">
        <f t="shared" si="9"/>
        <v>0</v>
      </c>
      <c r="W29" s="23">
        <f t="shared" si="9"/>
        <v>0</v>
      </c>
      <c r="X29" s="23">
        <f t="shared" si="9"/>
        <v>0</v>
      </c>
      <c r="Y29" s="8" t="str">
        <f t="shared" si="10"/>
        <v>%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562752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9"/>
      <c r="Q30" s="19">
        <v>0</v>
      </c>
      <c r="R30" s="19">
        <v>0</v>
      </c>
      <c r="S30" s="19">
        <v>0</v>
      </c>
      <c r="T30" s="20" t="str">
        <f t="shared" si="8"/>
        <v>%</v>
      </c>
      <c r="U30" s="29"/>
      <c r="V30" s="23">
        <f t="shared" si="9"/>
        <v>0</v>
      </c>
      <c r="W30" s="23">
        <f t="shared" si="9"/>
        <v>0</v>
      </c>
      <c r="X30" s="23">
        <f t="shared" si="9"/>
        <v>562752</v>
      </c>
      <c r="Y30" s="8">
        <f t="shared" si="10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9"/>
      <c r="Q31" s="19">
        <v>78411.56</v>
      </c>
      <c r="R31" s="19">
        <v>98516.98</v>
      </c>
      <c r="S31" s="19">
        <v>0</v>
      </c>
      <c r="T31" s="20" t="str">
        <f t="shared" si="8"/>
        <v>%</v>
      </c>
      <c r="U31" s="29"/>
      <c r="V31" s="23">
        <f t="shared" si="9"/>
        <v>78411.56</v>
      </c>
      <c r="W31" s="23">
        <f t="shared" si="9"/>
        <v>98516.98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70">
        <f>SUM(G16:G31)</f>
        <v>1093011.3899999999</v>
      </c>
      <c r="H32" s="57">
        <f>SUM(H16:H31)</f>
        <v>3350345.78</v>
      </c>
      <c r="I32" s="57">
        <f>SUM(I16:I31)</f>
        <v>13325880</v>
      </c>
      <c r="J32" s="31">
        <f>IF(I32=0,"",H32/I32)</f>
        <v>0.25141647530969813</v>
      </c>
      <c r="K32" s="29"/>
      <c r="L32" s="57">
        <f>SUM(L16:L31)</f>
        <v>7820.98</v>
      </c>
      <c r="M32" s="57">
        <f>SUM(M16:M31)</f>
        <v>113391.21</v>
      </c>
      <c r="N32" s="57">
        <f>SUM(N16:N31)</f>
        <v>754220.21</v>
      </c>
      <c r="O32" s="31">
        <f>IF(N32=0,"",M32/N32)</f>
        <v>0.15034231182959154</v>
      </c>
      <c r="P32" s="29"/>
      <c r="Q32" s="70">
        <f>SUM(Q16:Q31)</f>
        <v>78411.56</v>
      </c>
      <c r="R32" s="70">
        <f>SUM(R16:R31)</f>
        <v>98516.98</v>
      </c>
      <c r="S32" s="70">
        <f>SUM(S16:S31)</f>
        <v>0</v>
      </c>
      <c r="T32" s="150" t="str">
        <f>IF(S32=0,"",R32/S32)</f>
        <v/>
      </c>
      <c r="U32" s="29"/>
      <c r="V32" s="57">
        <f>SUM(V16:V31)</f>
        <v>1179243.93</v>
      </c>
      <c r="W32" s="57">
        <f>SUM(W16:W31)</f>
        <v>3562253.9699999997</v>
      </c>
      <c r="X32" s="57">
        <f>SUM(X16:X31)</f>
        <v>14080100.210000001</v>
      </c>
      <c r="Y32" s="31">
        <f>IF(X32=0,"",W32/X32)</f>
        <v>0.25299919154481637</v>
      </c>
    </row>
    <row r="33" spans="1:25" x14ac:dyDescent="0.2">
      <c r="A33" s="3"/>
      <c r="B33" s="3"/>
      <c r="C33" s="5"/>
      <c r="D33" s="5"/>
      <c r="E33" s="5"/>
      <c r="F33" s="5"/>
      <c r="G33" s="28"/>
      <c r="H33" s="29"/>
      <c r="I33" s="29"/>
      <c r="J33" s="8"/>
      <c r="K33" s="29"/>
      <c r="L33" s="29"/>
      <c r="M33" s="29"/>
      <c r="N33" s="29"/>
      <c r="O33" s="8"/>
      <c r="P33" s="29"/>
      <c r="Q33" s="28"/>
      <c r="R33" s="28"/>
      <c r="S33" s="28"/>
      <c r="T33" s="20"/>
      <c r="U33" s="29"/>
      <c r="V33" s="29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8"/>
      <c r="H34" s="29"/>
      <c r="I34" s="29"/>
      <c r="J34" s="8"/>
      <c r="K34" s="29"/>
      <c r="L34" s="29"/>
      <c r="M34" s="29"/>
      <c r="N34" s="29"/>
      <c r="O34" s="8"/>
      <c r="P34" s="29"/>
      <c r="Q34" s="28"/>
      <c r="R34" s="28"/>
      <c r="S34" s="28"/>
      <c r="T34" s="20"/>
      <c r="U34" s="29"/>
      <c r="V34" s="29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8"/>
      <c r="H35" s="29"/>
      <c r="I35" s="29"/>
      <c r="J35" s="8"/>
      <c r="K35" s="29"/>
      <c r="L35" s="29"/>
      <c r="M35" s="29"/>
      <c r="N35" s="29"/>
      <c r="O35" s="8"/>
      <c r="P35" s="29"/>
      <c r="Q35" s="28"/>
      <c r="R35" s="28"/>
      <c r="S35" s="28"/>
      <c r="T35" s="20"/>
      <c r="U35" s="29"/>
      <c r="V35" s="29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501775.13000000012</v>
      </c>
      <c r="H36" s="19">
        <v>1222448.73</v>
      </c>
      <c r="I36" s="19">
        <v>7647138.370000001</v>
      </c>
      <c r="J36" s="8">
        <f t="shared" ref="J36:J51" si="11">IF(I36=0,"%",H36/I36)</f>
        <v>0.15985701720733997</v>
      </c>
      <c r="K36" s="29"/>
      <c r="L36" s="19">
        <v>132892.96000000002</v>
      </c>
      <c r="M36" s="19">
        <v>195818.45000000004</v>
      </c>
      <c r="N36" s="19">
        <v>685493.45000000007</v>
      </c>
      <c r="O36" s="8">
        <f t="shared" ref="O36:O51" si="12">IF(N36=0,"%",M36/N36)</f>
        <v>0.28566057049852195</v>
      </c>
      <c r="P36" s="29"/>
      <c r="Q36" s="19">
        <v>0</v>
      </c>
      <c r="R36" s="19">
        <v>0</v>
      </c>
      <c r="S36" s="19">
        <v>0</v>
      </c>
      <c r="T36" s="20" t="str">
        <f t="shared" ref="T36:T51" si="13">IF(S36=0,"%",R36/S36)</f>
        <v>%</v>
      </c>
      <c r="U36" s="29"/>
      <c r="V36" s="23">
        <f t="shared" ref="V36:V51" si="14">G36+L36+Q36</f>
        <v>634668.09000000008</v>
      </c>
      <c r="W36" s="23">
        <f t="shared" ref="W36:W51" si="15">H36+M36+R36</f>
        <v>1418267.18</v>
      </c>
      <c r="X36" s="23">
        <f t="shared" ref="X36:X51" si="16">I36+N36+S36</f>
        <v>8332631.8200000012</v>
      </c>
      <c r="Y36" s="8">
        <f t="shared" ref="Y36:Y51" si="17">IF(X36=0,"%",W36/X36)</f>
        <v>0.17020638984622743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49897.45</v>
      </c>
      <c r="H37" s="19">
        <v>108953.65</v>
      </c>
      <c r="I37" s="19">
        <v>690748.1399999999</v>
      </c>
      <c r="J37" s="8">
        <f t="shared" si="11"/>
        <v>0.15773281705832753</v>
      </c>
      <c r="K37" s="29"/>
      <c r="L37" s="23">
        <v>0</v>
      </c>
      <c r="M37" s="23">
        <v>24.84</v>
      </c>
      <c r="N37" s="23">
        <v>68726.759999999995</v>
      </c>
      <c r="O37" s="8">
        <f t="shared" si="12"/>
        <v>3.6143126782056949E-4</v>
      </c>
      <c r="P37" s="29"/>
      <c r="Q37" s="19">
        <v>0</v>
      </c>
      <c r="R37" s="19">
        <v>0</v>
      </c>
      <c r="S37" s="19">
        <v>0</v>
      </c>
      <c r="T37" s="20" t="str">
        <f t="shared" si="13"/>
        <v>%</v>
      </c>
      <c r="U37" s="29"/>
      <c r="V37" s="23">
        <f t="shared" si="14"/>
        <v>49897.45</v>
      </c>
      <c r="W37" s="23">
        <f t="shared" si="15"/>
        <v>108978.48999999999</v>
      </c>
      <c r="X37" s="23">
        <f t="shared" si="16"/>
        <v>759474.89999999991</v>
      </c>
      <c r="Y37" s="8">
        <f t="shared" si="17"/>
        <v>0.14349189156876679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12000</v>
      </c>
      <c r="H38" s="19">
        <v>12000</v>
      </c>
      <c r="I38" s="19">
        <v>18500</v>
      </c>
      <c r="J38" s="8">
        <f t="shared" si="11"/>
        <v>0.64864864864864868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19">
        <v>0</v>
      </c>
      <c r="R38" s="19">
        <v>0</v>
      </c>
      <c r="S38" s="19">
        <v>0</v>
      </c>
      <c r="T38" s="20" t="str">
        <f t="shared" si="13"/>
        <v>%</v>
      </c>
      <c r="U38" s="29"/>
      <c r="V38" s="23">
        <f t="shared" si="14"/>
        <v>12000</v>
      </c>
      <c r="W38" s="23">
        <f t="shared" si="15"/>
        <v>12000</v>
      </c>
      <c r="X38" s="23">
        <f t="shared" si="16"/>
        <v>18500</v>
      </c>
      <c r="Y38" s="8">
        <f t="shared" si="17"/>
        <v>0.64864864864864868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19">
        <v>0</v>
      </c>
      <c r="R39" s="19">
        <v>0</v>
      </c>
      <c r="S39" s="19">
        <v>0</v>
      </c>
      <c r="T39" s="20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114144.26</v>
      </c>
      <c r="H40" s="19">
        <v>303750.25000000012</v>
      </c>
      <c r="I40" s="19">
        <v>1322801.8099999998</v>
      </c>
      <c r="J40" s="8">
        <f t="shared" si="11"/>
        <v>0.22962642453596291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19">
        <v>0</v>
      </c>
      <c r="R40" s="19">
        <v>0</v>
      </c>
      <c r="S40" s="19">
        <v>0</v>
      </c>
      <c r="T40" s="20" t="str">
        <f t="shared" si="13"/>
        <v>%</v>
      </c>
      <c r="U40" s="29"/>
      <c r="V40" s="23">
        <f t="shared" si="14"/>
        <v>114144.26</v>
      </c>
      <c r="W40" s="23">
        <f t="shared" si="15"/>
        <v>303750.25000000012</v>
      </c>
      <c r="X40" s="23">
        <f t="shared" si="16"/>
        <v>1322801.8099999998</v>
      </c>
      <c r="Y40" s="8">
        <f t="shared" si="17"/>
        <v>0.22962642453596291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19">
        <v>0</v>
      </c>
      <c r="R41" s="19">
        <v>0</v>
      </c>
      <c r="S41" s="19">
        <v>0</v>
      </c>
      <c r="T41" s="20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5611.19</v>
      </c>
      <c r="H42" s="19">
        <v>17088.689999999999</v>
      </c>
      <c r="I42" s="19">
        <v>62400</v>
      </c>
      <c r="J42" s="8">
        <f t="shared" si="11"/>
        <v>0.27385721153846154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19">
        <v>0</v>
      </c>
      <c r="R42" s="19">
        <v>0</v>
      </c>
      <c r="S42" s="19">
        <v>0</v>
      </c>
      <c r="T42" s="20" t="str">
        <f t="shared" si="13"/>
        <v>%</v>
      </c>
      <c r="U42" s="29"/>
      <c r="V42" s="23">
        <f t="shared" si="14"/>
        <v>5611.19</v>
      </c>
      <c r="W42" s="23">
        <f t="shared" si="15"/>
        <v>17088.689999999999</v>
      </c>
      <c r="X42" s="23">
        <f t="shared" si="16"/>
        <v>62400</v>
      </c>
      <c r="Y42" s="8">
        <f t="shared" si="17"/>
        <v>0.27385721153846154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19">
        <v>0</v>
      </c>
      <c r="R43" s="19">
        <v>0</v>
      </c>
      <c r="S43" s="19">
        <v>0</v>
      </c>
      <c r="T43" s="20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19">
        <v>0</v>
      </c>
      <c r="R44" s="19">
        <v>0</v>
      </c>
      <c r="S44" s="19">
        <v>0</v>
      </c>
      <c r="T44" s="20" t="str">
        <f t="shared" si="13"/>
        <v>%</v>
      </c>
      <c r="U44" s="29"/>
      <c r="V44" s="23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6526</v>
      </c>
      <c r="I45" s="19">
        <v>90600</v>
      </c>
      <c r="J45" s="8">
        <f t="shared" si="11"/>
        <v>7.2030905077262689E-2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19">
        <v>0</v>
      </c>
      <c r="R45" s="19">
        <v>0</v>
      </c>
      <c r="S45" s="19">
        <v>0</v>
      </c>
      <c r="T45" s="20" t="str">
        <f t="shared" si="13"/>
        <v>%</v>
      </c>
      <c r="U45" s="29"/>
      <c r="V45" s="23">
        <f t="shared" si="14"/>
        <v>0</v>
      </c>
      <c r="W45" s="23">
        <f t="shared" si="15"/>
        <v>6526</v>
      </c>
      <c r="X45" s="23">
        <f t="shared" si="16"/>
        <v>90600</v>
      </c>
      <c r="Y45" s="8">
        <f t="shared" si="17"/>
        <v>7.2030905077262689E-2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138579.43</v>
      </c>
      <c r="H46" s="19">
        <v>393392.07</v>
      </c>
      <c r="I46" s="19">
        <v>1149317.7</v>
      </c>
      <c r="J46" s="8">
        <f t="shared" si="11"/>
        <v>0.34228313894408835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19">
        <v>0</v>
      </c>
      <c r="R46" s="19">
        <v>0</v>
      </c>
      <c r="S46" s="19">
        <v>0</v>
      </c>
      <c r="T46" s="20" t="str">
        <f t="shared" si="13"/>
        <v>%</v>
      </c>
      <c r="U46" s="29"/>
      <c r="V46" s="23">
        <f t="shared" si="14"/>
        <v>138579.43</v>
      </c>
      <c r="W46" s="23">
        <f t="shared" si="15"/>
        <v>393392.07</v>
      </c>
      <c r="X46" s="23">
        <f t="shared" si="16"/>
        <v>1149317.7</v>
      </c>
      <c r="Y46" s="8">
        <f t="shared" si="17"/>
        <v>0.34228313894408835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30000</v>
      </c>
      <c r="J47" s="8">
        <f t="shared" si="11"/>
        <v>0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19">
        <v>0</v>
      </c>
      <c r="R47" s="19">
        <v>0</v>
      </c>
      <c r="S47" s="19">
        <v>0</v>
      </c>
      <c r="T47" s="20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30000</v>
      </c>
      <c r="Y47" s="8">
        <f t="shared" si="17"/>
        <v>0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19">
        <v>0</v>
      </c>
      <c r="R48" s="19">
        <v>0</v>
      </c>
      <c r="S48" s="19">
        <v>0</v>
      </c>
      <c r="T48" s="20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52154.720000000001</v>
      </c>
      <c r="H49" s="19">
        <v>265413.66000000003</v>
      </c>
      <c r="I49" s="19">
        <v>846712.96</v>
      </c>
      <c r="J49" s="8">
        <f t="shared" si="11"/>
        <v>0.31346356148841759</v>
      </c>
      <c r="K49" s="29"/>
      <c r="L49" s="23">
        <v>0</v>
      </c>
      <c r="M49" s="23">
        <v>0</v>
      </c>
      <c r="N49" s="23">
        <v>0</v>
      </c>
      <c r="O49" s="8" t="str">
        <f t="shared" si="12"/>
        <v>%</v>
      </c>
      <c r="P49" s="29"/>
      <c r="Q49" s="19">
        <v>0</v>
      </c>
      <c r="R49" s="19">
        <v>0</v>
      </c>
      <c r="S49" s="19">
        <v>0</v>
      </c>
      <c r="T49" s="20" t="str">
        <f t="shared" si="13"/>
        <v>%</v>
      </c>
      <c r="U49" s="29"/>
      <c r="V49" s="23">
        <f t="shared" si="14"/>
        <v>52154.720000000001</v>
      </c>
      <c r="W49" s="23">
        <f t="shared" si="15"/>
        <v>265413.66000000003</v>
      </c>
      <c r="X49" s="23">
        <f t="shared" si="16"/>
        <v>846712.96</v>
      </c>
      <c r="Y49" s="8">
        <f t="shared" si="17"/>
        <v>0.31346356148841759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8" t="str">
        <f t="shared" si="12"/>
        <v>%</v>
      </c>
      <c r="P50" s="29"/>
      <c r="Q50" s="19">
        <v>0</v>
      </c>
      <c r="R50" s="19">
        <v>0</v>
      </c>
      <c r="S50" s="19">
        <v>0</v>
      </c>
      <c r="T50" s="20" t="str">
        <f t="shared" si="13"/>
        <v>%</v>
      </c>
      <c r="U50" s="29"/>
      <c r="V50" s="23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8" t="str">
        <f t="shared" si="12"/>
        <v>%</v>
      </c>
      <c r="P51" s="29"/>
      <c r="Q51" s="19">
        <v>31674.17</v>
      </c>
      <c r="R51" s="19">
        <v>83581.09</v>
      </c>
      <c r="S51" s="19">
        <v>0</v>
      </c>
      <c r="T51" s="20" t="str">
        <f t="shared" si="13"/>
        <v>%</v>
      </c>
      <c r="U51" s="29"/>
      <c r="V51" s="23">
        <f t="shared" si="14"/>
        <v>31674.17</v>
      </c>
      <c r="W51" s="23">
        <f t="shared" si="15"/>
        <v>83581.09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0">
        <f>SUM(G36:G51)</f>
        <v>874162.17999999993</v>
      </c>
      <c r="H52" s="57">
        <f>SUM(H36:H51)</f>
        <v>2329573.0499999998</v>
      </c>
      <c r="I52" s="57">
        <f>SUM(I36:I51)</f>
        <v>11858218.98</v>
      </c>
      <c r="J52" s="31">
        <f>IF(I52=0,"",H52/I52)</f>
        <v>0.19645218678530421</v>
      </c>
      <c r="K52" s="29"/>
      <c r="L52" s="57">
        <f>SUM(L36:L50)</f>
        <v>132892.96000000002</v>
      </c>
      <c r="M52" s="57">
        <f>SUM(M36:M50)</f>
        <v>195843.29000000004</v>
      </c>
      <c r="N52" s="57">
        <f>SUM(N36:N50)</f>
        <v>754220.21000000008</v>
      </c>
      <c r="O52" s="31">
        <f>IF(N52=0,"",M52/N52)</f>
        <v>0.25966327526545596</v>
      </c>
      <c r="P52" s="29"/>
      <c r="Q52" s="70">
        <f>SUM(Q36:Q51)</f>
        <v>31674.17</v>
      </c>
      <c r="R52" s="70">
        <f>SUM(R36:R51)</f>
        <v>83581.09</v>
      </c>
      <c r="S52" s="70">
        <f>SUM(S36:S51)</f>
        <v>0</v>
      </c>
      <c r="T52" s="150" t="str">
        <f>IF(S52=0,"",R52/S52)</f>
        <v/>
      </c>
      <c r="U52" s="29"/>
      <c r="V52" s="57">
        <f>SUM(V36:V51)</f>
        <v>1038729.3099999999</v>
      </c>
      <c r="W52" s="57">
        <f>SUM(W36:W51)</f>
        <v>2608997.4299999997</v>
      </c>
      <c r="X52" s="57">
        <f>SUM(X36:X51)</f>
        <v>12612439.190000001</v>
      </c>
      <c r="Y52" s="31">
        <f>IF(X52=0,"",W52/X52)</f>
        <v>0.20685906910604493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70">
        <f>G32-G52</f>
        <v>218849.20999999996</v>
      </c>
      <c r="H53" s="57">
        <f>H32-H52</f>
        <v>1020772.73</v>
      </c>
      <c r="I53" s="57">
        <f>I32-I52</f>
        <v>1467661.0199999996</v>
      </c>
      <c r="J53" s="31">
        <f>IF(I53=0,"",H53/I53)</f>
        <v>0.6955098732539754</v>
      </c>
      <c r="K53" s="29"/>
      <c r="L53" s="57">
        <f>L32-L52</f>
        <v>-125071.98000000003</v>
      </c>
      <c r="M53" s="57">
        <f>M32-M52</f>
        <v>-82452.080000000031</v>
      </c>
      <c r="N53" s="57">
        <f>N32-N52</f>
        <v>0</v>
      </c>
      <c r="O53" s="31"/>
      <c r="P53" s="29"/>
      <c r="Q53" s="70">
        <f>Q32-Q52</f>
        <v>46737.39</v>
      </c>
      <c r="R53" s="70">
        <f>R32-R52</f>
        <v>14935.89</v>
      </c>
      <c r="S53" s="70">
        <f>S32-S52</f>
        <v>0</v>
      </c>
      <c r="T53" s="150" t="str">
        <f>IF(S53=0,"",R53/S53)</f>
        <v/>
      </c>
      <c r="U53" s="29"/>
      <c r="V53" s="57">
        <f>V32-V52</f>
        <v>140514.62</v>
      </c>
      <c r="W53" s="57">
        <f>W32-W52</f>
        <v>953256.54</v>
      </c>
      <c r="X53" s="57">
        <f>X32-X52</f>
        <v>1467661.0199999996</v>
      </c>
      <c r="Y53" s="31">
        <f>IF(X53=0,"",W53/X53)</f>
        <v>0.64950729562879606</v>
      </c>
    </row>
    <row r="54" spans="1:25" x14ac:dyDescent="0.2">
      <c r="A54" s="3"/>
      <c r="B54" s="3"/>
      <c r="C54" s="5"/>
      <c r="D54" s="5"/>
      <c r="E54" s="5"/>
      <c r="F54" s="5"/>
      <c r="G54" s="28"/>
      <c r="H54" s="29"/>
      <c r="I54" s="29"/>
      <c r="J54" s="8"/>
      <c r="K54" s="29"/>
      <c r="L54" s="29"/>
      <c r="M54" s="29"/>
      <c r="N54" s="29"/>
      <c r="O54" s="8"/>
      <c r="P54" s="29"/>
      <c r="Q54" s="28"/>
      <c r="R54" s="28"/>
      <c r="S54" s="28"/>
      <c r="T54" s="20"/>
      <c r="U54" s="29"/>
      <c r="V54" s="29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8"/>
      <c r="H55" s="29"/>
      <c r="I55" s="29"/>
      <c r="J55" s="8"/>
      <c r="K55" s="29"/>
      <c r="L55" s="29"/>
      <c r="M55" s="29"/>
      <c r="N55" s="29"/>
      <c r="O55" s="8"/>
      <c r="P55" s="29"/>
      <c r="Q55" s="28"/>
      <c r="R55" s="28"/>
      <c r="S55" s="28"/>
      <c r="T55" s="20"/>
      <c r="U55" s="29"/>
      <c r="V55" s="29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224842</v>
      </c>
      <c r="J56" s="8">
        <f>IF(I56=0,"%",H56/I56)</f>
        <v>0</v>
      </c>
      <c r="K56" s="29"/>
      <c r="L56" s="67">
        <v>0</v>
      </c>
      <c r="M56" s="67">
        <v>0</v>
      </c>
      <c r="N56" s="59">
        <v>0</v>
      </c>
      <c r="O56" s="8" t="str">
        <f>IF(N56=0,"%",M56/N56)</f>
        <v>%</v>
      </c>
      <c r="P56" s="29"/>
      <c r="Q56" s="67">
        <v>0</v>
      </c>
      <c r="R56" s="67">
        <v>0</v>
      </c>
      <c r="S56" s="68">
        <v>0</v>
      </c>
      <c r="T56" s="20" t="str">
        <f>IF(S56=0,"%",R56/S56)</f>
        <v>%</v>
      </c>
      <c r="U56" s="29"/>
      <c r="V56" s="67">
        <f t="shared" ref="V56:X57" si="18">G56+L56+Q56</f>
        <v>0</v>
      </c>
      <c r="W56" s="67">
        <f t="shared" si="18"/>
        <v>0</v>
      </c>
      <c r="X56" s="59">
        <f t="shared" si="18"/>
        <v>224842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129889.60999999999</v>
      </c>
      <c r="H57" s="19">
        <v>379279.64</v>
      </c>
      <c r="I57" s="19">
        <v>1847905</v>
      </c>
      <c r="J57" s="8">
        <f>IF(I57=0,"%",H57/I57)</f>
        <v>0.20524845162494826</v>
      </c>
      <c r="K57" s="29"/>
      <c r="L57" s="67">
        <v>0</v>
      </c>
      <c r="M57" s="67">
        <v>0</v>
      </c>
      <c r="N57" s="59">
        <v>0</v>
      </c>
      <c r="O57" s="8" t="str">
        <f>IF(N57=0,"%",M57/N57)</f>
        <v>%</v>
      </c>
      <c r="P57" s="29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9"/>
      <c r="V57" s="67">
        <f t="shared" si="18"/>
        <v>129889.60999999999</v>
      </c>
      <c r="W57" s="67">
        <f t="shared" si="18"/>
        <v>379279.64</v>
      </c>
      <c r="X57" s="59">
        <f t="shared" si="18"/>
        <v>1847905</v>
      </c>
      <c r="Y57" s="8">
        <f>IF(X57=0,"%",W57/X57)</f>
        <v>0.20524845162494826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70">
        <f>SUM(G56:G57)</f>
        <v>129889.60999999999</v>
      </c>
      <c r="H58" s="57">
        <f>SUM(H56-H57)</f>
        <v>-379279.64</v>
      </c>
      <c r="I58" s="57">
        <f>SUM(I56:I57)</f>
        <v>2072747</v>
      </c>
      <c r="J58" s="31">
        <f>IF(I58=0,"",H58/I58)</f>
        <v>-0.18298404966935183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9"/>
      <c r="Q58" s="70">
        <f>SUM(Q56:Q57)</f>
        <v>0</v>
      </c>
      <c r="R58" s="70">
        <f>SUM(R56:R57)</f>
        <v>0</v>
      </c>
      <c r="S58" s="70">
        <f>SUM(S56:S57)</f>
        <v>0</v>
      </c>
      <c r="T58" s="150" t="str">
        <f>IF(S58=0,"",R58/S58)</f>
        <v/>
      </c>
      <c r="U58" s="29"/>
      <c r="V58" s="57">
        <f>SUM(V56:V57)</f>
        <v>129889.60999999999</v>
      </c>
      <c r="W58" s="57">
        <f>W56-W57</f>
        <v>-379279.64</v>
      </c>
      <c r="X58" s="57">
        <f>SUM(X56:X57)</f>
        <v>2072747</v>
      </c>
      <c r="Y58" s="31">
        <f>IF(X58=0,"",W58/X58)</f>
        <v>-0.18298404966935183</v>
      </c>
    </row>
    <row r="59" spans="1:25" x14ac:dyDescent="0.2">
      <c r="A59" s="3"/>
      <c r="B59" s="3"/>
      <c r="C59" s="5"/>
      <c r="D59" s="5"/>
      <c r="E59" s="5"/>
      <c r="F59" s="5"/>
      <c r="G59" s="28"/>
      <c r="H59" s="29"/>
      <c r="I59" s="29"/>
      <c r="J59" s="8"/>
      <c r="K59" s="29"/>
      <c r="L59" s="29"/>
      <c r="M59" s="29"/>
      <c r="N59" s="29"/>
      <c r="O59" s="8"/>
      <c r="P59" s="29"/>
      <c r="Q59" s="28"/>
      <c r="R59" s="28"/>
      <c r="S59" s="28"/>
      <c r="T59" s="20"/>
      <c r="U59" s="29"/>
      <c r="V59" s="29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68"/>
      <c r="H60" s="59">
        <f>H53+H58</f>
        <v>641493.09</v>
      </c>
      <c r="I60" s="59"/>
      <c r="J60" s="8" t="str">
        <f>IF(I60=0,"",H60/I60)</f>
        <v/>
      </c>
      <c r="K60" s="29"/>
      <c r="L60" s="59"/>
      <c r="M60" s="59">
        <f>M32-M52+M58</f>
        <v>-82452.080000000031</v>
      </c>
      <c r="N60" s="59"/>
      <c r="O60" s="29"/>
      <c r="P60" s="29"/>
      <c r="Q60" s="68"/>
      <c r="R60" s="68">
        <f>R32-R52+R58</f>
        <v>14935.89</v>
      </c>
      <c r="S60" s="68">
        <f>S32-S52+S58</f>
        <v>0</v>
      </c>
      <c r="T60" s="28"/>
      <c r="U60" s="29">
        <f>U32-U52+U58</f>
        <v>0</v>
      </c>
      <c r="V60" s="59"/>
      <c r="W60" s="59">
        <f>W32-W52+W58</f>
        <v>573976.9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68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9"/>
      <c r="Q61" s="68"/>
      <c r="R61" s="68"/>
      <c r="S61" s="68"/>
      <c r="T61" s="20" t="str">
        <f>IF(S61=0,"",R61/S61)</f>
        <v/>
      </c>
      <c r="U61" s="29"/>
      <c r="V61" s="59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68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9"/>
      <c r="Q62" s="68"/>
      <c r="R62" s="68"/>
      <c r="S62" s="68"/>
      <c r="T62" s="20" t="str">
        <f>IF(S62=0,"",R62/S62)</f>
        <v/>
      </c>
      <c r="U62" s="29"/>
      <c r="V62" s="59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70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9"/>
      <c r="Q63" s="70">
        <f>SUM(Q61:Q62)</f>
        <v>0</v>
      </c>
      <c r="R63" s="70">
        <f>SUM(R61:R62)</f>
        <v>0</v>
      </c>
      <c r="S63" s="70">
        <f>SUM(S61:S62)</f>
        <v>0</v>
      </c>
      <c r="T63" s="150" t="str">
        <f>IF(S63=0,"",R63/S63)</f>
        <v/>
      </c>
      <c r="U63" s="29"/>
      <c r="V63" s="57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8"/>
      <c r="H64" s="29"/>
      <c r="I64" s="29"/>
      <c r="J64" s="8"/>
      <c r="K64" s="29"/>
      <c r="L64" s="29"/>
      <c r="M64" s="29"/>
      <c r="N64" s="29"/>
      <c r="O64" s="8"/>
      <c r="P64" s="29"/>
      <c r="Q64" s="28"/>
      <c r="R64" s="28"/>
      <c r="S64" s="28"/>
      <c r="T64" s="20"/>
      <c r="U64" s="29"/>
      <c r="V64" s="29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148">
        <f>G63+G60</f>
        <v>0</v>
      </c>
      <c r="H65" s="65">
        <f>H63+H60</f>
        <v>641493.09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-82452.080000000031</v>
      </c>
      <c r="N65" s="65">
        <f>N63+N60</f>
        <v>0</v>
      </c>
      <c r="O65" s="38" t="str">
        <f>IF(N65=0,"%",M65/N65)</f>
        <v>%</v>
      </c>
      <c r="P65" s="39"/>
      <c r="Q65" s="148">
        <f>Q63+Q60</f>
        <v>0</v>
      </c>
      <c r="R65" s="148">
        <f>R63+R60</f>
        <v>14935.89</v>
      </c>
      <c r="S65" s="148">
        <f>S63+S60</f>
        <v>0</v>
      </c>
      <c r="T65" s="151" t="str">
        <f>IF(S65=0,"%",R65/S65)</f>
        <v>%</v>
      </c>
      <c r="U65" s="39"/>
      <c r="V65" s="65">
        <f>V63+V60</f>
        <v>0</v>
      </c>
      <c r="W65" s="65">
        <f>W63+W60</f>
        <v>573976.9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100</v>
      </c>
    </row>
    <row r="67" spans="1:25" x14ac:dyDescent="0.2">
      <c r="H67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8C7-BBBB-4A7A-B715-5AFD1CADCB07}">
  <sheetPr codeName="Sheet8"/>
  <dimension ref="A1:AO68"/>
  <sheetViews>
    <sheetView topLeftCell="C1" zoomScale="85" zoomScaleNormal="85" zoomScalePageLayoutView="20" workbookViewId="0">
      <selection activeCell="W12" sqref="W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7.28515625" style="4" customWidth="1"/>
    <col min="4" max="4" width="38.140625" style="4" customWidth="1"/>
    <col min="5" max="5" width="13.42578125" style="4" bestFit="1" customWidth="1"/>
    <col min="6" max="6" width="1.7109375" style="4" customWidth="1"/>
    <col min="7" max="7" width="17.7109375" style="149" bestFit="1" customWidth="1"/>
    <col min="8" max="8" width="20" style="4" customWidth="1"/>
    <col min="9" max="9" width="19.140625" style="4" customWidth="1"/>
    <col min="10" max="10" width="11.42578125" style="4" customWidth="1"/>
    <col min="11" max="11" width="1.7109375" style="4" customWidth="1"/>
    <col min="12" max="12" width="17.28515625" style="4" customWidth="1"/>
    <col min="13" max="13" width="18.7109375" style="4" customWidth="1"/>
    <col min="14" max="14" width="18" style="4" customWidth="1"/>
    <col min="15" max="15" width="10.7109375" style="4" customWidth="1"/>
    <col min="16" max="16" width="1.85546875" style="4" customWidth="1"/>
    <col min="17" max="17" width="16.7109375" style="4" customWidth="1"/>
    <col min="18" max="18" width="17.85546875" style="4" customWidth="1"/>
    <col min="19" max="19" width="19.28515625" style="4" customWidth="1"/>
    <col min="20" max="20" width="11.42578125" style="4" bestFit="1" customWidth="1"/>
    <col min="21" max="21" width="1.85546875" style="4" customWidth="1"/>
    <col min="22" max="22" width="16.7109375" style="149" customWidth="1"/>
    <col min="23" max="23" width="17.140625" style="149" customWidth="1"/>
    <col min="24" max="24" width="16.7109375" style="149" customWidth="1"/>
    <col min="25" max="25" width="11.42578125" style="149" customWidth="1"/>
    <col min="26" max="26" width="1.85546875" style="4" customWidth="1"/>
    <col min="27" max="27" width="16.7109375" style="4" customWidth="1"/>
    <col min="28" max="28" width="19.28515625" style="4" customWidth="1"/>
    <col min="29" max="29" width="16.7109375" style="4" customWidth="1"/>
    <col min="30" max="30" width="11.42578125" style="4" customWidth="1"/>
    <col min="31" max="31" width="1.85546875" style="4" customWidth="1"/>
    <col min="32" max="32" width="16.7109375" style="4" customWidth="1"/>
    <col min="33" max="33" width="19.7109375" style="4" customWidth="1"/>
    <col min="34" max="34" width="11.5703125" style="4" customWidth="1"/>
    <col min="35" max="35" width="11.42578125" style="4" customWidth="1"/>
    <col min="36" max="36" width="1.85546875" style="4" customWidth="1"/>
    <col min="37" max="37" width="17.7109375" style="4" bestFit="1" customWidth="1"/>
    <col min="38" max="38" width="19.7109375" style="4" bestFit="1" customWidth="1"/>
    <col min="39" max="39" width="19.140625" style="4" bestFit="1" customWidth="1"/>
    <col min="40" max="40" width="11.42578125" style="4" bestFit="1" customWidth="1"/>
    <col min="41" max="41" width="9.85546875" style="5" customWidth="1"/>
    <col min="42" max="268" width="9.140625" style="4"/>
    <col min="269" max="269" width="3.7109375" style="4" customWidth="1"/>
    <col min="270" max="270" width="69.7109375" style="4" customWidth="1"/>
    <col min="271" max="271" width="11.85546875" style="4" customWidth="1"/>
    <col min="272" max="272" width="2.140625" style="4" customWidth="1"/>
    <col min="273" max="276" width="16.7109375" style="4" customWidth="1"/>
    <col min="277" max="277" width="2.140625" style="4" customWidth="1"/>
    <col min="278" max="281" width="16.7109375" style="4" customWidth="1"/>
    <col min="282" max="282" width="4.85546875" style="4" customWidth="1"/>
    <col min="283" max="286" width="16.7109375" style="4" customWidth="1"/>
    <col min="287" max="287" width="2.42578125" style="4" customWidth="1"/>
    <col min="288" max="291" width="16.7109375" style="4" customWidth="1"/>
    <col min="292" max="292" width="3.28515625" style="4" customWidth="1"/>
    <col min="293" max="296" width="16.7109375" style="4" customWidth="1"/>
    <col min="297" max="297" width="9.85546875" style="4" customWidth="1"/>
    <col min="298" max="524" width="9.140625" style="4"/>
    <col min="525" max="525" width="3.7109375" style="4" customWidth="1"/>
    <col min="526" max="526" width="69.7109375" style="4" customWidth="1"/>
    <col min="527" max="527" width="11.85546875" style="4" customWidth="1"/>
    <col min="528" max="528" width="2.140625" style="4" customWidth="1"/>
    <col min="529" max="532" width="16.7109375" style="4" customWidth="1"/>
    <col min="533" max="533" width="2.140625" style="4" customWidth="1"/>
    <col min="534" max="537" width="16.7109375" style="4" customWidth="1"/>
    <col min="538" max="538" width="4.85546875" style="4" customWidth="1"/>
    <col min="539" max="542" width="16.7109375" style="4" customWidth="1"/>
    <col min="543" max="543" width="2.42578125" style="4" customWidth="1"/>
    <col min="544" max="547" width="16.7109375" style="4" customWidth="1"/>
    <col min="548" max="548" width="3.28515625" style="4" customWidth="1"/>
    <col min="549" max="552" width="16.7109375" style="4" customWidth="1"/>
    <col min="553" max="553" width="9.85546875" style="4" customWidth="1"/>
    <col min="554" max="780" width="9.140625" style="4"/>
    <col min="781" max="781" width="3.7109375" style="4" customWidth="1"/>
    <col min="782" max="782" width="69.7109375" style="4" customWidth="1"/>
    <col min="783" max="783" width="11.85546875" style="4" customWidth="1"/>
    <col min="784" max="784" width="2.140625" style="4" customWidth="1"/>
    <col min="785" max="788" width="16.7109375" style="4" customWidth="1"/>
    <col min="789" max="789" width="2.140625" style="4" customWidth="1"/>
    <col min="790" max="793" width="16.7109375" style="4" customWidth="1"/>
    <col min="794" max="794" width="4.85546875" style="4" customWidth="1"/>
    <col min="795" max="798" width="16.7109375" style="4" customWidth="1"/>
    <col min="799" max="799" width="2.42578125" style="4" customWidth="1"/>
    <col min="800" max="803" width="16.7109375" style="4" customWidth="1"/>
    <col min="804" max="804" width="3.28515625" style="4" customWidth="1"/>
    <col min="805" max="808" width="16.7109375" style="4" customWidth="1"/>
    <col min="809" max="809" width="9.85546875" style="4" customWidth="1"/>
    <col min="810" max="1036" width="9.140625" style="4"/>
    <col min="1037" max="1037" width="3.7109375" style="4" customWidth="1"/>
    <col min="1038" max="1038" width="69.7109375" style="4" customWidth="1"/>
    <col min="1039" max="1039" width="11.85546875" style="4" customWidth="1"/>
    <col min="1040" max="1040" width="2.140625" style="4" customWidth="1"/>
    <col min="1041" max="1044" width="16.7109375" style="4" customWidth="1"/>
    <col min="1045" max="1045" width="2.140625" style="4" customWidth="1"/>
    <col min="1046" max="1049" width="16.7109375" style="4" customWidth="1"/>
    <col min="1050" max="1050" width="4.85546875" style="4" customWidth="1"/>
    <col min="1051" max="1054" width="16.7109375" style="4" customWidth="1"/>
    <col min="1055" max="1055" width="2.42578125" style="4" customWidth="1"/>
    <col min="1056" max="1059" width="16.7109375" style="4" customWidth="1"/>
    <col min="1060" max="1060" width="3.28515625" style="4" customWidth="1"/>
    <col min="1061" max="1064" width="16.7109375" style="4" customWidth="1"/>
    <col min="1065" max="1065" width="9.85546875" style="4" customWidth="1"/>
    <col min="1066" max="1292" width="9.140625" style="4"/>
    <col min="1293" max="1293" width="3.7109375" style="4" customWidth="1"/>
    <col min="1294" max="1294" width="69.7109375" style="4" customWidth="1"/>
    <col min="1295" max="1295" width="11.85546875" style="4" customWidth="1"/>
    <col min="1296" max="1296" width="2.140625" style="4" customWidth="1"/>
    <col min="1297" max="1300" width="16.7109375" style="4" customWidth="1"/>
    <col min="1301" max="1301" width="2.140625" style="4" customWidth="1"/>
    <col min="1302" max="1305" width="16.7109375" style="4" customWidth="1"/>
    <col min="1306" max="1306" width="4.85546875" style="4" customWidth="1"/>
    <col min="1307" max="1310" width="16.7109375" style="4" customWidth="1"/>
    <col min="1311" max="1311" width="2.42578125" style="4" customWidth="1"/>
    <col min="1312" max="1315" width="16.7109375" style="4" customWidth="1"/>
    <col min="1316" max="1316" width="3.28515625" style="4" customWidth="1"/>
    <col min="1317" max="1320" width="16.7109375" style="4" customWidth="1"/>
    <col min="1321" max="1321" width="9.85546875" style="4" customWidth="1"/>
    <col min="1322" max="1548" width="9.140625" style="4"/>
    <col min="1549" max="1549" width="3.7109375" style="4" customWidth="1"/>
    <col min="1550" max="1550" width="69.7109375" style="4" customWidth="1"/>
    <col min="1551" max="1551" width="11.85546875" style="4" customWidth="1"/>
    <col min="1552" max="1552" width="2.140625" style="4" customWidth="1"/>
    <col min="1553" max="1556" width="16.7109375" style="4" customWidth="1"/>
    <col min="1557" max="1557" width="2.140625" style="4" customWidth="1"/>
    <col min="1558" max="1561" width="16.7109375" style="4" customWidth="1"/>
    <col min="1562" max="1562" width="4.85546875" style="4" customWidth="1"/>
    <col min="1563" max="1566" width="16.7109375" style="4" customWidth="1"/>
    <col min="1567" max="1567" width="2.42578125" style="4" customWidth="1"/>
    <col min="1568" max="1571" width="16.7109375" style="4" customWidth="1"/>
    <col min="1572" max="1572" width="3.28515625" style="4" customWidth="1"/>
    <col min="1573" max="1576" width="16.7109375" style="4" customWidth="1"/>
    <col min="1577" max="1577" width="9.85546875" style="4" customWidth="1"/>
    <col min="1578" max="1804" width="9.140625" style="4"/>
    <col min="1805" max="1805" width="3.7109375" style="4" customWidth="1"/>
    <col min="1806" max="1806" width="69.7109375" style="4" customWidth="1"/>
    <col min="1807" max="1807" width="11.85546875" style="4" customWidth="1"/>
    <col min="1808" max="1808" width="2.140625" style="4" customWidth="1"/>
    <col min="1809" max="1812" width="16.7109375" style="4" customWidth="1"/>
    <col min="1813" max="1813" width="2.140625" style="4" customWidth="1"/>
    <col min="1814" max="1817" width="16.7109375" style="4" customWidth="1"/>
    <col min="1818" max="1818" width="4.85546875" style="4" customWidth="1"/>
    <col min="1819" max="1822" width="16.7109375" style="4" customWidth="1"/>
    <col min="1823" max="1823" width="2.42578125" style="4" customWidth="1"/>
    <col min="1824" max="1827" width="16.7109375" style="4" customWidth="1"/>
    <col min="1828" max="1828" width="3.28515625" style="4" customWidth="1"/>
    <col min="1829" max="1832" width="16.7109375" style="4" customWidth="1"/>
    <col min="1833" max="1833" width="9.85546875" style="4" customWidth="1"/>
    <col min="1834" max="2060" width="9.140625" style="4"/>
    <col min="2061" max="2061" width="3.7109375" style="4" customWidth="1"/>
    <col min="2062" max="2062" width="69.7109375" style="4" customWidth="1"/>
    <col min="2063" max="2063" width="11.85546875" style="4" customWidth="1"/>
    <col min="2064" max="2064" width="2.140625" style="4" customWidth="1"/>
    <col min="2065" max="2068" width="16.7109375" style="4" customWidth="1"/>
    <col min="2069" max="2069" width="2.140625" style="4" customWidth="1"/>
    <col min="2070" max="2073" width="16.7109375" style="4" customWidth="1"/>
    <col min="2074" max="2074" width="4.85546875" style="4" customWidth="1"/>
    <col min="2075" max="2078" width="16.7109375" style="4" customWidth="1"/>
    <col min="2079" max="2079" width="2.42578125" style="4" customWidth="1"/>
    <col min="2080" max="2083" width="16.7109375" style="4" customWidth="1"/>
    <col min="2084" max="2084" width="3.28515625" style="4" customWidth="1"/>
    <col min="2085" max="2088" width="16.7109375" style="4" customWidth="1"/>
    <col min="2089" max="2089" width="9.85546875" style="4" customWidth="1"/>
    <col min="2090" max="2316" width="9.140625" style="4"/>
    <col min="2317" max="2317" width="3.7109375" style="4" customWidth="1"/>
    <col min="2318" max="2318" width="69.7109375" style="4" customWidth="1"/>
    <col min="2319" max="2319" width="11.85546875" style="4" customWidth="1"/>
    <col min="2320" max="2320" width="2.140625" style="4" customWidth="1"/>
    <col min="2321" max="2324" width="16.7109375" style="4" customWidth="1"/>
    <col min="2325" max="2325" width="2.140625" style="4" customWidth="1"/>
    <col min="2326" max="2329" width="16.7109375" style="4" customWidth="1"/>
    <col min="2330" max="2330" width="4.85546875" style="4" customWidth="1"/>
    <col min="2331" max="2334" width="16.7109375" style="4" customWidth="1"/>
    <col min="2335" max="2335" width="2.42578125" style="4" customWidth="1"/>
    <col min="2336" max="2339" width="16.7109375" style="4" customWidth="1"/>
    <col min="2340" max="2340" width="3.28515625" style="4" customWidth="1"/>
    <col min="2341" max="2344" width="16.7109375" style="4" customWidth="1"/>
    <col min="2345" max="2345" width="9.85546875" style="4" customWidth="1"/>
    <col min="2346" max="2572" width="9.140625" style="4"/>
    <col min="2573" max="2573" width="3.7109375" style="4" customWidth="1"/>
    <col min="2574" max="2574" width="69.7109375" style="4" customWidth="1"/>
    <col min="2575" max="2575" width="11.85546875" style="4" customWidth="1"/>
    <col min="2576" max="2576" width="2.140625" style="4" customWidth="1"/>
    <col min="2577" max="2580" width="16.7109375" style="4" customWidth="1"/>
    <col min="2581" max="2581" width="2.140625" style="4" customWidth="1"/>
    <col min="2582" max="2585" width="16.7109375" style="4" customWidth="1"/>
    <col min="2586" max="2586" width="4.85546875" style="4" customWidth="1"/>
    <col min="2587" max="2590" width="16.7109375" style="4" customWidth="1"/>
    <col min="2591" max="2591" width="2.42578125" style="4" customWidth="1"/>
    <col min="2592" max="2595" width="16.7109375" style="4" customWidth="1"/>
    <col min="2596" max="2596" width="3.28515625" style="4" customWidth="1"/>
    <col min="2597" max="2600" width="16.7109375" style="4" customWidth="1"/>
    <col min="2601" max="2601" width="9.85546875" style="4" customWidth="1"/>
    <col min="2602" max="2828" width="9.140625" style="4"/>
    <col min="2829" max="2829" width="3.7109375" style="4" customWidth="1"/>
    <col min="2830" max="2830" width="69.7109375" style="4" customWidth="1"/>
    <col min="2831" max="2831" width="11.85546875" style="4" customWidth="1"/>
    <col min="2832" max="2832" width="2.140625" style="4" customWidth="1"/>
    <col min="2833" max="2836" width="16.7109375" style="4" customWidth="1"/>
    <col min="2837" max="2837" width="2.140625" style="4" customWidth="1"/>
    <col min="2838" max="2841" width="16.7109375" style="4" customWidth="1"/>
    <col min="2842" max="2842" width="4.85546875" style="4" customWidth="1"/>
    <col min="2843" max="2846" width="16.7109375" style="4" customWidth="1"/>
    <col min="2847" max="2847" width="2.42578125" style="4" customWidth="1"/>
    <col min="2848" max="2851" width="16.7109375" style="4" customWidth="1"/>
    <col min="2852" max="2852" width="3.28515625" style="4" customWidth="1"/>
    <col min="2853" max="2856" width="16.7109375" style="4" customWidth="1"/>
    <col min="2857" max="2857" width="9.85546875" style="4" customWidth="1"/>
    <col min="2858" max="3084" width="9.140625" style="4"/>
    <col min="3085" max="3085" width="3.7109375" style="4" customWidth="1"/>
    <col min="3086" max="3086" width="69.7109375" style="4" customWidth="1"/>
    <col min="3087" max="3087" width="11.85546875" style="4" customWidth="1"/>
    <col min="3088" max="3088" width="2.140625" style="4" customWidth="1"/>
    <col min="3089" max="3092" width="16.7109375" style="4" customWidth="1"/>
    <col min="3093" max="3093" width="2.140625" style="4" customWidth="1"/>
    <col min="3094" max="3097" width="16.7109375" style="4" customWidth="1"/>
    <col min="3098" max="3098" width="4.85546875" style="4" customWidth="1"/>
    <col min="3099" max="3102" width="16.7109375" style="4" customWidth="1"/>
    <col min="3103" max="3103" width="2.42578125" style="4" customWidth="1"/>
    <col min="3104" max="3107" width="16.7109375" style="4" customWidth="1"/>
    <col min="3108" max="3108" width="3.28515625" style="4" customWidth="1"/>
    <col min="3109" max="3112" width="16.7109375" style="4" customWidth="1"/>
    <col min="3113" max="3113" width="9.85546875" style="4" customWidth="1"/>
    <col min="3114" max="3340" width="9.140625" style="4"/>
    <col min="3341" max="3341" width="3.7109375" style="4" customWidth="1"/>
    <col min="3342" max="3342" width="69.7109375" style="4" customWidth="1"/>
    <col min="3343" max="3343" width="11.85546875" style="4" customWidth="1"/>
    <col min="3344" max="3344" width="2.140625" style="4" customWidth="1"/>
    <col min="3345" max="3348" width="16.7109375" style="4" customWidth="1"/>
    <col min="3349" max="3349" width="2.140625" style="4" customWidth="1"/>
    <col min="3350" max="3353" width="16.7109375" style="4" customWidth="1"/>
    <col min="3354" max="3354" width="4.85546875" style="4" customWidth="1"/>
    <col min="3355" max="3358" width="16.7109375" style="4" customWidth="1"/>
    <col min="3359" max="3359" width="2.42578125" style="4" customWidth="1"/>
    <col min="3360" max="3363" width="16.7109375" style="4" customWidth="1"/>
    <col min="3364" max="3364" width="3.28515625" style="4" customWidth="1"/>
    <col min="3365" max="3368" width="16.7109375" style="4" customWidth="1"/>
    <col min="3369" max="3369" width="9.85546875" style="4" customWidth="1"/>
    <col min="3370" max="3596" width="9.140625" style="4"/>
    <col min="3597" max="3597" width="3.7109375" style="4" customWidth="1"/>
    <col min="3598" max="3598" width="69.7109375" style="4" customWidth="1"/>
    <col min="3599" max="3599" width="11.85546875" style="4" customWidth="1"/>
    <col min="3600" max="3600" width="2.140625" style="4" customWidth="1"/>
    <col min="3601" max="3604" width="16.7109375" style="4" customWidth="1"/>
    <col min="3605" max="3605" width="2.140625" style="4" customWidth="1"/>
    <col min="3606" max="3609" width="16.7109375" style="4" customWidth="1"/>
    <col min="3610" max="3610" width="4.85546875" style="4" customWidth="1"/>
    <col min="3611" max="3614" width="16.7109375" style="4" customWidth="1"/>
    <col min="3615" max="3615" width="2.42578125" style="4" customWidth="1"/>
    <col min="3616" max="3619" width="16.7109375" style="4" customWidth="1"/>
    <col min="3620" max="3620" width="3.28515625" style="4" customWidth="1"/>
    <col min="3621" max="3624" width="16.7109375" style="4" customWidth="1"/>
    <col min="3625" max="3625" width="9.85546875" style="4" customWidth="1"/>
    <col min="3626" max="3852" width="9.140625" style="4"/>
    <col min="3853" max="3853" width="3.7109375" style="4" customWidth="1"/>
    <col min="3854" max="3854" width="69.7109375" style="4" customWidth="1"/>
    <col min="3855" max="3855" width="11.85546875" style="4" customWidth="1"/>
    <col min="3856" max="3856" width="2.140625" style="4" customWidth="1"/>
    <col min="3857" max="3860" width="16.7109375" style="4" customWidth="1"/>
    <col min="3861" max="3861" width="2.140625" style="4" customWidth="1"/>
    <col min="3862" max="3865" width="16.7109375" style="4" customWidth="1"/>
    <col min="3866" max="3866" width="4.85546875" style="4" customWidth="1"/>
    <col min="3867" max="3870" width="16.7109375" style="4" customWidth="1"/>
    <col min="3871" max="3871" width="2.42578125" style="4" customWidth="1"/>
    <col min="3872" max="3875" width="16.7109375" style="4" customWidth="1"/>
    <col min="3876" max="3876" width="3.28515625" style="4" customWidth="1"/>
    <col min="3877" max="3880" width="16.7109375" style="4" customWidth="1"/>
    <col min="3881" max="3881" width="9.85546875" style="4" customWidth="1"/>
    <col min="3882" max="4108" width="9.140625" style="4"/>
    <col min="4109" max="4109" width="3.7109375" style="4" customWidth="1"/>
    <col min="4110" max="4110" width="69.7109375" style="4" customWidth="1"/>
    <col min="4111" max="4111" width="11.85546875" style="4" customWidth="1"/>
    <col min="4112" max="4112" width="2.140625" style="4" customWidth="1"/>
    <col min="4113" max="4116" width="16.7109375" style="4" customWidth="1"/>
    <col min="4117" max="4117" width="2.140625" style="4" customWidth="1"/>
    <col min="4118" max="4121" width="16.7109375" style="4" customWidth="1"/>
    <col min="4122" max="4122" width="4.85546875" style="4" customWidth="1"/>
    <col min="4123" max="4126" width="16.7109375" style="4" customWidth="1"/>
    <col min="4127" max="4127" width="2.42578125" style="4" customWidth="1"/>
    <col min="4128" max="4131" width="16.7109375" style="4" customWidth="1"/>
    <col min="4132" max="4132" width="3.28515625" style="4" customWidth="1"/>
    <col min="4133" max="4136" width="16.7109375" style="4" customWidth="1"/>
    <col min="4137" max="4137" width="9.85546875" style="4" customWidth="1"/>
    <col min="4138" max="4364" width="9.140625" style="4"/>
    <col min="4365" max="4365" width="3.7109375" style="4" customWidth="1"/>
    <col min="4366" max="4366" width="69.7109375" style="4" customWidth="1"/>
    <col min="4367" max="4367" width="11.85546875" style="4" customWidth="1"/>
    <col min="4368" max="4368" width="2.140625" style="4" customWidth="1"/>
    <col min="4369" max="4372" width="16.7109375" style="4" customWidth="1"/>
    <col min="4373" max="4373" width="2.140625" style="4" customWidth="1"/>
    <col min="4374" max="4377" width="16.7109375" style="4" customWidth="1"/>
    <col min="4378" max="4378" width="4.85546875" style="4" customWidth="1"/>
    <col min="4379" max="4382" width="16.7109375" style="4" customWidth="1"/>
    <col min="4383" max="4383" width="2.42578125" style="4" customWidth="1"/>
    <col min="4384" max="4387" width="16.7109375" style="4" customWidth="1"/>
    <col min="4388" max="4388" width="3.28515625" style="4" customWidth="1"/>
    <col min="4389" max="4392" width="16.7109375" style="4" customWidth="1"/>
    <col min="4393" max="4393" width="9.85546875" style="4" customWidth="1"/>
    <col min="4394" max="4620" width="9.140625" style="4"/>
    <col min="4621" max="4621" width="3.7109375" style="4" customWidth="1"/>
    <col min="4622" max="4622" width="69.7109375" style="4" customWidth="1"/>
    <col min="4623" max="4623" width="11.85546875" style="4" customWidth="1"/>
    <col min="4624" max="4624" width="2.140625" style="4" customWidth="1"/>
    <col min="4625" max="4628" width="16.7109375" style="4" customWidth="1"/>
    <col min="4629" max="4629" width="2.140625" style="4" customWidth="1"/>
    <col min="4630" max="4633" width="16.7109375" style="4" customWidth="1"/>
    <col min="4634" max="4634" width="4.85546875" style="4" customWidth="1"/>
    <col min="4635" max="4638" width="16.7109375" style="4" customWidth="1"/>
    <col min="4639" max="4639" width="2.42578125" style="4" customWidth="1"/>
    <col min="4640" max="4643" width="16.7109375" style="4" customWidth="1"/>
    <col min="4644" max="4644" width="3.28515625" style="4" customWidth="1"/>
    <col min="4645" max="4648" width="16.7109375" style="4" customWidth="1"/>
    <col min="4649" max="4649" width="9.85546875" style="4" customWidth="1"/>
    <col min="4650" max="4876" width="9.140625" style="4"/>
    <col min="4877" max="4877" width="3.7109375" style="4" customWidth="1"/>
    <col min="4878" max="4878" width="69.7109375" style="4" customWidth="1"/>
    <col min="4879" max="4879" width="11.85546875" style="4" customWidth="1"/>
    <col min="4880" max="4880" width="2.140625" style="4" customWidth="1"/>
    <col min="4881" max="4884" width="16.7109375" style="4" customWidth="1"/>
    <col min="4885" max="4885" width="2.140625" style="4" customWidth="1"/>
    <col min="4886" max="4889" width="16.7109375" style="4" customWidth="1"/>
    <col min="4890" max="4890" width="4.85546875" style="4" customWidth="1"/>
    <col min="4891" max="4894" width="16.7109375" style="4" customWidth="1"/>
    <col min="4895" max="4895" width="2.42578125" style="4" customWidth="1"/>
    <col min="4896" max="4899" width="16.7109375" style="4" customWidth="1"/>
    <col min="4900" max="4900" width="3.28515625" style="4" customWidth="1"/>
    <col min="4901" max="4904" width="16.7109375" style="4" customWidth="1"/>
    <col min="4905" max="4905" width="9.85546875" style="4" customWidth="1"/>
    <col min="4906" max="5132" width="9.140625" style="4"/>
    <col min="5133" max="5133" width="3.7109375" style="4" customWidth="1"/>
    <col min="5134" max="5134" width="69.7109375" style="4" customWidth="1"/>
    <col min="5135" max="5135" width="11.85546875" style="4" customWidth="1"/>
    <col min="5136" max="5136" width="2.140625" style="4" customWidth="1"/>
    <col min="5137" max="5140" width="16.7109375" style="4" customWidth="1"/>
    <col min="5141" max="5141" width="2.140625" style="4" customWidth="1"/>
    <col min="5142" max="5145" width="16.7109375" style="4" customWidth="1"/>
    <col min="5146" max="5146" width="4.85546875" style="4" customWidth="1"/>
    <col min="5147" max="5150" width="16.7109375" style="4" customWidth="1"/>
    <col min="5151" max="5151" width="2.42578125" style="4" customWidth="1"/>
    <col min="5152" max="5155" width="16.7109375" style="4" customWidth="1"/>
    <col min="5156" max="5156" width="3.28515625" style="4" customWidth="1"/>
    <col min="5157" max="5160" width="16.7109375" style="4" customWidth="1"/>
    <col min="5161" max="5161" width="9.85546875" style="4" customWidth="1"/>
    <col min="5162" max="5388" width="9.140625" style="4"/>
    <col min="5389" max="5389" width="3.7109375" style="4" customWidth="1"/>
    <col min="5390" max="5390" width="69.7109375" style="4" customWidth="1"/>
    <col min="5391" max="5391" width="11.85546875" style="4" customWidth="1"/>
    <col min="5392" max="5392" width="2.140625" style="4" customWidth="1"/>
    <col min="5393" max="5396" width="16.7109375" style="4" customWidth="1"/>
    <col min="5397" max="5397" width="2.140625" style="4" customWidth="1"/>
    <col min="5398" max="5401" width="16.7109375" style="4" customWidth="1"/>
    <col min="5402" max="5402" width="4.85546875" style="4" customWidth="1"/>
    <col min="5403" max="5406" width="16.7109375" style="4" customWidth="1"/>
    <col min="5407" max="5407" width="2.42578125" style="4" customWidth="1"/>
    <col min="5408" max="5411" width="16.7109375" style="4" customWidth="1"/>
    <col min="5412" max="5412" width="3.28515625" style="4" customWidth="1"/>
    <col min="5413" max="5416" width="16.7109375" style="4" customWidth="1"/>
    <col min="5417" max="5417" width="9.85546875" style="4" customWidth="1"/>
    <col min="5418" max="5644" width="9.140625" style="4"/>
    <col min="5645" max="5645" width="3.7109375" style="4" customWidth="1"/>
    <col min="5646" max="5646" width="69.7109375" style="4" customWidth="1"/>
    <col min="5647" max="5647" width="11.85546875" style="4" customWidth="1"/>
    <col min="5648" max="5648" width="2.140625" style="4" customWidth="1"/>
    <col min="5649" max="5652" width="16.7109375" style="4" customWidth="1"/>
    <col min="5653" max="5653" width="2.140625" style="4" customWidth="1"/>
    <col min="5654" max="5657" width="16.7109375" style="4" customWidth="1"/>
    <col min="5658" max="5658" width="4.85546875" style="4" customWidth="1"/>
    <col min="5659" max="5662" width="16.7109375" style="4" customWidth="1"/>
    <col min="5663" max="5663" width="2.42578125" style="4" customWidth="1"/>
    <col min="5664" max="5667" width="16.7109375" style="4" customWidth="1"/>
    <col min="5668" max="5668" width="3.28515625" style="4" customWidth="1"/>
    <col min="5669" max="5672" width="16.7109375" style="4" customWidth="1"/>
    <col min="5673" max="5673" width="9.85546875" style="4" customWidth="1"/>
    <col min="5674" max="5900" width="9.140625" style="4"/>
    <col min="5901" max="5901" width="3.7109375" style="4" customWidth="1"/>
    <col min="5902" max="5902" width="69.7109375" style="4" customWidth="1"/>
    <col min="5903" max="5903" width="11.85546875" style="4" customWidth="1"/>
    <col min="5904" max="5904" width="2.140625" style="4" customWidth="1"/>
    <col min="5905" max="5908" width="16.7109375" style="4" customWidth="1"/>
    <col min="5909" max="5909" width="2.140625" style="4" customWidth="1"/>
    <col min="5910" max="5913" width="16.7109375" style="4" customWidth="1"/>
    <col min="5914" max="5914" width="4.85546875" style="4" customWidth="1"/>
    <col min="5915" max="5918" width="16.7109375" style="4" customWidth="1"/>
    <col min="5919" max="5919" width="2.42578125" style="4" customWidth="1"/>
    <col min="5920" max="5923" width="16.7109375" style="4" customWidth="1"/>
    <col min="5924" max="5924" width="3.28515625" style="4" customWidth="1"/>
    <col min="5925" max="5928" width="16.7109375" style="4" customWidth="1"/>
    <col min="5929" max="5929" width="9.85546875" style="4" customWidth="1"/>
    <col min="5930" max="6156" width="9.140625" style="4"/>
    <col min="6157" max="6157" width="3.7109375" style="4" customWidth="1"/>
    <col min="6158" max="6158" width="69.7109375" style="4" customWidth="1"/>
    <col min="6159" max="6159" width="11.85546875" style="4" customWidth="1"/>
    <col min="6160" max="6160" width="2.140625" style="4" customWidth="1"/>
    <col min="6161" max="6164" width="16.7109375" style="4" customWidth="1"/>
    <col min="6165" max="6165" width="2.140625" style="4" customWidth="1"/>
    <col min="6166" max="6169" width="16.7109375" style="4" customWidth="1"/>
    <col min="6170" max="6170" width="4.85546875" style="4" customWidth="1"/>
    <col min="6171" max="6174" width="16.7109375" style="4" customWidth="1"/>
    <col min="6175" max="6175" width="2.42578125" style="4" customWidth="1"/>
    <col min="6176" max="6179" width="16.7109375" style="4" customWidth="1"/>
    <col min="6180" max="6180" width="3.28515625" style="4" customWidth="1"/>
    <col min="6181" max="6184" width="16.7109375" style="4" customWidth="1"/>
    <col min="6185" max="6185" width="9.85546875" style="4" customWidth="1"/>
    <col min="6186" max="6412" width="9.140625" style="4"/>
    <col min="6413" max="6413" width="3.7109375" style="4" customWidth="1"/>
    <col min="6414" max="6414" width="69.7109375" style="4" customWidth="1"/>
    <col min="6415" max="6415" width="11.85546875" style="4" customWidth="1"/>
    <col min="6416" max="6416" width="2.140625" style="4" customWidth="1"/>
    <col min="6417" max="6420" width="16.7109375" style="4" customWidth="1"/>
    <col min="6421" max="6421" width="2.140625" style="4" customWidth="1"/>
    <col min="6422" max="6425" width="16.7109375" style="4" customWidth="1"/>
    <col min="6426" max="6426" width="4.85546875" style="4" customWidth="1"/>
    <col min="6427" max="6430" width="16.7109375" style="4" customWidth="1"/>
    <col min="6431" max="6431" width="2.42578125" style="4" customWidth="1"/>
    <col min="6432" max="6435" width="16.7109375" style="4" customWidth="1"/>
    <col min="6436" max="6436" width="3.28515625" style="4" customWidth="1"/>
    <col min="6437" max="6440" width="16.7109375" style="4" customWidth="1"/>
    <col min="6441" max="6441" width="9.85546875" style="4" customWidth="1"/>
    <col min="6442" max="6668" width="9.140625" style="4"/>
    <col min="6669" max="6669" width="3.7109375" style="4" customWidth="1"/>
    <col min="6670" max="6670" width="69.7109375" style="4" customWidth="1"/>
    <col min="6671" max="6671" width="11.85546875" style="4" customWidth="1"/>
    <col min="6672" max="6672" width="2.140625" style="4" customWidth="1"/>
    <col min="6673" max="6676" width="16.7109375" style="4" customWidth="1"/>
    <col min="6677" max="6677" width="2.140625" style="4" customWidth="1"/>
    <col min="6678" max="6681" width="16.7109375" style="4" customWidth="1"/>
    <col min="6682" max="6682" width="4.85546875" style="4" customWidth="1"/>
    <col min="6683" max="6686" width="16.7109375" style="4" customWidth="1"/>
    <col min="6687" max="6687" width="2.42578125" style="4" customWidth="1"/>
    <col min="6688" max="6691" width="16.7109375" style="4" customWidth="1"/>
    <col min="6692" max="6692" width="3.28515625" style="4" customWidth="1"/>
    <col min="6693" max="6696" width="16.7109375" style="4" customWidth="1"/>
    <col min="6697" max="6697" width="9.85546875" style="4" customWidth="1"/>
    <col min="6698" max="6924" width="9.140625" style="4"/>
    <col min="6925" max="6925" width="3.7109375" style="4" customWidth="1"/>
    <col min="6926" max="6926" width="69.7109375" style="4" customWidth="1"/>
    <col min="6927" max="6927" width="11.85546875" style="4" customWidth="1"/>
    <col min="6928" max="6928" width="2.140625" style="4" customWidth="1"/>
    <col min="6929" max="6932" width="16.7109375" style="4" customWidth="1"/>
    <col min="6933" max="6933" width="2.140625" style="4" customWidth="1"/>
    <col min="6934" max="6937" width="16.7109375" style="4" customWidth="1"/>
    <col min="6938" max="6938" width="4.85546875" style="4" customWidth="1"/>
    <col min="6939" max="6942" width="16.7109375" style="4" customWidth="1"/>
    <col min="6943" max="6943" width="2.42578125" style="4" customWidth="1"/>
    <col min="6944" max="6947" width="16.7109375" style="4" customWidth="1"/>
    <col min="6948" max="6948" width="3.28515625" style="4" customWidth="1"/>
    <col min="6949" max="6952" width="16.7109375" style="4" customWidth="1"/>
    <col min="6953" max="6953" width="9.85546875" style="4" customWidth="1"/>
    <col min="6954" max="7180" width="9.140625" style="4"/>
    <col min="7181" max="7181" width="3.7109375" style="4" customWidth="1"/>
    <col min="7182" max="7182" width="69.7109375" style="4" customWidth="1"/>
    <col min="7183" max="7183" width="11.85546875" style="4" customWidth="1"/>
    <col min="7184" max="7184" width="2.140625" style="4" customWidth="1"/>
    <col min="7185" max="7188" width="16.7109375" style="4" customWidth="1"/>
    <col min="7189" max="7189" width="2.140625" style="4" customWidth="1"/>
    <col min="7190" max="7193" width="16.7109375" style="4" customWidth="1"/>
    <col min="7194" max="7194" width="4.85546875" style="4" customWidth="1"/>
    <col min="7195" max="7198" width="16.7109375" style="4" customWidth="1"/>
    <col min="7199" max="7199" width="2.42578125" style="4" customWidth="1"/>
    <col min="7200" max="7203" width="16.7109375" style="4" customWidth="1"/>
    <col min="7204" max="7204" width="3.28515625" style="4" customWidth="1"/>
    <col min="7205" max="7208" width="16.7109375" style="4" customWidth="1"/>
    <col min="7209" max="7209" width="9.85546875" style="4" customWidth="1"/>
    <col min="7210" max="7436" width="9.140625" style="4"/>
    <col min="7437" max="7437" width="3.7109375" style="4" customWidth="1"/>
    <col min="7438" max="7438" width="69.7109375" style="4" customWidth="1"/>
    <col min="7439" max="7439" width="11.85546875" style="4" customWidth="1"/>
    <col min="7440" max="7440" width="2.140625" style="4" customWidth="1"/>
    <col min="7441" max="7444" width="16.7109375" style="4" customWidth="1"/>
    <col min="7445" max="7445" width="2.140625" style="4" customWidth="1"/>
    <col min="7446" max="7449" width="16.7109375" style="4" customWidth="1"/>
    <col min="7450" max="7450" width="4.85546875" style="4" customWidth="1"/>
    <col min="7451" max="7454" width="16.7109375" style="4" customWidth="1"/>
    <col min="7455" max="7455" width="2.42578125" style="4" customWidth="1"/>
    <col min="7456" max="7459" width="16.7109375" style="4" customWidth="1"/>
    <col min="7460" max="7460" width="3.28515625" style="4" customWidth="1"/>
    <col min="7461" max="7464" width="16.7109375" style="4" customWidth="1"/>
    <col min="7465" max="7465" width="9.85546875" style="4" customWidth="1"/>
    <col min="7466" max="7692" width="9.140625" style="4"/>
    <col min="7693" max="7693" width="3.7109375" style="4" customWidth="1"/>
    <col min="7694" max="7694" width="69.7109375" style="4" customWidth="1"/>
    <col min="7695" max="7695" width="11.85546875" style="4" customWidth="1"/>
    <col min="7696" max="7696" width="2.140625" style="4" customWidth="1"/>
    <col min="7697" max="7700" width="16.7109375" style="4" customWidth="1"/>
    <col min="7701" max="7701" width="2.140625" style="4" customWidth="1"/>
    <col min="7702" max="7705" width="16.7109375" style="4" customWidth="1"/>
    <col min="7706" max="7706" width="4.85546875" style="4" customWidth="1"/>
    <col min="7707" max="7710" width="16.7109375" style="4" customWidth="1"/>
    <col min="7711" max="7711" width="2.42578125" style="4" customWidth="1"/>
    <col min="7712" max="7715" width="16.7109375" style="4" customWidth="1"/>
    <col min="7716" max="7716" width="3.28515625" style="4" customWidth="1"/>
    <col min="7717" max="7720" width="16.7109375" style="4" customWidth="1"/>
    <col min="7721" max="7721" width="9.85546875" style="4" customWidth="1"/>
    <col min="7722" max="7948" width="9.140625" style="4"/>
    <col min="7949" max="7949" width="3.7109375" style="4" customWidth="1"/>
    <col min="7950" max="7950" width="69.7109375" style="4" customWidth="1"/>
    <col min="7951" max="7951" width="11.85546875" style="4" customWidth="1"/>
    <col min="7952" max="7952" width="2.140625" style="4" customWidth="1"/>
    <col min="7953" max="7956" width="16.7109375" style="4" customWidth="1"/>
    <col min="7957" max="7957" width="2.140625" style="4" customWidth="1"/>
    <col min="7958" max="7961" width="16.7109375" style="4" customWidth="1"/>
    <col min="7962" max="7962" width="4.85546875" style="4" customWidth="1"/>
    <col min="7963" max="7966" width="16.7109375" style="4" customWidth="1"/>
    <col min="7967" max="7967" width="2.42578125" style="4" customWidth="1"/>
    <col min="7968" max="7971" width="16.7109375" style="4" customWidth="1"/>
    <col min="7972" max="7972" width="3.28515625" style="4" customWidth="1"/>
    <col min="7973" max="7976" width="16.7109375" style="4" customWidth="1"/>
    <col min="7977" max="7977" width="9.85546875" style="4" customWidth="1"/>
    <col min="7978" max="8204" width="9.140625" style="4"/>
    <col min="8205" max="8205" width="3.7109375" style="4" customWidth="1"/>
    <col min="8206" max="8206" width="69.7109375" style="4" customWidth="1"/>
    <col min="8207" max="8207" width="11.85546875" style="4" customWidth="1"/>
    <col min="8208" max="8208" width="2.140625" style="4" customWidth="1"/>
    <col min="8209" max="8212" width="16.7109375" style="4" customWidth="1"/>
    <col min="8213" max="8213" width="2.140625" style="4" customWidth="1"/>
    <col min="8214" max="8217" width="16.7109375" style="4" customWidth="1"/>
    <col min="8218" max="8218" width="4.85546875" style="4" customWidth="1"/>
    <col min="8219" max="8222" width="16.7109375" style="4" customWidth="1"/>
    <col min="8223" max="8223" width="2.42578125" style="4" customWidth="1"/>
    <col min="8224" max="8227" width="16.7109375" style="4" customWidth="1"/>
    <col min="8228" max="8228" width="3.28515625" style="4" customWidth="1"/>
    <col min="8229" max="8232" width="16.7109375" style="4" customWidth="1"/>
    <col min="8233" max="8233" width="9.85546875" style="4" customWidth="1"/>
    <col min="8234" max="8460" width="9.140625" style="4"/>
    <col min="8461" max="8461" width="3.7109375" style="4" customWidth="1"/>
    <col min="8462" max="8462" width="69.7109375" style="4" customWidth="1"/>
    <col min="8463" max="8463" width="11.85546875" style="4" customWidth="1"/>
    <col min="8464" max="8464" width="2.140625" style="4" customWidth="1"/>
    <col min="8465" max="8468" width="16.7109375" style="4" customWidth="1"/>
    <col min="8469" max="8469" width="2.140625" style="4" customWidth="1"/>
    <col min="8470" max="8473" width="16.7109375" style="4" customWidth="1"/>
    <col min="8474" max="8474" width="4.85546875" style="4" customWidth="1"/>
    <col min="8475" max="8478" width="16.7109375" style="4" customWidth="1"/>
    <col min="8479" max="8479" width="2.42578125" style="4" customWidth="1"/>
    <col min="8480" max="8483" width="16.7109375" style="4" customWidth="1"/>
    <col min="8484" max="8484" width="3.28515625" style="4" customWidth="1"/>
    <col min="8485" max="8488" width="16.7109375" style="4" customWidth="1"/>
    <col min="8489" max="8489" width="9.85546875" style="4" customWidth="1"/>
    <col min="8490" max="8716" width="9.140625" style="4"/>
    <col min="8717" max="8717" width="3.7109375" style="4" customWidth="1"/>
    <col min="8718" max="8718" width="69.7109375" style="4" customWidth="1"/>
    <col min="8719" max="8719" width="11.85546875" style="4" customWidth="1"/>
    <col min="8720" max="8720" width="2.140625" style="4" customWidth="1"/>
    <col min="8721" max="8724" width="16.7109375" style="4" customWidth="1"/>
    <col min="8725" max="8725" width="2.140625" style="4" customWidth="1"/>
    <col min="8726" max="8729" width="16.7109375" style="4" customWidth="1"/>
    <col min="8730" max="8730" width="4.85546875" style="4" customWidth="1"/>
    <col min="8731" max="8734" width="16.7109375" style="4" customWidth="1"/>
    <col min="8735" max="8735" width="2.42578125" style="4" customWidth="1"/>
    <col min="8736" max="8739" width="16.7109375" style="4" customWidth="1"/>
    <col min="8740" max="8740" width="3.28515625" style="4" customWidth="1"/>
    <col min="8741" max="8744" width="16.7109375" style="4" customWidth="1"/>
    <col min="8745" max="8745" width="9.85546875" style="4" customWidth="1"/>
    <col min="8746" max="8972" width="9.140625" style="4"/>
    <col min="8973" max="8973" width="3.7109375" style="4" customWidth="1"/>
    <col min="8974" max="8974" width="69.7109375" style="4" customWidth="1"/>
    <col min="8975" max="8975" width="11.85546875" style="4" customWidth="1"/>
    <col min="8976" max="8976" width="2.140625" style="4" customWidth="1"/>
    <col min="8977" max="8980" width="16.7109375" style="4" customWidth="1"/>
    <col min="8981" max="8981" width="2.140625" style="4" customWidth="1"/>
    <col min="8982" max="8985" width="16.7109375" style="4" customWidth="1"/>
    <col min="8986" max="8986" width="4.85546875" style="4" customWidth="1"/>
    <col min="8987" max="8990" width="16.7109375" style="4" customWidth="1"/>
    <col min="8991" max="8991" width="2.42578125" style="4" customWidth="1"/>
    <col min="8992" max="8995" width="16.7109375" style="4" customWidth="1"/>
    <col min="8996" max="8996" width="3.28515625" style="4" customWidth="1"/>
    <col min="8997" max="9000" width="16.7109375" style="4" customWidth="1"/>
    <col min="9001" max="9001" width="9.85546875" style="4" customWidth="1"/>
    <col min="9002" max="9228" width="9.140625" style="4"/>
    <col min="9229" max="9229" width="3.7109375" style="4" customWidth="1"/>
    <col min="9230" max="9230" width="69.7109375" style="4" customWidth="1"/>
    <col min="9231" max="9231" width="11.85546875" style="4" customWidth="1"/>
    <col min="9232" max="9232" width="2.140625" style="4" customWidth="1"/>
    <col min="9233" max="9236" width="16.7109375" style="4" customWidth="1"/>
    <col min="9237" max="9237" width="2.140625" style="4" customWidth="1"/>
    <col min="9238" max="9241" width="16.7109375" style="4" customWidth="1"/>
    <col min="9242" max="9242" width="4.85546875" style="4" customWidth="1"/>
    <col min="9243" max="9246" width="16.7109375" style="4" customWidth="1"/>
    <col min="9247" max="9247" width="2.42578125" style="4" customWidth="1"/>
    <col min="9248" max="9251" width="16.7109375" style="4" customWidth="1"/>
    <col min="9252" max="9252" width="3.28515625" style="4" customWidth="1"/>
    <col min="9253" max="9256" width="16.7109375" style="4" customWidth="1"/>
    <col min="9257" max="9257" width="9.85546875" style="4" customWidth="1"/>
    <col min="9258" max="9484" width="9.140625" style="4"/>
    <col min="9485" max="9485" width="3.7109375" style="4" customWidth="1"/>
    <col min="9486" max="9486" width="69.7109375" style="4" customWidth="1"/>
    <col min="9487" max="9487" width="11.85546875" style="4" customWidth="1"/>
    <col min="9488" max="9488" width="2.140625" style="4" customWidth="1"/>
    <col min="9489" max="9492" width="16.7109375" style="4" customWidth="1"/>
    <col min="9493" max="9493" width="2.140625" style="4" customWidth="1"/>
    <col min="9494" max="9497" width="16.7109375" style="4" customWidth="1"/>
    <col min="9498" max="9498" width="4.85546875" style="4" customWidth="1"/>
    <col min="9499" max="9502" width="16.7109375" style="4" customWidth="1"/>
    <col min="9503" max="9503" width="2.42578125" style="4" customWidth="1"/>
    <col min="9504" max="9507" width="16.7109375" style="4" customWidth="1"/>
    <col min="9508" max="9508" width="3.28515625" style="4" customWidth="1"/>
    <col min="9509" max="9512" width="16.7109375" style="4" customWidth="1"/>
    <col min="9513" max="9513" width="9.85546875" style="4" customWidth="1"/>
    <col min="9514" max="9740" width="9.140625" style="4"/>
    <col min="9741" max="9741" width="3.7109375" style="4" customWidth="1"/>
    <col min="9742" max="9742" width="69.7109375" style="4" customWidth="1"/>
    <col min="9743" max="9743" width="11.85546875" style="4" customWidth="1"/>
    <col min="9744" max="9744" width="2.140625" style="4" customWidth="1"/>
    <col min="9745" max="9748" width="16.7109375" style="4" customWidth="1"/>
    <col min="9749" max="9749" width="2.140625" style="4" customWidth="1"/>
    <col min="9750" max="9753" width="16.7109375" style="4" customWidth="1"/>
    <col min="9754" max="9754" width="4.85546875" style="4" customWidth="1"/>
    <col min="9755" max="9758" width="16.7109375" style="4" customWidth="1"/>
    <col min="9759" max="9759" width="2.42578125" style="4" customWidth="1"/>
    <col min="9760" max="9763" width="16.7109375" style="4" customWidth="1"/>
    <col min="9764" max="9764" width="3.28515625" style="4" customWidth="1"/>
    <col min="9765" max="9768" width="16.7109375" style="4" customWidth="1"/>
    <col min="9769" max="9769" width="9.85546875" style="4" customWidth="1"/>
    <col min="9770" max="9996" width="9.140625" style="4"/>
    <col min="9997" max="9997" width="3.7109375" style="4" customWidth="1"/>
    <col min="9998" max="9998" width="69.7109375" style="4" customWidth="1"/>
    <col min="9999" max="9999" width="11.85546875" style="4" customWidth="1"/>
    <col min="10000" max="10000" width="2.140625" style="4" customWidth="1"/>
    <col min="10001" max="10004" width="16.7109375" style="4" customWidth="1"/>
    <col min="10005" max="10005" width="2.140625" style="4" customWidth="1"/>
    <col min="10006" max="10009" width="16.7109375" style="4" customWidth="1"/>
    <col min="10010" max="10010" width="4.85546875" style="4" customWidth="1"/>
    <col min="10011" max="10014" width="16.7109375" style="4" customWidth="1"/>
    <col min="10015" max="10015" width="2.42578125" style="4" customWidth="1"/>
    <col min="10016" max="10019" width="16.7109375" style="4" customWidth="1"/>
    <col min="10020" max="10020" width="3.28515625" style="4" customWidth="1"/>
    <col min="10021" max="10024" width="16.7109375" style="4" customWidth="1"/>
    <col min="10025" max="10025" width="9.85546875" style="4" customWidth="1"/>
    <col min="10026" max="10252" width="9.140625" style="4"/>
    <col min="10253" max="10253" width="3.7109375" style="4" customWidth="1"/>
    <col min="10254" max="10254" width="69.7109375" style="4" customWidth="1"/>
    <col min="10255" max="10255" width="11.85546875" style="4" customWidth="1"/>
    <col min="10256" max="10256" width="2.140625" style="4" customWidth="1"/>
    <col min="10257" max="10260" width="16.7109375" style="4" customWidth="1"/>
    <col min="10261" max="10261" width="2.140625" style="4" customWidth="1"/>
    <col min="10262" max="10265" width="16.7109375" style="4" customWidth="1"/>
    <col min="10266" max="10266" width="4.85546875" style="4" customWidth="1"/>
    <col min="10267" max="10270" width="16.7109375" style="4" customWidth="1"/>
    <col min="10271" max="10271" width="2.42578125" style="4" customWidth="1"/>
    <col min="10272" max="10275" width="16.7109375" style="4" customWidth="1"/>
    <col min="10276" max="10276" width="3.28515625" style="4" customWidth="1"/>
    <col min="10277" max="10280" width="16.7109375" style="4" customWidth="1"/>
    <col min="10281" max="10281" width="9.85546875" style="4" customWidth="1"/>
    <col min="10282" max="10508" width="9.140625" style="4"/>
    <col min="10509" max="10509" width="3.7109375" style="4" customWidth="1"/>
    <col min="10510" max="10510" width="69.7109375" style="4" customWidth="1"/>
    <col min="10511" max="10511" width="11.85546875" style="4" customWidth="1"/>
    <col min="10512" max="10512" width="2.140625" style="4" customWidth="1"/>
    <col min="10513" max="10516" width="16.7109375" style="4" customWidth="1"/>
    <col min="10517" max="10517" width="2.140625" style="4" customWidth="1"/>
    <col min="10518" max="10521" width="16.7109375" style="4" customWidth="1"/>
    <col min="10522" max="10522" width="4.85546875" style="4" customWidth="1"/>
    <col min="10523" max="10526" width="16.7109375" style="4" customWidth="1"/>
    <col min="10527" max="10527" width="2.42578125" style="4" customWidth="1"/>
    <col min="10528" max="10531" width="16.7109375" style="4" customWidth="1"/>
    <col min="10532" max="10532" width="3.28515625" style="4" customWidth="1"/>
    <col min="10533" max="10536" width="16.7109375" style="4" customWidth="1"/>
    <col min="10537" max="10537" width="9.85546875" style="4" customWidth="1"/>
    <col min="10538" max="10764" width="9.140625" style="4"/>
    <col min="10765" max="10765" width="3.7109375" style="4" customWidth="1"/>
    <col min="10766" max="10766" width="69.7109375" style="4" customWidth="1"/>
    <col min="10767" max="10767" width="11.85546875" style="4" customWidth="1"/>
    <col min="10768" max="10768" width="2.140625" style="4" customWidth="1"/>
    <col min="10769" max="10772" width="16.7109375" style="4" customWidth="1"/>
    <col min="10773" max="10773" width="2.140625" style="4" customWidth="1"/>
    <col min="10774" max="10777" width="16.7109375" style="4" customWidth="1"/>
    <col min="10778" max="10778" width="4.85546875" style="4" customWidth="1"/>
    <col min="10779" max="10782" width="16.7109375" style="4" customWidth="1"/>
    <col min="10783" max="10783" width="2.42578125" style="4" customWidth="1"/>
    <col min="10784" max="10787" width="16.7109375" style="4" customWidth="1"/>
    <col min="10788" max="10788" width="3.28515625" style="4" customWidth="1"/>
    <col min="10789" max="10792" width="16.7109375" style="4" customWidth="1"/>
    <col min="10793" max="10793" width="9.85546875" style="4" customWidth="1"/>
    <col min="10794" max="11020" width="9.140625" style="4"/>
    <col min="11021" max="11021" width="3.7109375" style="4" customWidth="1"/>
    <col min="11022" max="11022" width="69.7109375" style="4" customWidth="1"/>
    <col min="11023" max="11023" width="11.85546875" style="4" customWidth="1"/>
    <col min="11024" max="11024" width="2.140625" style="4" customWidth="1"/>
    <col min="11025" max="11028" width="16.7109375" style="4" customWidth="1"/>
    <col min="11029" max="11029" width="2.140625" style="4" customWidth="1"/>
    <col min="11030" max="11033" width="16.7109375" style="4" customWidth="1"/>
    <col min="11034" max="11034" width="4.85546875" style="4" customWidth="1"/>
    <col min="11035" max="11038" width="16.7109375" style="4" customWidth="1"/>
    <col min="11039" max="11039" width="2.42578125" style="4" customWidth="1"/>
    <col min="11040" max="11043" width="16.7109375" style="4" customWidth="1"/>
    <col min="11044" max="11044" width="3.28515625" style="4" customWidth="1"/>
    <col min="11045" max="11048" width="16.7109375" style="4" customWidth="1"/>
    <col min="11049" max="11049" width="9.85546875" style="4" customWidth="1"/>
    <col min="11050" max="11276" width="9.140625" style="4"/>
    <col min="11277" max="11277" width="3.7109375" style="4" customWidth="1"/>
    <col min="11278" max="11278" width="69.7109375" style="4" customWidth="1"/>
    <col min="11279" max="11279" width="11.85546875" style="4" customWidth="1"/>
    <col min="11280" max="11280" width="2.140625" style="4" customWidth="1"/>
    <col min="11281" max="11284" width="16.7109375" style="4" customWidth="1"/>
    <col min="11285" max="11285" width="2.140625" style="4" customWidth="1"/>
    <col min="11286" max="11289" width="16.7109375" style="4" customWidth="1"/>
    <col min="11290" max="11290" width="4.85546875" style="4" customWidth="1"/>
    <col min="11291" max="11294" width="16.7109375" style="4" customWidth="1"/>
    <col min="11295" max="11295" width="2.42578125" style="4" customWidth="1"/>
    <col min="11296" max="11299" width="16.7109375" style="4" customWidth="1"/>
    <col min="11300" max="11300" width="3.28515625" style="4" customWidth="1"/>
    <col min="11301" max="11304" width="16.7109375" style="4" customWidth="1"/>
    <col min="11305" max="11305" width="9.85546875" style="4" customWidth="1"/>
    <col min="11306" max="11532" width="9.140625" style="4"/>
    <col min="11533" max="11533" width="3.7109375" style="4" customWidth="1"/>
    <col min="11534" max="11534" width="69.7109375" style="4" customWidth="1"/>
    <col min="11535" max="11535" width="11.85546875" style="4" customWidth="1"/>
    <col min="11536" max="11536" width="2.140625" style="4" customWidth="1"/>
    <col min="11537" max="11540" width="16.7109375" style="4" customWidth="1"/>
    <col min="11541" max="11541" width="2.140625" style="4" customWidth="1"/>
    <col min="11542" max="11545" width="16.7109375" style="4" customWidth="1"/>
    <col min="11546" max="11546" width="4.85546875" style="4" customWidth="1"/>
    <col min="11547" max="11550" width="16.7109375" style="4" customWidth="1"/>
    <col min="11551" max="11551" width="2.42578125" style="4" customWidth="1"/>
    <col min="11552" max="11555" width="16.7109375" style="4" customWidth="1"/>
    <col min="11556" max="11556" width="3.28515625" style="4" customWidth="1"/>
    <col min="11557" max="11560" width="16.7109375" style="4" customWidth="1"/>
    <col min="11561" max="11561" width="9.85546875" style="4" customWidth="1"/>
    <col min="11562" max="11788" width="9.140625" style="4"/>
    <col min="11789" max="11789" width="3.7109375" style="4" customWidth="1"/>
    <col min="11790" max="11790" width="69.7109375" style="4" customWidth="1"/>
    <col min="11791" max="11791" width="11.85546875" style="4" customWidth="1"/>
    <col min="11792" max="11792" width="2.140625" style="4" customWidth="1"/>
    <col min="11793" max="11796" width="16.7109375" style="4" customWidth="1"/>
    <col min="11797" max="11797" width="2.140625" style="4" customWidth="1"/>
    <col min="11798" max="11801" width="16.7109375" style="4" customWidth="1"/>
    <col min="11802" max="11802" width="4.85546875" style="4" customWidth="1"/>
    <col min="11803" max="11806" width="16.7109375" style="4" customWidth="1"/>
    <col min="11807" max="11807" width="2.42578125" style="4" customWidth="1"/>
    <col min="11808" max="11811" width="16.7109375" style="4" customWidth="1"/>
    <col min="11812" max="11812" width="3.28515625" style="4" customWidth="1"/>
    <col min="11813" max="11816" width="16.7109375" style="4" customWidth="1"/>
    <col min="11817" max="11817" width="9.85546875" style="4" customWidth="1"/>
    <col min="11818" max="12044" width="9.140625" style="4"/>
    <col min="12045" max="12045" width="3.7109375" style="4" customWidth="1"/>
    <col min="12046" max="12046" width="69.7109375" style="4" customWidth="1"/>
    <col min="12047" max="12047" width="11.85546875" style="4" customWidth="1"/>
    <col min="12048" max="12048" width="2.140625" style="4" customWidth="1"/>
    <col min="12049" max="12052" width="16.7109375" style="4" customWidth="1"/>
    <col min="12053" max="12053" width="2.140625" style="4" customWidth="1"/>
    <col min="12054" max="12057" width="16.7109375" style="4" customWidth="1"/>
    <col min="12058" max="12058" width="4.85546875" style="4" customWidth="1"/>
    <col min="12059" max="12062" width="16.7109375" style="4" customWidth="1"/>
    <col min="12063" max="12063" width="2.42578125" style="4" customWidth="1"/>
    <col min="12064" max="12067" width="16.7109375" style="4" customWidth="1"/>
    <col min="12068" max="12068" width="3.28515625" style="4" customWidth="1"/>
    <col min="12069" max="12072" width="16.7109375" style="4" customWidth="1"/>
    <col min="12073" max="12073" width="9.85546875" style="4" customWidth="1"/>
    <col min="12074" max="12300" width="9.140625" style="4"/>
    <col min="12301" max="12301" width="3.7109375" style="4" customWidth="1"/>
    <col min="12302" max="12302" width="69.7109375" style="4" customWidth="1"/>
    <col min="12303" max="12303" width="11.85546875" style="4" customWidth="1"/>
    <col min="12304" max="12304" width="2.140625" style="4" customWidth="1"/>
    <col min="12305" max="12308" width="16.7109375" style="4" customWidth="1"/>
    <col min="12309" max="12309" width="2.140625" style="4" customWidth="1"/>
    <col min="12310" max="12313" width="16.7109375" style="4" customWidth="1"/>
    <col min="12314" max="12314" width="4.85546875" style="4" customWidth="1"/>
    <col min="12315" max="12318" width="16.7109375" style="4" customWidth="1"/>
    <col min="12319" max="12319" width="2.42578125" style="4" customWidth="1"/>
    <col min="12320" max="12323" width="16.7109375" style="4" customWidth="1"/>
    <col min="12324" max="12324" width="3.28515625" style="4" customWidth="1"/>
    <col min="12325" max="12328" width="16.7109375" style="4" customWidth="1"/>
    <col min="12329" max="12329" width="9.85546875" style="4" customWidth="1"/>
    <col min="12330" max="12556" width="9.140625" style="4"/>
    <col min="12557" max="12557" width="3.7109375" style="4" customWidth="1"/>
    <col min="12558" max="12558" width="69.7109375" style="4" customWidth="1"/>
    <col min="12559" max="12559" width="11.85546875" style="4" customWidth="1"/>
    <col min="12560" max="12560" width="2.140625" style="4" customWidth="1"/>
    <col min="12561" max="12564" width="16.7109375" style="4" customWidth="1"/>
    <col min="12565" max="12565" width="2.140625" style="4" customWidth="1"/>
    <col min="12566" max="12569" width="16.7109375" style="4" customWidth="1"/>
    <col min="12570" max="12570" width="4.85546875" style="4" customWidth="1"/>
    <col min="12571" max="12574" width="16.7109375" style="4" customWidth="1"/>
    <col min="12575" max="12575" width="2.42578125" style="4" customWidth="1"/>
    <col min="12576" max="12579" width="16.7109375" style="4" customWidth="1"/>
    <col min="12580" max="12580" width="3.28515625" style="4" customWidth="1"/>
    <col min="12581" max="12584" width="16.7109375" style="4" customWidth="1"/>
    <col min="12585" max="12585" width="9.85546875" style="4" customWidth="1"/>
    <col min="12586" max="12812" width="9.140625" style="4"/>
    <col min="12813" max="12813" width="3.7109375" style="4" customWidth="1"/>
    <col min="12814" max="12814" width="69.7109375" style="4" customWidth="1"/>
    <col min="12815" max="12815" width="11.85546875" style="4" customWidth="1"/>
    <col min="12816" max="12816" width="2.140625" style="4" customWidth="1"/>
    <col min="12817" max="12820" width="16.7109375" style="4" customWidth="1"/>
    <col min="12821" max="12821" width="2.140625" style="4" customWidth="1"/>
    <col min="12822" max="12825" width="16.7109375" style="4" customWidth="1"/>
    <col min="12826" max="12826" width="4.85546875" style="4" customWidth="1"/>
    <col min="12827" max="12830" width="16.7109375" style="4" customWidth="1"/>
    <col min="12831" max="12831" width="2.42578125" style="4" customWidth="1"/>
    <col min="12832" max="12835" width="16.7109375" style="4" customWidth="1"/>
    <col min="12836" max="12836" width="3.28515625" style="4" customWidth="1"/>
    <col min="12837" max="12840" width="16.7109375" style="4" customWidth="1"/>
    <col min="12841" max="12841" width="9.85546875" style="4" customWidth="1"/>
    <col min="12842" max="13068" width="9.140625" style="4"/>
    <col min="13069" max="13069" width="3.7109375" style="4" customWidth="1"/>
    <col min="13070" max="13070" width="69.7109375" style="4" customWidth="1"/>
    <col min="13071" max="13071" width="11.85546875" style="4" customWidth="1"/>
    <col min="13072" max="13072" width="2.140625" style="4" customWidth="1"/>
    <col min="13073" max="13076" width="16.7109375" style="4" customWidth="1"/>
    <col min="13077" max="13077" width="2.140625" style="4" customWidth="1"/>
    <col min="13078" max="13081" width="16.7109375" style="4" customWidth="1"/>
    <col min="13082" max="13082" width="4.85546875" style="4" customWidth="1"/>
    <col min="13083" max="13086" width="16.7109375" style="4" customWidth="1"/>
    <col min="13087" max="13087" width="2.42578125" style="4" customWidth="1"/>
    <col min="13088" max="13091" width="16.7109375" style="4" customWidth="1"/>
    <col min="13092" max="13092" width="3.28515625" style="4" customWidth="1"/>
    <col min="13093" max="13096" width="16.7109375" style="4" customWidth="1"/>
    <col min="13097" max="13097" width="9.85546875" style="4" customWidth="1"/>
    <col min="13098" max="13324" width="9.140625" style="4"/>
    <col min="13325" max="13325" width="3.7109375" style="4" customWidth="1"/>
    <col min="13326" max="13326" width="69.7109375" style="4" customWidth="1"/>
    <col min="13327" max="13327" width="11.85546875" style="4" customWidth="1"/>
    <col min="13328" max="13328" width="2.140625" style="4" customWidth="1"/>
    <col min="13329" max="13332" width="16.7109375" style="4" customWidth="1"/>
    <col min="13333" max="13333" width="2.140625" style="4" customWidth="1"/>
    <col min="13334" max="13337" width="16.7109375" style="4" customWidth="1"/>
    <col min="13338" max="13338" width="4.85546875" style="4" customWidth="1"/>
    <col min="13339" max="13342" width="16.7109375" style="4" customWidth="1"/>
    <col min="13343" max="13343" width="2.42578125" style="4" customWidth="1"/>
    <col min="13344" max="13347" width="16.7109375" style="4" customWidth="1"/>
    <col min="13348" max="13348" width="3.28515625" style="4" customWidth="1"/>
    <col min="13349" max="13352" width="16.7109375" style="4" customWidth="1"/>
    <col min="13353" max="13353" width="9.85546875" style="4" customWidth="1"/>
    <col min="13354" max="13580" width="9.140625" style="4"/>
    <col min="13581" max="13581" width="3.7109375" style="4" customWidth="1"/>
    <col min="13582" max="13582" width="69.7109375" style="4" customWidth="1"/>
    <col min="13583" max="13583" width="11.85546875" style="4" customWidth="1"/>
    <col min="13584" max="13584" width="2.140625" style="4" customWidth="1"/>
    <col min="13585" max="13588" width="16.7109375" style="4" customWidth="1"/>
    <col min="13589" max="13589" width="2.140625" style="4" customWidth="1"/>
    <col min="13590" max="13593" width="16.7109375" style="4" customWidth="1"/>
    <col min="13594" max="13594" width="4.85546875" style="4" customWidth="1"/>
    <col min="13595" max="13598" width="16.7109375" style="4" customWidth="1"/>
    <col min="13599" max="13599" width="2.42578125" style="4" customWidth="1"/>
    <col min="13600" max="13603" width="16.7109375" style="4" customWidth="1"/>
    <col min="13604" max="13604" width="3.28515625" style="4" customWidth="1"/>
    <col min="13605" max="13608" width="16.7109375" style="4" customWidth="1"/>
    <col min="13609" max="13609" width="9.85546875" style="4" customWidth="1"/>
    <col min="13610" max="13836" width="9.140625" style="4"/>
    <col min="13837" max="13837" width="3.7109375" style="4" customWidth="1"/>
    <col min="13838" max="13838" width="69.7109375" style="4" customWidth="1"/>
    <col min="13839" max="13839" width="11.85546875" style="4" customWidth="1"/>
    <col min="13840" max="13840" width="2.140625" style="4" customWidth="1"/>
    <col min="13841" max="13844" width="16.7109375" style="4" customWidth="1"/>
    <col min="13845" max="13845" width="2.140625" style="4" customWidth="1"/>
    <col min="13846" max="13849" width="16.7109375" style="4" customWidth="1"/>
    <col min="13850" max="13850" width="4.85546875" style="4" customWidth="1"/>
    <col min="13851" max="13854" width="16.7109375" style="4" customWidth="1"/>
    <col min="13855" max="13855" width="2.42578125" style="4" customWidth="1"/>
    <col min="13856" max="13859" width="16.7109375" style="4" customWidth="1"/>
    <col min="13860" max="13860" width="3.28515625" style="4" customWidth="1"/>
    <col min="13861" max="13864" width="16.7109375" style="4" customWidth="1"/>
    <col min="13865" max="13865" width="9.85546875" style="4" customWidth="1"/>
    <col min="13866" max="14092" width="9.140625" style="4"/>
    <col min="14093" max="14093" width="3.7109375" style="4" customWidth="1"/>
    <col min="14094" max="14094" width="69.7109375" style="4" customWidth="1"/>
    <col min="14095" max="14095" width="11.85546875" style="4" customWidth="1"/>
    <col min="14096" max="14096" width="2.140625" style="4" customWidth="1"/>
    <col min="14097" max="14100" width="16.7109375" style="4" customWidth="1"/>
    <col min="14101" max="14101" width="2.140625" style="4" customWidth="1"/>
    <col min="14102" max="14105" width="16.7109375" style="4" customWidth="1"/>
    <col min="14106" max="14106" width="4.85546875" style="4" customWidth="1"/>
    <col min="14107" max="14110" width="16.7109375" style="4" customWidth="1"/>
    <col min="14111" max="14111" width="2.42578125" style="4" customWidth="1"/>
    <col min="14112" max="14115" width="16.7109375" style="4" customWidth="1"/>
    <col min="14116" max="14116" width="3.28515625" style="4" customWidth="1"/>
    <col min="14117" max="14120" width="16.7109375" style="4" customWidth="1"/>
    <col min="14121" max="14121" width="9.85546875" style="4" customWidth="1"/>
    <col min="14122" max="14348" width="9.140625" style="4"/>
    <col min="14349" max="14349" width="3.7109375" style="4" customWidth="1"/>
    <col min="14350" max="14350" width="69.7109375" style="4" customWidth="1"/>
    <col min="14351" max="14351" width="11.85546875" style="4" customWidth="1"/>
    <col min="14352" max="14352" width="2.140625" style="4" customWidth="1"/>
    <col min="14353" max="14356" width="16.7109375" style="4" customWidth="1"/>
    <col min="14357" max="14357" width="2.140625" style="4" customWidth="1"/>
    <col min="14358" max="14361" width="16.7109375" style="4" customWidth="1"/>
    <col min="14362" max="14362" width="4.85546875" style="4" customWidth="1"/>
    <col min="14363" max="14366" width="16.7109375" style="4" customWidth="1"/>
    <col min="14367" max="14367" width="2.42578125" style="4" customWidth="1"/>
    <col min="14368" max="14371" width="16.7109375" style="4" customWidth="1"/>
    <col min="14372" max="14372" width="3.28515625" style="4" customWidth="1"/>
    <col min="14373" max="14376" width="16.7109375" style="4" customWidth="1"/>
    <col min="14377" max="14377" width="9.85546875" style="4" customWidth="1"/>
    <col min="14378" max="14604" width="9.140625" style="4"/>
    <col min="14605" max="14605" width="3.7109375" style="4" customWidth="1"/>
    <col min="14606" max="14606" width="69.7109375" style="4" customWidth="1"/>
    <col min="14607" max="14607" width="11.85546875" style="4" customWidth="1"/>
    <col min="14608" max="14608" width="2.140625" style="4" customWidth="1"/>
    <col min="14609" max="14612" width="16.7109375" style="4" customWidth="1"/>
    <col min="14613" max="14613" width="2.140625" style="4" customWidth="1"/>
    <col min="14614" max="14617" width="16.7109375" style="4" customWidth="1"/>
    <col min="14618" max="14618" width="4.85546875" style="4" customWidth="1"/>
    <col min="14619" max="14622" width="16.7109375" style="4" customWidth="1"/>
    <col min="14623" max="14623" width="2.42578125" style="4" customWidth="1"/>
    <col min="14624" max="14627" width="16.7109375" style="4" customWidth="1"/>
    <col min="14628" max="14628" width="3.28515625" style="4" customWidth="1"/>
    <col min="14629" max="14632" width="16.7109375" style="4" customWidth="1"/>
    <col min="14633" max="14633" width="9.85546875" style="4" customWidth="1"/>
    <col min="14634" max="14860" width="9.140625" style="4"/>
    <col min="14861" max="14861" width="3.7109375" style="4" customWidth="1"/>
    <col min="14862" max="14862" width="69.7109375" style="4" customWidth="1"/>
    <col min="14863" max="14863" width="11.85546875" style="4" customWidth="1"/>
    <col min="14864" max="14864" width="2.140625" style="4" customWidth="1"/>
    <col min="14865" max="14868" width="16.7109375" style="4" customWidth="1"/>
    <col min="14869" max="14869" width="2.140625" style="4" customWidth="1"/>
    <col min="14870" max="14873" width="16.7109375" style="4" customWidth="1"/>
    <col min="14874" max="14874" width="4.85546875" style="4" customWidth="1"/>
    <col min="14875" max="14878" width="16.7109375" style="4" customWidth="1"/>
    <col min="14879" max="14879" width="2.42578125" style="4" customWidth="1"/>
    <col min="14880" max="14883" width="16.7109375" style="4" customWidth="1"/>
    <col min="14884" max="14884" width="3.28515625" style="4" customWidth="1"/>
    <col min="14885" max="14888" width="16.7109375" style="4" customWidth="1"/>
    <col min="14889" max="14889" width="9.85546875" style="4" customWidth="1"/>
    <col min="14890" max="15116" width="9.140625" style="4"/>
    <col min="15117" max="15117" width="3.7109375" style="4" customWidth="1"/>
    <col min="15118" max="15118" width="69.7109375" style="4" customWidth="1"/>
    <col min="15119" max="15119" width="11.85546875" style="4" customWidth="1"/>
    <col min="15120" max="15120" width="2.140625" style="4" customWidth="1"/>
    <col min="15121" max="15124" width="16.7109375" style="4" customWidth="1"/>
    <col min="15125" max="15125" width="2.140625" style="4" customWidth="1"/>
    <col min="15126" max="15129" width="16.7109375" style="4" customWidth="1"/>
    <col min="15130" max="15130" width="4.85546875" style="4" customWidth="1"/>
    <col min="15131" max="15134" width="16.7109375" style="4" customWidth="1"/>
    <col min="15135" max="15135" width="2.42578125" style="4" customWidth="1"/>
    <col min="15136" max="15139" width="16.7109375" style="4" customWidth="1"/>
    <col min="15140" max="15140" width="3.28515625" style="4" customWidth="1"/>
    <col min="15141" max="15144" width="16.7109375" style="4" customWidth="1"/>
    <col min="15145" max="15145" width="9.85546875" style="4" customWidth="1"/>
    <col min="15146" max="15372" width="9.140625" style="4"/>
    <col min="15373" max="15373" width="3.7109375" style="4" customWidth="1"/>
    <col min="15374" max="15374" width="69.7109375" style="4" customWidth="1"/>
    <col min="15375" max="15375" width="11.85546875" style="4" customWidth="1"/>
    <col min="15376" max="15376" width="2.140625" style="4" customWidth="1"/>
    <col min="15377" max="15380" width="16.7109375" style="4" customWidth="1"/>
    <col min="15381" max="15381" width="2.140625" style="4" customWidth="1"/>
    <col min="15382" max="15385" width="16.7109375" style="4" customWidth="1"/>
    <col min="15386" max="15386" width="4.85546875" style="4" customWidth="1"/>
    <col min="15387" max="15390" width="16.7109375" style="4" customWidth="1"/>
    <col min="15391" max="15391" width="2.42578125" style="4" customWidth="1"/>
    <col min="15392" max="15395" width="16.7109375" style="4" customWidth="1"/>
    <col min="15396" max="15396" width="3.28515625" style="4" customWidth="1"/>
    <col min="15397" max="15400" width="16.7109375" style="4" customWidth="1"/>
    <col min="15401" max="15401" width="9.85546875" style="4" customWidth="1"/>
    <col min="15402" max="15628" width="9.140625" style="4"/>
    <col min="15629" max="15629" width="3.7109375" style="4" customWidth="1"/>
    <col min="15630" max="15630" width="69.7109375" style="4" customWidth="1"/>
    <col min="15631" max="15631" width="11.85546875" style="4" customWidth="1"/>
    <col min="15632" max="15632" width="2.140625" style="4" customWidth="1"/>
    <col min="15633" max="15636" width="16.7109375" style="4" customWidth="1"/>
    <col min="15637" max="15637" width="2.140625" style="4" customWidth="1"/>
    <col min="15638" max="15641" width="16.7109375" style="4" customWidth="1"/>
    <col min="15642" max="15642" width="4.85546875" style="4" customWidth="1"/>
    <col min="15643" max="15646" width="16.7109375" style="4" customWidth="1"/>
    <col min="15647" max="15647" width="2.42578125" style="4" customWidth="1"/>
    <col min="15648" max="15651" width="16.7109375" style="4" customWidth="1"/>
    <col min="15652" max="15652" width="3.28515625" style="4" customWidth="1"/>
    <col min="15653" max="15656" width="16.7109375" style="4" customWidth="1"/>
    <col min="15657" max="15657" width="9.85546875" style="4" customWidth="1"/>
    <col min="15658" max="15884" width="9.140625" style="4"/>
    <col min="15885" max="15885" width="3.7109375" style="4" customWidth="1"/>
    <col min="15886" max="15886" width="69.7109375" style="4" customWidth="1"/>
    <col min="15887" max="15887" width="11.85546875" style="4" customWidth="1"/>
    <col min="15888" max="15888" width="2.140625" style="4" customWidth="1"/>
    <col min="15889" max="15892" width="16.7109375" style="4" customWidth="1"/>
    <col min="15893" max="15893" width="2.140625" style="4" customWidth="1"/>
    <col min="15894" max="15897" width="16.7109375" style="4" customWidth="1"/>
    <col min="15898" max="15898" width="4.85546875" style="4" customWidth="1"/>
    <col min="15899" max="15902" width="16.7109375" style="4" customWidth="1"/>
    <col min="15903" max="15903" width="2.42578125" style="4" customWidth="1"/>
    <col min="15904" max="15907" width="16.7109375" style="4" customWidth="1"/>
    <col min="15908" max="15908" width="3.28515625" style="4" customWidth="1"/>
    <col min="15909" max="15912" width="16.7109375" style="4" customWidth="1"/>
    <col min="15913" max="15913" width="9.85546875" style="4" customWidth="1"/>
    <col min="15914" max="16140" width="9.140625" style="4"/>
    <col min="16141" max="16141" width="3.7109375" style="4" customWidth="1"/>
    <col min="16142" max="16142" width="69.7109375" style="4" customWidth="1"/>
    <col min="16143" max="16143" width="11.85546875" style="4" customWidth="1"/>
    <col min="16144" max="16144" width="2.140625" style="4" customWidth="1"/>
    <col min="16145" max="16148" width="16.7109375" style="4" customWidth="1"/>
    <col min="16149" max="16149" width="2.140625" style="4" customWidth="1"/>
    <col min="16150" max="16153" width="16.7109375" style="4" customWidth="1"/>
    <col min="16154" max="16154" width="4.85546875" style="4" customWidth="1"/>
    <col min="16155" max="16158" width="16.7109375" style="4" customWidth="1"/>
    <col min="16159" max="16159" width="2.42578125" style="4" customWidth="1"/>
    <col min="16160" max="16163" width="16.7109375" style="4" customWidth="1"/>
    <col min="16164" max="16164" width="3.28515625" style="4" customWidth="1"/>
    <col min="16165" max="16168" width="16.7109375" style="4" customWidth="1"/>
    <col min="16169" max="16169" width="9.85546875" style="4" customWidth="1"/>
    <col min="16170" max="16384" width="9.140625" style="4"/>
  </cols>
  <sheetData>
    <row r="1" spans="1:41" ht="21.95" customHeight="1" x14ac:dyDescent="0.35">
      <c r="A1" s="3"/>
      <c r="B1" s="3"/>
      <c r="C1" s="125" t="s">
        <v>60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55"/>
      <c r="V1" s="125" t="s">
        <v>60</v>
      </c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55"/>
    </row>
    <row r="2" spans="1:41" ht="23.25" x14ac:dyDescent="0.35">
      <c r="A2" s="3"/>
      <c r="B2" s="3"/>
      <c r="C2" s="125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55"/>
      <c r="V2" s="125" t="s">
        <v>0</v>
      </c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55"/>
    </row>
    <row r="3" spans="1:41" ht="23.25" x14ac:dyDescent="0.35">
      <c r="A3" s="3"/>
      <c r="B3" s="3"/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55"/>
      <c r="V3" s="125" t="s">
        <v>1</v>
      </c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55"/>
    </row>
    <row r="4" spans="1:41" ht="23.25" x14ac:dyDescent="0.35">
      <c r="A4" s="3"/>
      <c r="B4" s="3"/>
      <c r="C4" s="125" t="str">
        <f>'1351'!C4:Y4</f>
        <v>For Month or Quarter Ended and For the Year Ending 9/30/2024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55"/>
      <c r="V4" s="125" t="str">
        <f>C4</f>
        <v>For Month or Quarter Ended and For the Year Ending 9/30/2024</v>
      </c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55"/>
    </row>
    <row r="5" spans="1:41" ht="23.25" x14ac:dyDescent="0.35">
      <c r="A5" s="3"/>
      <c r="B5" s="3"/>
      <c r="C5" s="53"/>
      <c r="D5" s="53"/>
      <c r="E5" s="53"/>
      <c r="F5" s="53"/>
      <c r="G5" s="145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145"/>
      <c r="W5" s="145"/>
      <c r="X5" s="145"/>
      <c r="Y5" s="145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r="6" spans="1:41" x14ac:dyDescent="0.2">
      <c r="A6" s="3"/>
      <c r="B6" s="3"/>
      <c r="C6" s="5"/>
      <c r="D6" s="5"/>
      <c r="E6" s="5"/>
      <c r="F6" s="5"/>
      <c r="G6" s="1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7"/>
      <c r="W6" s="17"/>
      <c r="X6" s="17"/>
      <c r="Y6" s="17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15.75" x14ac:dyDescent="0.25">
      <c r="A7" s="3"/>
      <c r="B7" s="3"/>
      <c r="C7" s="5"/>
      <c r="D7" s="42"/>
      <c r="E7" s="5"/>
      <c r="F7" s="5"/>
      <c r="G7" s="1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7"/>
      <c r="W7" s="17"/>
      <c r="X7" s="17"/>
      <c r="Y7" s="17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1" ht="15.75" x14ac:dyDescent="0.25">
      <c r="A8" s="3"/>
      <c r="B8" s="3"/>
      <c r="C8" s="5"/>
      <c r="D8" s="42"/>
      <c r="E8" s="42"/>
      <c r="F8" s="42"/>
      <c r="G8" s="126" t="s">
        <v>5</v>
      </c>
      <c r="H8" s="127"/>
      <c r="I8" s="127"/>
      <c r="J8" s="128"/>
      <c r="K8" s="9"/>
      <c r="L8" s="126" t="s">
        <v>6</v>
      </c>
      <c r="M8" s="127"/>
      <c r="N8" s="127"/>
      <c r="O8" s="128"/>
      <c r="P8" s="9"/>
      <c r="Q8" s="126" t="s">
        <v>7</v>
      </c>
      <c r="R8" s="127"/>
      <c r="S8" s="127"/>
      <c r="T8" s="128"/>
      <c r="U8" s="9"/>
      <c r="V8" s="130" t="s">
        <v>8</v>
      </c>
      <c r="W8" s="131"/>
      <c r="X8" s="131"/>
      <c r="Y8" s="132"/>
      <c r="Z8" s="9"/>
      <c r="AA8" s="126" t="s">
        <v>61</v>
      </c>
      <c r="AB8" s="127"/>
      <c r="AC8" s="127"/>
      <c r="AD8" s="128"/>
      <c r="AE8" s="9"/>
      <c r="AF8" s="126" t="s">
        <v>62</v>
      </c>
      <c r="AG8" s="127"/>
      <c r="AH8" s="127"/>
      <c r="AI8" s="128"/>
      <c r="AJ8" s="9"/>
      <c r="AK8" s="126" t="s">
        <v>9</v>
      </c>
      <c r="AL8" s="127"/>
      <c r="AM8" s="127"/>
      <c r="AN8" s="129"/>
    </row>
    <row r="9" spans="1:41" s="2" customFormat="1" ht="65.25" customHeight="1" x14ac:dyDescent="0.25">
      <c r="A9" s="1"/>
      <c r="B9" s="1"/>
      <c r="C9" s="51"/>
      <c r="D9" s="10"/>
      <c r="E9" s="11" t="s">
        <v>10</v>
      </c>
      <c r="F9" s="10"/>
      <c r="G9" s="41" t="s">
        <v>11</v>
      </c>
      <c r="H9" s="12" t="s">
        <v>12</v>
      </c>
      <c r="I9" s="12" t="s">
        <v>13</v>
      </c>
      <c r="J9" s="12" t="s">
        <v>14</v>
      </c>
      <c r="K9" s="13"/>
      <c r="L9" s="12" t="s">
        <v>11</v>
      </c>
      <c r="M9" s="12" t="s">
        <v>12</v>
      </c>
      <c r="N9" s="12" t="s">
        <v>13</v>
      </c>
      <c r="O9" s="12" t="s">
        <v>14</v>
      </c>
      <c r="P9" s="13"/>
      <c r="Q9" s="12" t="s">
        <v>11</v>
      </c>
      <c r="R9" s="12" t="s">
        <v>12</v>
      </c>
      <c r="S9" s="12" t="s">
        <v>13</v>
      </c>
      <c r="T9" s="12" t="s">
        <v>14</v>
      </c>
      <c r="U9" s="13"/>
      <c r="V9" s="41" t="s">
        <v>11</v>
      </c>
      <c r="W9" s="41" t="s">
        <v>12</v>
      </c>
      <c r="X9" s="41" t="s">
        <v>13</v>
      </c>
      <c r="Y9" s="41" t="s">
        <v>14</v>
      </c>
      <c r="Z9" s="13"/>
      <c r="AA9" s="12" t="s">
        <v>11</v>
      </c>
      <c r="AB9" s="12" t="s">
        <v>12</v>
      </c>
      <c r="AC9" s="12" t="s">
        <v>13</v>
      </c>
      <c r="AD9" s="12" t="s">
        <v>14</v>
      </c>
      <c r="AE9" s="13"/>
      <c r="AF9" s="12" t="s">
        <v>11</v>
      </c>
      <c r="AG9" s="12" t="s">
        <v>12</v>
      </c>
      <c r="AH9" s="12" t="s">
        <v>13</v>
      </c>
      <c r="AI9" s="12" t="s">
        <v>14</v>
      </c>
      <c r="AJ9" s="13"/>
      <c r="AK9" s="12" t="s">
        <v>11</v>
      </c>
      <c r="AL9" s="12" t="s">
        <v>12</v>
      </c>
      <c r="AM9" s="12" t="s">
        <v>13</v>
      </c>
      <c r="AN9" s="12" t="s">
        <v>14</v>
      </c>
      <c r="AO9" s="10"/>
    </row>
    <row r="10" spans="1:41" x14ac:dyDescent="0.2">
      <c r="A10" s="3"/>
      <c r="B10" s="3"/>
      <c r="C10" s="5"/>
      <c r="D10" s="5"/>
      <c r="E10" s="5"/>
      <c r="F10" s="5"/>
      <c r="G10" s="17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7"/>
      <c r="W10" s="17"/>
      <c r="X10" s="17"/>
      <c r="Y10" s="17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1" ht="15.75" x14ac:dyDescent="0.25">
      <c r="A11" s="14"/>
      <c r="B11" s="3"/>
      <c r="C11" s="9" t="s">
        <v>15</v>
      </c>
      <c r="D11" s="5"/>
      <c r="E11" s="5"/>
      <c r="F11" s="5"/>
      <c r="G11" s="17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7"/>
      <c r="W11" s="17"/>
      <c r="X11" s="17"/>
      <c r="Y11" s="17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1" ht="15.75" x14ac:dyDescent="0.25">
      <c r="A12" s="14" t="str">
        <f>$C$11</f>
        <v>Revenues</v>
      </c>
      <c r="B12" s="15" t="s">
        <v>16</v>
      </c>
      <c r="C12" s="9" t="s">
        <v>17</v>
      </c>
      <c r="D12" s="16" t="s">
        <v>16</v>
      </c>
      <c r="E12" s="42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"/>
      <c r="U12" s="5"/>
      <c r="V12" s="17"/>
      <c r="W12" s="17"/>
      <c r="X12" s="17"/>
      <c r="Y12" s="17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1" ht="15.75" x14ac:dyDescent="0.25">
      <c r="A13" s="14" t="str">
        <f t="shared" ref="A13:A28" si="0">$C$11</f>
        <v>Revenues</v>
      </c>
      <c r="B13" s="15" t="s">
        <v>16</v>
      </c>
      <c r="C13" s="9" t="s">
        <v>17</v>
      </c>
      <c r="D13" s="16" t="s">
        <v>18</v>
      </c>
      <c r="E13" s="18">
        <v>3100</v>
      </c>
      <c r="F13" s="5"/>
      <c r="G13" s="19">
        <v>0</v>
      </c>
      <c r="H13" s="19">
        <v>0</v>
      </c>
      <c r="I13" s="19">
        <v>0</v>
      </c>
      <c r="J13" s="20" t="str">
        <f>IF(I13=0,"%",H13/I13)</f>
        <v>%</v>
      </c>
      <c r="K13" s="21"/>
      <c r="L13" s="19">
        <v>0</v>
      </c>
      <c r="M13" s="19">
        <v>0</v>
      </c>
      <c r="N13" s="19">
        <v>0</v>
      </c>
      <c r="O13" s="20" t="str">
        <f>IF(N13=0,"%",M13/N13)</f>
        <v>%</v>
      </c>
      <c r="P13" s="21"/>
      <c r="Q13" s="19">
        <v>0</v>
      </c>
      <c r="R13" s="19">
        <v>0</v>
      </c>
      <c r="S13" s="19">
        <v>0</v>
      </c>
      <c r="T13" s="8" t="str">
        <f>IF(S13=0,"%",R13/S13)</f>
        <v>%</v>
      </c>
      <c r="U13" s="22"/>
      <c r="V13" s="19">
        <v>0</v>
      </c>
      <c r="W13" s="19">
        <v>0</v>
      </c>
      <c r="X13" s="19">
        <v>0</v>
      </c>
      <c r="Y13" s="20" t="str">
        <f>IF(X13=0,"%",W13/X13)</f>
        <v>%</v>
      </c>
      <c r="Z13" s="22"/>
      <c r="AA13" s="23">
        <v>0</v>
      </c>
      <c r="AB13" s="23">
        <v>0</v>
      </c>
      <c r="AC13" s="23">
        <v>0</v>
      </c>
      <c r="AD13" s="8" t="str">
        <f>IF(AC13=0,"%",AB13/AC13)</f>
        <v>%</v>
      </c>
      <c r="AE13" s="22"/>
      <c r="AF13" s="23">
        <v>0</v>
      </c>
      <c r="AG13" s="23">
        <v>0</v>
      </c>
      <c r="AH13" s="23">
        <v>0</v>
      </c>
      <c r="AI13" s="8" t="str">
        <f>IF(AH13=0,"%",AG13/AH13)</f>
        <v>%</v>
      </c>
      <c r="AJ13" s="22"/>
      <c r="AK13" s="23">
        <f t="shared" ref="AK13:AM14" si="1">G13+L13+Q13+V13+AA13+AF13</f>
        <v>0</v>
      </c>
      <c r="AL13" s="23">
        <f t="shared" si="1"/>
        <v>0</v>
      </c>
      <c r="AM13" s="23">
        <f t="shared" si="1"/>
        <v>0</v>
      </c>
      <c r="AN13" s="8" t="str">
        <f>IF(AM13=0,"%",AL13/AM13)</f>
        <v>%</v>
      </c>
    </row>
    <row r="14" spans="1:41" ht="15.75" x14ac:dyDescent="0.25">
      <c r="A14" s="14" t="str">
        <f t="shared" si="0"/>
        <v>Revenues</v>
      </c>
      <c r="B14" s="15" t="s">
        <v>16</v>
      </c>
      <c r="C14" s="9" t="s">
        <v>17</v>
      </c>
      <c r="D14" s="16" t="s">
        <v>19</v>
      </c>
      <c r="E14" s="24">
        <v>3200</v>
      </c>
      <c r="F14" s="5"/>
      <c r="G14" s="19">
        <v>0</v>
      </c>
      <c r="H14" s="19">
        <v>0</v>
      </c>
      <c r="I14" s="19"/>
      <c r="J14" s="20" t="str">
        <f t="shared" ref="J14:J28" si="2">IF(I14=0,"%",H14/I14)</f>
        <v>%</v>
      </c>
      <c r="K14" s="25"/>
      <c r="L14" s="19">
        <v>374986.76000000007</v>
      </c>
      <c r="M14" s="19">
        <v>402530.20000000007</v>
      </c>
      <c r="N14" s="19">
        <v>3885000</v>
      </c>
      <c r="O14" s="20">
        <f>IF(N14=0,"%",M14/N14)</f>
        <v>0.1036113770913771</v>
      </c>
      <c r="P14" s="25"/>
      <c r="Q14" s="19">
        <v>0</v>
      </c>
      <c r="R14" s="19">
        <v>1854792.81</v>
      </c>
      <c r="S14" s="19">
        <v>3502314.06</v>
      </c>
      <c r="T14" s="8">
        <f>IF(S14=0,"%",R14/S14)</f>
        <v>0.52959065869723865</v>
      </c>
      <c r="U14" s="26"/>
      <c r="V14" s="19">
        <v>0</v>
      </c>
      <c r="W14" s="19">
        <v>0</v>
      </c>
      <c r="X14" s="19">
        <v>0</v>
      </c>
      <c r="Y14" s="20" t="str">
        <f>IF(X14=0,"%",W14/X14)</f>
        <v>%</v>
      </c>
      <c r="Z14" s="26"/>
      <c r="AA14" s="23">
        <v>0</v>
      </c>
      <c r="AB14" s="23">
        <v>0</v>
      </c>
      <c r="AC14" s="23">
        <v>0</v>
      </c>
      <c r="AD14" s="8" t="str">
        <f>IF(AC14=0,"%",AB14/AC14)</f>
        <v>%</v>
      </c>
      <c r="AE14" s="26"/>
      <c r="AF14" s="23">
        <v>0</v>
      </c>
      <c r="AG14" s="23">
        <v>0</v>
      </c>
      <c r="AH14" s="23">
        <v>0</v>
      </c>
      <c r="AI14" s="8" t="str">
        <f>IF(AH14=0,"%",AG14/AH14)</f>
        <v>%</v>
      </c>
      <c r="AJ14" s="26"/>
      <c r="AK14" s="23">
        <f t="shared" si="1"/>
        <v>374986.76000000007</v>
      </c>
      <c r="AL14" s="23">
        <f t="shared" si="1"/>
        <v>2257323.0100000002</v>
      </c>
      <c r="AM14" s="23">
        <f t="shared" si="1"/>
        <v>7387314.0600000005</v>
      </c>
      <c r="AN14" s="8">
        <f>IF(AM14=0,"%",AL14/AM14)</f>
        <v>0.30556748930205901</v>
      </c>
    </row>
    <row r="15" spans="1:41" ht="15.75" x14ac:dyDescent="0.25">
      <c r="A15" s="14" t="str">
        <f t="shared" si="0"/>
        <v>Revenues</v>
      </c>
      <c r="B15" s="15" t="s">
        <v>20</v>
      </c>
      <c r="C15" s="9" t="s">
        <v>17</v>
      </c>
      <c r="D15" s="16" t="s">
        <v>20</v>
      </c>
      <c r="E15" s="18"/>
      <c r="F15" s="5"/>
      <c r="G15" s="19"/>
      <c r="H15" s="19"/>
      <c r="I15" s="19"/>
      <c r="J15" s="20"/>
      <c r="K15" s="17"/>
      <c r="L15" s="19"/>
      <c r="M15" s="19"/>
      <c r="N15" s="19"/>
      <c r="O15" s="20"/>
      <c r="P15" s="17"/>
      <c r="Q15" s="19"/>
      <c r="R15" s="19"/>
      <c r="S15" s="19"/>
      <c r="T15" s="8"/>
      <c r="U15" s="5"/>
      <c r="V15" s="19"/>
      <c r="W15" s="19"/>
      <c r="X15" s="19"/>
      <c r="Y15" s="20"/>
      <c r="Z15" s="5"/>
      <c r="AA15" s="23"/>
      <c r="AB15" s="23"/>
      <c r="AC15" s="23"/>
      <c r="AD15" s="8"/>
      <c r="AE15" s="27"/>
      <c r="AF15" s="23"/>
      <c r="AG15" s="23"/>
      <c r="AH15" s="23"/>
      <c r="AI15" s="8"/>
      <c r="AJ15" s="27"/>
      <c r="AK15" s="23"/>
      <c r="AL15" s="23"/>
      <c r="AM15" s="23"/>
      <c r="AN15" s="8"/>
    </row>
    <row r="16" spans="1:41" ht="15.75" x14ac:dyDescent="0.25">
      <c r="A16" s="14" t="str">
        <f t="shared" si="0"/>
        <v>Revenues</v>
      </c>
      <c r="B16" s="15" t="s">
        <v>20</v>
      </c>
      <c r="C16" s="9" t="s">
        <v>17</v>
      </c>
      <c r="D16" s="16" t="s">
        <v>21</v>
      </c>
      <c r="E16" s="18">
        <v>3310</v>
      </c>
      <c r="F16" s="5"/>
      <c r="G16" s="19">
        <v>0</v>
      </c>
      <c r="H16" s="19">
        <v>0</v>
      </c>
      <c r="I16" s="19">
        <v>251853</v>
      </c>
      <c r="J16" s="20">
        <f t="shared" si="2"/>
        <v>0</v>
      </c>
      <c r="K16" s="25"/>
      <c r="L16" s="19">
        <v>0</v>
      </c>
      <c r="M16" s="19">
        <v>0</v>
      </c>
      <c r="N16" s="19">
        <v>0</v>
      </c>
      <c r="O16" s="20" t="str">
        <f t="shared" ref="O16:O21" si="3">IF(N16=0,"%",M16/N16)</f>
        <v>%</v>
      </c>
      <c r="P16" s="25"/>
      <c r="Q16" s="19">
        <v>0</v>
      </c>
      <c r="R16" s="19">
        <v>0</v>
      </c>
      <c r="S16" s="19">
        <v>0</v>
      </c>
      <c r="T16" s="8" t="str">
        <f t="shared" ref="T16:T21" si="4">IF(S16=0,"%",R16/S16)</f>
        <v>%</v>
      </c>
      <c r="U16" s="26"/>
      <c r="V16" s="19">
        <v>0</v>
      </c>
      <c r="W16" s="19">
        <v>0</v>
      </c>
      <c r="X16" s="19">
        <v>0</v>
      </c>
      <c r="Y16" s="20" t="str">
        <f t="shared" ref="Y16:Y21" si="5">IF(X16=0,"%",W16/X16)</f>
        <v>%</v>
      </c>
      <c r="Z16" s="26"/>
      <c r="AA16" s="23">
        <v>0</v>
      </c>
      <c r="AB16" s="23">
        <v>0</v>
      </c>
      <c r="AC16" s="23">
        <v>0</v>
      </c>
      <c r="AD16" s="8" t="str">
        <f t="shared" ref="AD16:AD21" si="6">IF(AC16=0,"%",AB16/AC16)</f>
        <v>%</v>
      </c>
      <c r="AE16" s="26"/>
      <c r="AF16" s="23">
        <v>0</v>
      </c>
      <c r="AG16" s="23">
        <v>0</v>
      </c>
      <c r="AH16" s="23">
        <v>0</v>
      </c>
      <c r="AI16" s="8" t="str">
        <f t="shared" ref="AI16:AI21" si="7">IF(AH16=0,"%",AG16/AH16)</f>
        <v>%</v>
      </c>
      <c r="AJ16" s="26"/>
      <c r="AK16" s="23">
        <f t="shared" ref="AK16:AK28" si="8">G16+L16+Q16+V16+AA16+AF16</f>
        <v>0</v>
      </c>
      <c r="AL16" s="23">
        <f t="shared" ref="AL16:AL28" si="9">H16+M16+R16+W16+AB16+AG16</f>
        <v>0</v>
      </c>
      <c r="AM16" s="23">
        <f t="shared" ref="AM16:AM28" si="10">I16+N16+S16+X16+AC16+AH16</f>
        <v>251853</v>
      </c>
      <c r="AN16" s="8">
        <f t="shared" ref="AN16:AN21" si="11">IF(AM16=0,"%",AL16/AM16)</f>
        <v>0</v>
      </c>
    </row>
    <row r="17" spans="1:40" ht="15.75" x14ac:dyDescent="0.25">
      <c r="A17" s="14" t="str">
        <f t="shared" si="0"/>
        <v>Revenues</v>
      </c>
      <c r="B17" s="15" t="s">
        <v>20</v>
      </c>
      <c r="C17" s="9" t="s">
        <v>17</v>
      </c>
      <c r="D17" s="16" t="s">
        <v>22</v>
      </c>
      <c r="E17" s="18">
        <v>3397</v>
      </c>
      <c r="F17" s="5"/>
      <c r="G17" s="19">
        <v>0</v>
      </c>
      <c r="H17" s="19">
        <v>0</v>
      </c>
      <c r="I17" s="19">
        <v>0</v>
      </c>
      <c r="J17" s="20" t="str">
        <f t="shared" si="2"/>
        <v>%</v>
      </c>
      <c r="K17" s="25"/>
      <c r="L17" s="19">
        <v>0</v>
      </c>
      <c r="M17" s="19">
        <v>0</v>
      </c>
      <c r="N17" s="19">
        <v>0</v>
      </c>
      <c r="O17" s="20" t="str">
        <f t="shared" si="3"/>
        <v>%</v>
      </c>
      <c r="P17" s="25"/>
      <c r="Q17" s="19">
        <v>0</v>
      </c>
      <c r="R17" s="19">
        <v>0</v>
      </c>
      <c r="S17" s="19">
        <v>0</v>
      </c>
      <c r="T17" s="8" t="str">
        <f t="shared" si="4"/>
        <v>%</v>
      </c>
      <c r="U17" s="26"/>
      <c r="V17" s="19">
        <v>0</v>
      </c>
      <c r="W17" s="19">
        <v>0</v>
      </c>
      <c r="X17" s="19">
        <v>0</v>
      </c>
      <c r="Y17" s="20" t="str">
        <f t="shared" si="5"/>
        <v>%</v>
      </c>
      <c r="Z17" s="26"/>
      <c r="AA17" s="23">
        <v>0</v>
      </c>
      <c r="AB17" s="23">
        <v>0</v>
      </c>
      <c r="AC17" s="23">
        <v>0</v>
      </c>
      <c r="AD17" s="8" t="str">
        <f t="shared" si="6"/>
        <v>%</v>
      </c>
      <c r="AE17" s="26"/>
      <c r="AF17" s="23">
        <v>0</v>
      </c>
      <c r="AG17" s="23">
        <v>0</v>
      </c>
      <c r="AH17" s="23">
        <v>0</v>
      </c>
      <c r="AI17" s="8" t="str">
        <f t="shared" si="7"/>
        <v>%</v>
      </c>
      <c r="AJ17" s="26"/>
      <c r="AK17" s="23">
        <f t="shared" si="8"/>
        <v>0</v>
      </c>
      <c r="AL17" s="23">
        <f t="shared" si="9"/>
        <v>0</v>
      </c>
      <c r="AM17" s="23">
        <f t="shared" si="10"/>
        <v>0</v>
      </c>
      <c r="AN17" s="8" t="str">
        <f t="shared" si="11"/>
        <v>%</v>
      </c>
    </row>
    <row r="18" spans="1:40" ht="15.75" x14ac:dyDescent="0.25">
      <c r="A18" s="14"/>
      <c r="B18" s="15"/>
      <c r="C18" s="9"/>
      <c r="D18" s="16" t="s">
        <v>63</v>
      </c>
      <c r="E18" s="18">
        <v>3354</v>
      </c>
      <c r="F18" s="5"/>
      <c r="G18" s="19">
        <v>184963.38</v>
      </c>
      <c r="H18" s="19">
        <v>510576.79</v>
      </c>
      <c r="I18" s="19">
        <v>2676220.7599999998</v>
      </c>
      <c r="J18" s="20">
        <f t="shared" si="2"/>
        <v>0.19078276262979144</v>
      </c>
      <c r="K18" s="25"/>
      <c r="L18" s="19">
        <v>0</v>
      </c>
      <c r="M18" s="19">
        <v>0</v>
      </c>
      <c r="N18" s="19">
        <v>0</v>
      </c>
      <c r="O18" s="20" t="str">
        <f t="shared" si="3"/>
        <v>%</v>
      </c>
      <c r="P18" s="25"/>
      <c r="Q18" s="19">
        <v>0</v>
      </c>
      <c r="R18" s="19">
        <v>0</v>
      </c>
      <c r="S18" s="19">
        <v>0</v>
      </c>
      <c r="T18" s="8" t="str">
        <f t="shared" si="4"/>
        <v>%</v>
      </c>
      <c r="U18" s="26"/>
      <c r="V18" s="19">
        <v>0</v>
      </c>
      <c r="W18" s="19">
        <v>0</v>
      </c>
      <c r="X18" s="19">
        <v>0</v>
      </c>
      <c r="Y18" s="20" t="str">
        <f t="shared" si="5"/>
        <v>%</v>
      </c>
      <c r="Z18" s="26"/>
      <c r="AA18" s="23">
        <v>0</v>
      </c>
      <c r="AB18" s="23">
        <v>0</v>
      </c>
      <c r="AC18" s="23">
        <v>0</v>
      </c>
      <c r="AD18" s="8" t="str">
        <f t="shared" si="6"/>
        <v>%</v>
      </c>
      <c r="AE18" s="26"/>
      <c r="AF18" s="23">
        <v>0</v>
      </c>
      <c r="AG18" s="23">
        <v>0</v>
      </c>
      <c r="AH18" s="23">
        <v>0</v>
      </c>
      <c r="AI18" s="8" t="str">
        <f t="shared" si="7"/>
        <v>%</v>
      </c>
      <c r="AJ18" s="26"/>
      <c r="AK18" s="23">
        <f t="shared" si="8"/>
        <v>184963.38</v>
      </c>
      <c r="AL18" s="23">
        <f t="shared" si="9"/>
        <v>510576.79</v>
      </c>
      <c r="AM18" s="23">
        <f t="shared" si="10"/>
        <v>2676220.7599999998</v>
      </c>
      <c r="AN18" s="8">
        <f t="shared" si="11"/>
        <v>0.19078276262979144</v>
      </c>
    </row>
    <row r="19" spans="1:4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23</v>
      </c>
      <c r="E19" s="18">
        <v>3355</v>
      </c>
      <c r="F19" s="5"/>
      <c r="G19" s="19">
        <v>0</v>
      </c>
      <c r="H19" s="19">
        <v>0</v>
      </c>
      <c r="I19" s="19">
        <v>0</v>
      </c>
      <c r="J19" s="20" t="str">
        <f t="shared" si="2"/>
        <v>%</v>
      </c>
      <c r="K19" s="25"/>
      <c r="L19" s="19">
        <v>0</v>
      </c>
      <c r="M19" s="19">
        <v>0</v>
      </c>
      <c r="N19" s="19">
        <v>0</v>
      </c>
      <c r="O19" s="20" t="str">
        <f t="shared" si="3"/>
        <v>%</v>
      </c>
      <c r="P19" s="25"/>
      <c r="Q19" s="19">
        <v>0</v>
      </c>
      <c r="R19" s="19">
        <v>0</v>
      </c>
      <c r="S19" s="19">
        <v>0</v>
      </c>
      <c r="T19" s="8" t="str">
        <f t="shared" si="4"/>
        <v>%</v>
      </c>
      <c r="U19" s="26"/>
      <c r="V19" s="19">
        <v>0</v>
      </c>
      <c r="W19" s="19">
        <v>0</v>
      </c>
      <c r="X19" s="19">
        <v>0</v>
      </c>
      <c r="Y19" s="20" t="str">
        <f t="shared" si="5"/>
        <v>%</v>
      </c>
      <c r="Z19" s="26"/>
      <c r="AA19" s="23">
        <v>0</v>
      </c>
      <c r="AB19" s="23">
        <v>0</v>
      </c>
      <c r="AC19" s="23">
        <v>0</v>
      </c>
      <c r="AD19" s="8" t="str">
        <f t="shared" si="6"/>
        <v>%</v>
      </c>
      <c r="AE19" s="26"/>
      <c r="AF19" s="23">
        <v>0</v>
      </c>
      <c r="AG19" s="23">
        <v>0</v>
      </c>
      <c r="AH19" s="23">
        <v>0</v>
      </c>
      <c r="AI19" s="8" t="str">
        <f t="shared" si="7"/>
        <v>%</v>
      </c>
      <c r="AJ19" s="26"/>
      <c r="AK19" s="23">
        <f t="shared" si="8"/>
        <v>0</v>
      </c>
      <c r="AL19" s="23">
        <f t="shared" si="9"/>
        <v>0</v>
      </c>
      <c r="AM19" s="23">
        <f t="shared" si="10"/>
        <v>0</v>
      </c>
      <c r="AN19" s="8" t="str">
        <f t="shared" si="11"/>
        <v>%</v>
      </c>
    </row>
    <row r="20" spans="1:4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24</v>
      </c>
      <c r="E20" s="18">
        <v>3361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8" t="str">
        <f t="shared" si="4"/>
        <v>%</v>
      </c>
      <c r="U20" s="26"/>
      <c r="V20" s="19">
        <v>0</v>
      </c>
      <c r="W20" s="19">
        <v>0</v>
      </c>
      <c r="X20" s="19">
        <v>0</v>
      </c>
      <c r="Y20" s="20" t="str">
        <f t="shared" si="5"/>
        <v>%</v>
      </c>
      <c r="Z20" s="26"/>
      <c r="AA20" s="23">
        <v>0</v>
      </c>
      <c r="AB20" s="23">
        <v>0</v>
      </c>
      <c r="AC20" s="23">
        <v>0</v>
      </c>
      <c r="AD20" s="8" t="str">
        <f t="shared" si="6"/>
        <v>%</v>
      </c>
      <c r="AE20" s="26"/>
      <c r="AF20" s="23">
        <v>0</v>
      </c>
      <c r="AG20" s="23">
        <v>0</v>
      </c>
      <c r="AH20" s="23">
        <v>0</v>
      </c>
      <c r="AI20" s="8" t="str">
        <f t="shared" si="7"/>
        <v>%</v>
      </c>
      <c r="AJ20" s="26"/>
      <c r="AK20" s="23">
        <f t="shared" si="8"/>
        <v>0</v>
      </c>
      <c r="AL20" s="23">
        <f t="shared" si="9"/>
        <v>0</v>
      </c>
      <c r="AM20" s="23">
        <f t="shared" si="10"/>
        <v>0</v>
      </c>
      <c r="AN20" s="8" t="str">
        <f t="shared" si="11"/>
        <v>%</v>
      </c>
    </row>
    <row r="21" spans="1:40" ht="15.75" x14ac:dyDescent="0.25">
      <c r="A21" s="14" t="str">
        <f t="shared" si="0"/>
        <v>Revenues</v>
      </c>
      <c r="B21" s="15" t="s">
        <v>20</v>
      </c>
      <c r="C21" s="9" t="s">
        <v>17</v>
      </c>
      <c r="D21" s="16" t="s">
        <v>25</v>
      </c>
      <c r="E21" s="18" t="s">
        <v>26</v>
      </c>
      <c r="F21" s="5"/>
      <c r="G21" s="19">
        <v>169235.18</v>
      </c>
      <c r="H21" s="19">
        <v>507705.56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19">
        <v>0</v>
      </c>
      <c r="W21" s="19">
        <v>0</v>
      </c>
      <c r="X21" s="19">
        <v>0</v>
      </c>
      <c r="Y21" s="20" t="str">
        <f t="shared" si="5"/>
        <v>%</v>
      </c>
      <c r="Z21" s="26"/>
      <c r="AA21" s="23">
        <v>0</v>
      </c>
      <c r="AB21" s="23">
        <v>0</v>
      </c>
      <c r="AC21" s="23">
        <v>0</v>
      </c>
      <c r="AD21" s="8" t="str">
        <f t="shared" si="6"/>
        <v>%</v>
      </c>
      <c r="AE21" s="26"/>
      <c r="AF21" s="23">
        <v>0</v>
      </c>
      <c r="AG21" s="23">
        <v>0</v>
      </c>
      <c r="AH21" s="23">
        <v>0</v>
      </c>
      <c r="AI21" s="8" t="str">
        <f t="shared" si="7"/>
        <v>%</v>
      </c>
      <c r="AJ21" s="26"/>
      <c r="AK21" s="23">
        <f t="shared" si="8"/>
        <v>169235.18</v>
      </c>
      <c r="AL21" s="23">
        <f t="shared" si="9"/>
        <v>507705.56</v>
      </c>
      <c r="AM21" s="23">
        <f t="shared" si="10"/>
        <v>0</v>
      </c>
      <c r="AN21" s="8" t="str">
        <f t="shared" si="11"/>
        <v>%</v>
      </c>
    </row>
    <row r="22" spans="1:40" ht="15.75" x14ac:dyDescent="0.25">
      <c r="A22" s="14" t="str">
        <f t="shared" si="0"/>
        <v>Revenues</v>
      </c>
      <c r="B22" s="15" t="s">
        <v>27</v>
      </c>
      <c r="C22" s="9" t="s">
        <v>17</v>
      </c>
      <c r="D22" s="16" t="s">
        <v>27</v>
      </c>
      <c r="E22" s="18"/>
      <c r="F22" s="5"/>
      <c r="G22" s="19"/>
      <c r="H22" s="19"/>
      <c r="I22" s="19"/>
      <c r="J22" s="20"/>
      <c r="K22" s="17"/>
      <c r="L22" s="19"/>
      <c r="M22" s="19"/>
      <c r="N22" s="19"/>
      <c r="O22" s="20"/>
      <c r="P22" s="17"/>
      <c r="Q22" s="19"/>
      <c r="R22" s="19"/>
      <c r="S22" s="19"/>
      <c r="T22" s="8"/>
      <c r="U22" s="5"/>
      <c r="V22" s="19"/>
      <c r="W22" s="19"/>
      <c r="X22" s="19"/>
      <c r="Y22" s="20"/>
      <c r="Z22" s="5"/>
      <c r="AA22" s="23"/>
      <c r="AB22" s="23"/>
      <c r="AC22" s="23"/>
      <c r="AD22" s="8"/>
      <c r="AE22" s="27"/>
      <c r="AF22" s="23"/>
      <c r="AG22" s="23"/>
      <c r="AH22" s="23"/>
      <c r="AI22" s="8"/>
      <c r="AJ22" s="27"/>
      <c r="AK22" s="23"/>
      <c r="AL22" s="23"/>
      <c r="AM22" s="23"/>
      <c r="AN22" s="8"/>
    </row>
    <row r="23" spans="1:40" ht="15.75" x14ac:dyDescent="0.25">
      <c r="A23" s="14" t="str">
        <f t="shared" si="0"/>
        <v>Revenues</v>
      </c>
      <c r="B23" s="15" t="s">
        <v>27</v>
      </c>
      <c r="C23" s="5" t="s">
        <v>17</v>
      </c>
      <c r="D23" s="16" t="s">
        <v>28</v>
      </c>
      <c r="E23" s="18">
        <v>3430</v>
      </c>
      <c r="F23" s="5"/>
      <c r="G23" s="19">
        <v>171.67</v>
      </c>
      <c r="H23" s="19">
        <v>509.41</v>
      </c>
      <c r="I23" s="19">
        <v>1000</v>
      </c>
      <c r="J23" s="20">
        <f t="shared" si="2"/>
        <v>0.50941000000000003</v>
      </c>
      <c r="K23" s="28"/>
      <c r="L23" s="19">
        <v>0</v>
      </c>
      <c r="M23" s="19">
        <v>0</v>
      </c>
      <c r="N23" s="19">
        <v>0</v>
      </c>
      <c r="O23" s="20" t="str">
        <f t="shared" ref="O23:O28" si="12">IF(N23=0,"%",M23/N23)</f>
        <v>%</v>
      </c>
      <c r="P23" s="28"/>
      <c r="Q23" s="19">
        <v>0</v>
      </c>
      <c r="R23" s="19">
        <v>0</v>
      </c>
      <c r="S23" s="19">
        <v>0</v>
      </c>
      <c r="T23" s="8" t="str">
        <f t="shared" ref="T23:T28" si="13">IF(S23=0,"%",R23/S23)</f>
        <v>%</v>
      </c>
      <c r="U23" s="29"/>
      <c r="V23" s="19">
        <v>0</v>
      </c>
      <c r="W23" s="19">
        <v>0</v>
      </c>
      <c r="X23" s="19">
        <v>0</v>
      </c>
      <c r="Y23" s="20" t="str">
        <f t="shared" ref="Y23:Y28" si="14">IF(X23=0,"%",W23/X23)</f>
        <v>%</v>
      </c>
      <c r="Z23" s="29"/>
      <c r="AA23" s="23">
        <v>0</v>
      </c>
      <c r="AB23" s="23">
        <v>0</v>
      </c>
      <c r="AC23" s="23">
        <v>0</v>
      </c>
      <c r="AD23" s="8" t="str">
        <f t="shared" ref="AD23:AD28" si="15">IF(AC23=0,"%",AB23/AC23)</f>
        <v>%</v>
      </c>
      <c r="AE23" s="29"/>
      <c r="AF23" s="23">
        <v>0</v>
      </c>
      <c r="AG23" s="23">
        <v>0</v>
      </c>
      <c r="AH23" s="23">
        <v>0</v>
      </c>
      <c r="AI23" s="8" t="str">
        <f t="shared" ref="AI23:AI28" si="16">IF(AH23=0,"%",AG23/AH23)</f>
        <v>%</v>
      </c>
      <c r="AJ23" s="29"/>
      <c r="AK23" s="23">
        <f t="shared" si="8"/>
        <v>171.67</v>
      </c>
      <c r="AL23" s="23">
        <f t="shared" si="9"/>
        <v>509.41</v>
      </c>
      <c r="AM23" s="23">
        <f t="shared" si="10"/>
        <v>1000</v>
      </c>
      <c r="AN23" s="8">
        <f t="shared" ref="AN23:AN28" si="17">IF(AM23=0,"%",AL23/AM23)</f>
        <v>0.50941000000000003</v>
      </c>
    </row>
    <row r="24" spans="1:40" ht="15.75" x14ac:dyDescent="0.25">
      <c r="A24" s="14" t="str">
        <f t="shared" si="0"/>
        <v>Revenues</v>
      </c>
      <c r="B24" s="15" t="s">
        <v>27</v>
      </c>
      <c r="C24" s="5"/>
      <c r="D24" s="16" t="s">
        <v>29</v>
      </c>
      <c r="E24" s="18">
        <v>3411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20" t="str">
        <f t="shared" si="12"/>
        <v>%</v>
      </c>
      <c r="P24" s="28"/>
      <c r="Q24" s="19">
        <v>0</v>
      </c>
      <c r="R24" s="19">
        <v>0</v>
      </c>
      <c r="S24" s="19">
        <v>0</v>
      </c>
      <c r="T24" s="8" t="str">
        <f t="shared" si="13"/>
        <v>%</v>
      </c>
      <c r="U24" s="29"/>
      <c r="V24" s="19">
        <v>0</v>
      </c>
      <c r="W24" s="19">
        <v>0</v>
      </c>
      <c r="X24" s="19">
        <v>0</v>
      </c>
      <c r="Y24" s="20" t="str">
        <f t="shared" si="14"/>
        <v>%</v>
      </c>
      <c r="Z24" s="29"/>
      <c r="AA24" s="23">
        <v>0</v>
      </c>
      <c r="AB24" s="23">
        <v>0</v>
      </c>
      <c r="AC24" s="23">
        <v>0</v>
      </c>
      <c r="AD24" s="8" t="str">
        <f t="shared" si="15"/>
        <v>%</v>
      </c>
      <c r="AE24" s="29"/>
      <c r="AF24" s="23">
        <v>0</v>
      </c>
      <c r="AG24" s="23">
        <v>0</v>
      </c>
      <c r="AH24" s="23">
        <v>0</v>
      </c>
      <c r="AI24" s="8" t="str">
        <f t="shared" si="16"/>
        <v>%</v>
      </c>
      <c r="AJ24" s="29"/>
      <c r="AK24" s="23">
        <f t="shared" si="8"/>
        <v>0</v>
      </c>
      <c r="AL24" s="23">
        <f t="shared" si="9"/>
        <v>0</v>
      </c>
      <c r="AM24" s="23">
        <f t="shared" si="10"/>
        <v>0</v>
      </c>
      <c r="AN24" s="8" t="str">
        <f t="shared" si="17"/>
        <v>%</v>
      </c>
    </row>
    <row r="25" spans="1:40" ht="15.75" x14ac:dyDescent="0.25">
      <c r="A25" s="14" t="str">
        <f t="shared" si="0"/>
        <v>Revenues</v>
      </c>
      <c r="B25" s="15" t="s">
        <v>27</v>
      </c>
      <c r="C25" s="5" t="s">
        <v>17</v>
      </c>
      <c r="D25" s="16" t="s">
        <v>30</v>
      </c>
      <c r="E25" s="18">
        <v>3413</v>
      </c>
      <c r="F25" s="5"/>
      <c r="G25" s="19">
        <v>0</v>
      </c>
      <c r="H25" s="19">
        <v>0</v>
      </c>
      <c r="I25" s="19">
        <v>0</v>
      </c>
      <c r="J25" s="20" t="str">
        <f t="shared" si="2"/>
        <v>%</v>
      </c>
      <c r="K25" s="28"/>
      <c r="L25" s="19">
        <v>0</v>
      </c>
      <c r="M25" s="19">
        <v>0</v>
      </c>
      <c r="N25" s="19">
        <v>0</v>
      </c>
      <c r="O25" s="20" t="str">
        <f t="shared" si="12"/>
        <v>%</v>
      </c>
      <c r="P25" s="28"/>
      <c r="Q25" s="19">
        <v>0</v>
      </c>
      <c r="R25" s="19">
        <v>0</v>
      </c>
      <c r="S25" s="19">
        <v>0</v>
      </c>
      <c r="T25" s="8" t="str">
        <f t="shared" si="13"/>
        <v>%</v>
      </c>
      <c r="U25" s="29"/>
      <c r="V25" s="19">
        <v>0</v>
      </c>
      <c r="W25" s="19">
        <v>0</v>
      </c>
      <c r="X25" s="19">
        <v>0</v>
      </c>
      <c r="Y25" s="20" t="str">
        <f t="shared" si="14"/>
        <v>%</v>
      </c>
      <c r="Z25" s="29"/>
      <c r="AA25" s="23">
        <v>0</v>
      </c>
      <c r="AB25" s="23">
        <v>0</v>
      </c>
      <c r="AC25" s="23">
        <v>0</v>
      </c>
      <c r="AD25" s="8" t="str">
        <f t="shared" si="15"/>
        <v>%</v>
      </c>
      <c r="AE25" s="29"/>
      <c r="AF25" s="23">
        <v>0</v>
      </c>
      <c r="AG25" s="23">
        <v>0</v>
      </c>
      <c r="AH25" s="23">
        <v>0</v>
      </c>
      <c r="AI25" s="8" t="str">
        <f t="shared" si="16"/>
        <v>%</v>
      </c>
      <c r="AJ25" s="29"/>
      <c r="AK25" s="23">
        <f t="shared" si="8"/>
        <v>0</v>
      </c>
      <c r="AL25" s="23">
        <f t="shared" si="9"/>
        <v>0</v>
      </c>
      <c r="AM25" s="23">
        <f t="shared" si="10"/>
        <v>0</v>
      </c>
      <c r="AN25" s="8" t="str">
        <f t="shared" si="17"/>
        <v>%</v>
      </c>
    </row>
    <row r="26" spans="1:40" ht="15.75" x14ac:dyDescent="0.25">
      <c r="A26" s="14" t="str">
        <f t="shared" si="0"/>
        <v>Revenues</v>
      </c>
      <c r="B26" s="15" t="s">
        <v>27</v>
      </c>
      <c r="C26" s="5"/>
      <c r="D26" s="16" t="s">
        <v>31</v>
      </c>
      <c r="E26" s="18">
        <v>3440</v>
      </c>
      <c r="F26" s="5"/>
      <c r="G26" s="19">
        <v>0</v>
      </c>
      <c r="H26" s="19">
        <v>0</v>
      </c>
      <c r="I26" s="19">
        <v>20302.2</v>
      </c>
      <c r="J26" s="20">
        <f t="shared" si="2"/>
        <v>0</v>
      </c>
      <c r="K26" s="28"/>
      <c r="L26" s="19">
        <v>0</v>
      </c>
      <c r="M26" s="19">
        <v>0</v>
      </c>
      <c r="N26" s="19">
        <v>0</v>
      </c>
      <c r="O26" s="20" t="str">
        <f t="shared" si="12"/>
        <v>%</v>
      </c>
      <c r="P26" s="28"/>
      <c r="Q26" s="19">
        <v>0</v>
      </c>
      <c r="R26" s="19">
        <v>0</v>
      </c>
      <c r="S26" s="19">
        <v>0</v>
      </c>
      <c r="T26" s="8" t="str">
        <f t="shared" si="13"/>
        <v>%</v>
      </c>
      <c r="U26" s="29"/>
      <c r="V26" s="19">
        <v>0</v>
      </c>
      <c r="W26" s="19">
        <v>0</v>
      </c>
      <c r="X26" s="19">
        <v>0</v>
      </c>
      <c r="Y26" s="20" t="str">
        <f t="shared" si="14"/>
        <v>%</v>
      </c>
      <c r="Z26" s="29"/>
      <c r="AA26" s="23">
        <v>0</v>
      </c>
      <c r="AB26" s="23">
        <v>0</v>
      </c>
      <c r="AC26" s="23">
        <v>0</v>
      </c>
      <c r="AD26" s="8" t="str">
        <f t="shared" si="15"/>
        <v>%</v>
      </c>
      <c r="AE26" s="29"/>
      <c r="AF26" s="23">
        <v>0</v>
      </c>
      <c r="AG26" s="23">
        <v>0</v>
      </c>
      <c r="AH26" s="23">
        <v>0</v>
      </c>
      <c r="AI26" s="8" t="str">
        <f t="shared" si="16"/>
        <v>%</v>
      </c>
      <c r="AJ26" s="29"/>
      <c r="AK26" s="23">
        <f t="shared" si="8"/>
        <v>0</v>
      </c>
      <c r="AL26" s="23">
        <f t="shared" si="9"/>
        <v>0</v>
      </c>
      <c r="AM26" s="23">
        <f t="shared" si="10"/>
        <v>20302.2</v>
      </c>
      <c r="AN26" s="8">
        <f t="shared" si="17"/>
        <v>0</v>
      </c>
    </row>
    <row r="27" spans="1:40" ht="15.75" x14ac:dyDescent="0.25">
      <c r="A27" s="14" t="str">
        <f t="shared" si="0"/>
        <v>Revenues</v>
      </c>
      <c r="B27" s="15" t="s">
        <v>27</v>
      </c>
      <c r="C27" s="5" t="s">
        <v>17</v>
      </c>
      <c r="D27" s="16" t="s">
        <v>32</v>
      </c>
      <c r="E27" s="18" t="s">
        <v>33</v>
      </c>
      <c r="F27" s="5"/>
      <c r="G27" s="19">
        <f>-913.91+160.69</f>
        <v>-753.22</v>
      </c>
      <c r="H27" s="19">
        <f>773.59+800+9424.75-913.91</f>
        <v>10084.43</v>
      </c>
      <c r="I27" s="19">
        <v>218251</v>
      </c>
      <c r="J27" s="20">
        <f>IF(I27=0,"%",H27/I27)</f>
        <v>4.620565312415522E-2</v>
      </c>
      <c r="K27" s="28"/>
      <c r="L27" s="19">
        <f>34381.23</f>
        <v>34381.230000000003</v>
      </c>
      <c r="M27" s="19">
        <f>58640.38+83.2+1000</f>
        <v>59723.579999999994</v>
      </c>
      <c r="N27" s="19">
        <v>310000</v>
      </c>
      <c r="O27" s="20">
        <f t="shared" si="12"/>
        <v>0.19265670967741932</v>
      </c>
      <c r="P27" s="28"/>
      <c r="Q27" s="19">
        <v>0</v>
      </c>
      <c r="R27" s="19">
        <v>0</v>
      </c>
      <c r="S27" s="19">
        <v>0</v>
      </c>
      <c r="T27" s="8" t="str">
        <f t="shared" si="13"/>
        <v>%</v>
      </c>
      <c r="U27" s="29"/>
      <c r="V27" s="19">
        <v>0</v>
      </c>
      <c r="W27" s="19">
        <v>0</v>
      </c>
      <c r="X27" s="19">
        <v>0</v>
      </c>
      <c r="Y27" s="20" t="str">
        <f t="shared" si="14"/>
        <v>%</v>
      </c>
      <c r="Z27" s="29"/>
      <c r="AA27" s="23">
        <v>498427.75</v>
      </c>
      <c r="AB27" s="23">
        <v>1419483.26</v>
      </c>
      <c r="AC27" s="23">
        <v>6234500</v>
      </c>
      <c r="AD27" s="8">
        <f t="shared" si="15"/>
        <v>0.22768197289277409</v>
      </c>
      <c r="AE27" s="29"/>
      <c r="AF27" s="19">
        <v>0</v>
      </c>
      <c r="AG27" s="19">
        <v>0</v>
      </c>
      <c r="AH27" s="23">
        <v>0</v>
      </c>
      <c r="AI27" s="8" t="str">
        <f t="shared" si="16"/>
        <v>%</v>
      </c>
      <c r="AJ27" s="29"/>
      <c r="AK27" s="23">
        <f>G27+L27+Q27+V27+AA27+AF27</f>
        <v>532055.76</v>
      </c>
      <c r="AL27" s="23">
        <f>H27+M27+R27+W27+AB27+AG27</f>
        <v>1489291.27</v>
      </c>
      <c r="AM27" s="23">
        <f t="shared" si="10"/>
        <v>6762751</v>
      </c>
      <c r="AN27" s="8">
        <f t="shared" si="17"/>
        <v>0.22021974045769244</v>
      </c>
    </row>
    <row r="28" spans="1:4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34</v>
      </c>
      <c r="E28" s="18">
        <v>3900</v>
      </c>
      <c r="F28" s="5"/>
      <c r="G28" s="19">
        <v>0</v>
      </c>
      <c r="H28" s="19">
        <v>0</v>
      </c>
      <c r="I28" s="19">
        <v>0</v>
      </c>
      <c r="J28" s="8" t="str">
        <f t="shared" si="2"/>
        <v>%</v>
      </c>
      <c r="K28" s="29"/>
      <c r="L28" s="19">
        <v>0</v>
      </c>
      <c r="M28" s="19">
        <v>0</v>
      </c>
      <c r="N28" s="19">
        <v>0</v>
      </c>
      <c r="O28" s="8" t="str">
        <f t="shared" si="12"/>
        <v>%</v>
      </c>
      <c r="P28" s="29"/>
      <c r="Q28" s="23">
        <v>0</v>
      </c>
      <c r="R28" s="23">
        <v>0</v>
      </c>
      <c r="S28" s="23">
        <v>0</v>
      </c>
      <c r="T28" s="8" t="str">
        <f t="shared" si="13"/>
        <v>%</v>
      </c>
      <c r="U28" s="29"/>
      <c r="V28" s="19">
        <v>42.66</v>
      </c>
      <c r="W28" s="19">
        <v>760.1</v>
      </c>
      <c r="X28" s="19">
        <v>0</v>
      </c>
      <c r="Y28" s="20" t="str">
        <f t="shared" si="14"/>
        <v>%</v>
      </c>
      <c r="Z28" s="29"/>
      <c r="AA28" s="23">
        <v>0</v>
      </c>
      <c r="AB28" s="23">
        <v>0</v>
      </c>
      <c r="AC28" s="23">
        <v>0</v>
      </c>
      <c r="AD28" s="8" t="str">
        <f t="shared" si="15"/>
        <v>%</v>
      </c>
      <c r="AE28" s="29"/>
      <c r="AF28" s="19">
        <v>0</v>
      </c>
      <c r="AG28" s="19">
        <v>0</v>
      </c>
      <c r="AH28" s="23">
        <v>0</v>
      </c>
      <c r="AI28" s="8" t="str">
        <f t="shared" si="16"/>
        <v>%</v>
      </c>
      <c r="AJ28" s="29"/>
      <c r="AK28" s="23">
        <f t="shared" si="8"/>
        <v>42.66</v>
      </c>
      <c r="AL28" s="23">
        <f t="shared" si="9"/>
        <v>760.1</v>
      </c>
      <c r="AM28" s="23">
        <f t="shared" si="10"/>
        <v>0</v>
      </c>
      <c r="AN28" s="8" t="str">
        <f t="shared" si="17"/>
        <v>%</v>
      </c>
    </row>
    <row r="29" spans="1:40" ht="27.75" customHeight="1" x14ac:dyDescent="0.25">
      <c r="A29" s="3"/>
      <c r="B29" s="3"/>
      <c r="C29" s="9" t="s">
        <v>35</v>
      </c>
      <c r="D29" s="5"/>
      <c r="E29" s="5"/>
      <c r="F29" s="5"/>
      <c r="G29" s="70">
        <f>SUM(G13:G28)</f>
        <v>353617.01</v>
      </c>
      <c r="H29" s="57">
        <f>SUM(H13:H28)</f>
        <v>1028876.1900000001</v>
      </c>
      <c r="I29" s="57">
        <f>SUM(I13:I28)</f>
        <v>3167626.96</v>
      </c>
      <c r="J29" s="31">
        <f>IF(I29=0,"",H29/I29)</f>
        <v>0.32480977179206738</v>
      </c>
      <c r="K29" s="29"/>
      <c r="L29" s="57">
        <f>SUM(L13:L28)</f>
        <v>409367.99000000005</v>
      </c>
      <c r="M29" s="57">
        <f>SUM(M13:M28)</f>
        <v>462253.78000000009</v>
      </c>
      <c r="N29" s="57">
        <f>SUM(N13:N28)</f>
        <v>4195000</v>
      </c>
      <c r="O29" s="31">
        <f>IF(N29=0,"",M29/N29)</f>
        <v>0.11019160429082243</v>
      </c>
      <c r="P29" s="29"/>
      <c r="Q29" s="57">
        <f>SUM(Q13:Q28)</f>
        <v>0</v>
      </c>
      <c r="R29" s="57">
        <f>SUM(R13:R28)</f>
        <v>1854792.81</v>
      </c>
      <c r="S29" s="57">
        <f>SUM(S13:S28)</f>
        <v>3502314.06</v>
      </c>
      <c r="T29" s="31">
        <f>IF(S29=0,"",R29/S29)</f>
        <v>0.52959065869723865</v>
      </c>
      <c r="U29" s="29"/>
      <c r="V29" s="70">
        <f>SUM(V13:V28)</f>
        <v>42.66</v>
      </c>
      <c r="W29" s="70">
        <f>SUM(W13:W28)</f>
        <v>760.1</v>
      </c>
      <c r="X29" s="70">
        <f>SUM(X13:X28)</f>
        <v>0</v>
      </c>
      <c r="Y29" s="150" t="str">
        <f>IF(X29=0,"",W29/X29)</f>
        <v/>
      </c>
      <c r="Z29" s="29"/>
      <c r="AA29" s="57">
        <f>SUM(AA13:AA28)</f>
        <v>498427.75</v>
      </c>
      <c r="AB29" s="57">
        <f>SUM(AB13:AB28)</f>
        <v>1419483.26</v>
      </c>
      <c r="AC29" s="57">
        <f>SUM(AC13:AC28)</f>
        <v>6234500</v>
      </c>
      <c r="AD29" s="31">
        <f>IF(AC29=0,"",AB29/AC29)</f>
        <v>0.22768197289277409</v>
      </c>
      <c r="AE29" s="29"/>
      <c r="AF29" s="57">
        <f>SUM(AF13:AF28)</f>
        <v>0</v>
      </c>
      <c r="AG29" s="57">
        <f>SUM(AG13:AG28)</f>
        <v>0</v>
      </c>
      <c r="AH29" s="57">
        <f>SUM(AH13:AH28)</f>
        <v>0</v>
      </c>
      <c r="AI29" s="31" t="str">
        <f>IF(AH29=0,"",AG29/AH29)</f>
        <v/>
      </c>
      <c r="AJ29" s="29"/>
      <c r="AK29" s="57">
        <f>SUM(AK13:AK28)</f>
        <v>1261455.4099999999</v>
      </c>
      <c r="AL29" s="57">
        <f>SUM(AL13:AL28)</f>
        <v>4766166.1400000006</v>
      </c>
      <c r="AM29" s="57">
        <f>SUM(AM13:AM28)</f>
        <v>17099441.02</v>
      </c>
      <c r="AN29" s="31">
        <f>IF(AM29=0,"",AL29/AM29)</f>
        <v>0.27873227753032132</v>
      </c>
    </row>
    <row r="30" spans="1:40" x14ac:dyDescent="0.2">
      <c r="A30" s="3"/>
      <c r="B30" s="3"/>
      <c r="C30" s="5"/>
      <c r="D30" s="5"/>
      <c r="E30" s="5"/>
      <c r="F30" s="5"/>
      <c r="G30" s="28"/>
      <c r="H30" s="29"/>
      <c r="I30" s="29"/>
      <c r="J30" s="8"/>
      <c r="K30" s="29"/>
      <c r="L30" s="29"/>
      <c r="M30" s="29"/>
      <c r="N30" s="29"/>
      <c r="O30" s="8"/>
      <c r="P30" s="29"/>
      <c r="Q30" s="29"/>
      <c r="R30" s="29"/>
      <c r="S30" s="29"/>
      <c r="T30" s="8"/>
      <c r="U30" s="29"/>
      <c r="V30" s="28"/>
      <c r="W30" s="28"/>
      <c r="X30" s="28"/>
      <c r="Y30" s="20"/>
      <c r="Z30" s="29"/>
      <c r="AA30" s="29"/>
      <c r="AB30" s="29"/>
      <c r="AC30" s="29"/>
      <c r="AD30" s="8"/>
      <c r="AE30" s="29"/>
      <c r="AF30" s="29"/>
      <c r="AG30" s="29"/>
      <c r="AH30" s="29"/>
      <c r="AI30" s="8"/>
      <c r="AJ30" s="29"/>
      <c r="AK30" s="29"/>
      <c r="AL30" s="29"/>
      <c r="AM30" s="29"/>
      <c r="AN30" s="8"/>
    </row>
    <row r="31" spans="1:40" ht="9" customHeight="1" x14ac:dyDescent="0.25">
      <c r="A31" s="3"/>
      <c r="B31" s="3"/>
      <c r="C31" s="9" t="s">
        <v>36</v>
      </c>
      <c r="D31" s="5"/>
      <c r="E31" s="5"/>
      <c r="F31" s="5"/>
      <c r="G31" s="28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8"/>
      <c r="W31" s="28"/>
      <c r="X31" s="28"/>
      <c r="Y31" s="20"/>
      <c r="Z31" s="29"/>
      <c r="AA31" s="29"/>
      <c r="AB31" s="29"/>
      <c r="AC31" s="29"/>
      <c r="AD31" s="8"/>
      <c r="AE31" s="29"/>
      <c r="AF31" s="29"/>
      <c r="AG31" s="29"/>
      <c r="AH31" s="29"/>
      <c r="AI31" s="8"/>
      <c r="AJ31" s="29"/>
      <c r="AK31" s="29"/>
      <c r="AL31" s="29"/>
      <c r="AM31" s="29"/>
      <c r="AN31" s="8"/>
    </row>
    <row r="32" spans="1:40" ht="15.75" x14ac:dyDescent="0.25">
      <c r="A32" s="14" t="s">
        <v>36</v>
      </c>
      <c r="B32" s="3" t="s">
        <v>37</v>
      </c>
      <c r="C32" s="5" t="s">
        <v>17</v>
      </c>
      <c r="D32" s="5" t="s">
        <v>37</v>
      </c>
      <c r="E32" s="5"/>
      <c r="F32" s="5"/>
      <c r="G32" s="28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8"/>
      <c r="W32" s="28"/>
      <c r="X32" s="28"/>
      <c r="Y32" s="20"/>
      <c r="Z32" s="29"/>
      <c r="AA32" s="29"/>
      <c r="AB32" s="29"/>
      <c r="AC32" s="29"/>
      <c r="AD32" s="8"/>
      <c r="AE32" s="29"/>
      <c r="AF32" s="29"/>
      <c r="AG32" s="29"/>
      <c r="AH32" s="29"/>
      <c r="AI32" s="8"/>
      <c r="AJ32" s="29"/>
      <c r="AK32" s="29"/>
      <c r="AL32" s="29"/>
      <c r="AM32" s="29"/>
      <c r="AN32" s="8"/>
    </row>
    <row r="33" spans="1:40" ht="15.75" x14ac:dyDescent="0.25">
      <c r="A33" s="14" t="s">
        <v>36</v>
      </c>
      <c r="B33" s="3" t="s">
        <v>37</v>
      </c>
      <c r="C33" s="5" t="s">
        <v>17</v>
      </c>
      <c r="D33" s="32" t="s">
        <v>64</v>
      </c>
      <c r="E33" s="18">
        <v>5000</v>
      </c>
      <c r="F33" s="33"/>
      <c r="G33" s="19">
        <v>0</v>
      </c>
      <c r="H33" s="19">
        <v>0</v>
      </c>
      <c r="I33" s="19">
        <v>108352</v>
      </c>
      <c r="J33" s="8">
        <f t="shared" ref="J33:J48" si="18">IF(I33=0,"%",H33/I33)</f>
        <v>0</v>
      </c>
      <c r="K33" s="29"/>
      <c r="L33" s="19">
        <v>0</v>
      </c>
      <c r="M33" s="19">
        <v>0</v>
      </c>
      <c r="N33" s="19">
        <v>0</v>
      </c>
      <c r="O33" s="8" t="str">
        <f t="shared" ref="O33:O49" si="19">IF(N33=0,"%",M33/N33)</f>
        <v>%</v>
      </c>
      <c r="P33" s="29"/>
      <c r="Q33" s="19">
        <v>167880.87</v>
      </c>
      <c r="R33" s="19">
        <v>352731.32999999996</v>
      </c>
      <c r="S33" s="19">
        <v>382807.81999999995</v>
      </c>
      <c r="T33" s="8">
        <f t="shared" ref="T33:T49" si="20">IF(S33=0,"%",R33/S33)</f>
        <v>0.92143188192968473</v>
      </c>
      <c r="U33" s="29"/>
      <c r="V33" s="19">
        <v>0</v>
      </c>
      <c r="W33" s="19">
        <v>0</v>
      </c>
      <c r="X33" s="19">
        <v>0</v>
      </c>
      <c r="Y33" s="20" t="str">
        <f t="shared" ref="Y33:Y49" si="21">IF(X33=0,"%",W33/X33)</f>
        <v>%</v>
      </c>
      <c r="Z33" s="29"/>
      <c r="AA33" s="19">
        <v>0</v>
      </c>
      <c r="AB33" s="19">
        <v>0</v>
      </c>
      <c r="AC33" s="23">
        <v>0</v>
      </c>
      <c r="AD33" s="8" t="str">
        <f t="shared" ref="AD33:AD49" si="22">IF(AC33=0,"%",AB33/AC33)</f>
        <v>%</v>
      </c>
      <c r="AE33" s="29"/>
      <c r="AF33" s="19">
        <v>0</v>
      </c>
      <c r="AG33" s="19">
        <v>0</v>
      </c>
      <c r="AH33" s="23">
        <v>0</v>
      </c>
      <c r="AI33" s="8" t="str">
        <f t="shared" ref="AI33:AI49" si="23">IF(AH33=0,"%",AG33/AH33)</f>
        <v>%</v>
      </c>
      <c r="AJ33" s="29"/>
      <c r="AK33" s="23">
        <f>G33+L33+Q33+V33+AA33+AF33</f>
        <v>167880.87</v>
      </c>
      <c r="AL33" s="23">
        <f>H33+M33+R33+W33+AB33+AG33</f>
        <v>352731.32999999996</v>
      </c>
      <c r="AM33" s="23">
        <f>I33+N33+S33+X33+AC33+AH33</f>
        <v>491159.81999999995</v>
      </c>
      <c r="AN33" s="8">
        <f t="shared" ref="AN33:AN49" si="24">IF(AM33=0,"%",AL33/AM33)</f>
        <v>0.71815998710969475</v>
      </c>
    </row>
    <row r="34" spans="1:40" ht="15.75" x14ac:dyDescent="0.25">
      <c r="A34" s="14" t="s">
        <v>36</v>
      </c>
      <c r="B34" s="3" t="s">
        <v>37</v>
      </c>
      <c r="C34" s="5" t="s">
        <v>17</v>
      </c>
      <c r="D34" s="32" t="s">
        <v>65</v>
      </c>
      <c r="E34" s="18">
        <v>6000</v>
      </c>
      <c r="F34" s="33"/>
      <c r="G34" s="19">
        <f>39139.56+8977.03+4435.14+8570.4+6939.24</f>
        <v>68061.37</v>
      </c>
      <c r="H34" s="19">
        <f>78278.03+30632.71+12229.31+22617.76+25771.96</f>
        <v>169529.77</v>
      </c>
      <c r="I34" s="19">
        <v>766816.88</v>
      </c>
      <c r="J34" s="8">
        <f t="shared" si="18"/>
        <v>0.2210824701720181</v>
      </c>
      <c r="K34" s="29"/>
      <c r="L34" s="19">
        <v>0</v>
      </c>
      <c r="M34" s="19">
        <v>0</v>
      </c>
      <c r="N34" s="19">
        <v>0</v>
      </c>
      <c r="O34" s="8" t="str">
        <f t="shared" si="19"/>
        <v>%</v>
      </c>
      <c r="P34" s="29"/>
      <c r="Q34" s="19">
        <v>63207.889999999992</v>
      </c>
      <c r="R34" s="19">
        <v>204288.72000000003</v>
      </c>
      <c r="S34" s="19">
        <v>939145.6</v>
      </c>
      <c r="T34" s="8">
        <f t="shared" si="20"/>
        <v>0.21752614291117378</v>
      </c>
      <c r="U34" s="29"/>
      <c r="V34" s="19">
        <v>0</v>
      </c>
      <c r="W34" s="19">
        <v>0</v>
      </c>
      <c r="X34" s="19">
        <v>0</v>
      </c>
      <c r="Y34" s="20" t="str">
        <f t="shared" si="21"/>
        <v>%</v>
      </c>
      <c r="Z34" s="29"/>
      <c r="AA34" s="23">
        <v>0</v>
      </c>
      <c r="AB34" s="23">
        <v>0</v>
      </c>
      <c r="AC34" s="23">
        <v>0</v>
      </c>
      <c r="AD34" s="8" t="str">
        <f t="shared" si="22"/>
        <v>%</v>
      </c>
      <c r="AE34" s="29"/>
      <c r="AF34" s="23">
        <v>0</v>
      </c>
      <c r="AG34" s="23">
        <v>0</v>
      </c>
      <c r="AH34" s="23">
        <v>0</v>
      </c>
      <c r="AI34" s="8" t="str">
        <f t="shared" si="23"/>
        <v>%</v>
      </c>
      <c r="AJ34" s="29"/>
      <c r="AK34" s="23">
        <f t="shared" ref="AK34:AK49" si="25">G34+L34+Q34+V34+AA34+AF34</f>
        <v>131269.25999999998</v>
      </c>
      <c r="AL34" s="23">
        <f t="shared" ref="AL34:AL49" si="26">H34+M34+R34+W34+AB34+AG34</f>
        <v>373818.49</v>
      </c>
      <c r="AM34" s="23">
        <f t="shared" ref="AM34:AM49" si="27">I34+N34+S34+X34+AC34+AH34</f>
        <v>1705962.48</v>
      </c>
      <c r="AN34" s="8">
        <f t="shared" si="24"/>
        <v>0.21912468438344551</v>
      </c>
    </row>
    <row r="35" spans="1:40" ht="15.75" x14ac:dyDescent="0.25">
      <c r="A35" s="14" t="s">
        <v>36</v>
      </c>
      <c r="B35" s="3" t="s">
        <v>37</v>
      </c>
      <c r="C35" s="5" t="s">
        <v>17</v>
      </c>
      <c r="D35" s="32" t="s">
        <v>66</v>
      </c>
      <c r="E35" s="18">
        <v>7100</v>
      </c>
      <c r="F35" s="33"/>
      <c r="G35" s="19">
        <v>33656.660000000003</v>
      </c>
      <c r="H35" s="19">
        <v>98423.91</v>
      </c>
      <c r="I35" s="19">
        <v>176000</v>
      </c>
      <c r="J35" s="8">
        <f t="shared" si="18"/>
        <v>0.55922676136363636</v>
      </c>
      <c r="K35" s="29"/>
      <c r="L35" s="19">
        <v>0</v>
      </c>
      <c r="M35" s="19">
        <v>0</v>
      </c>
      <c r="N35" s="19">
        <v>0</v>
      </c>
      <c r="O35" s="8" t="str">
        <f t="shared" si="19"/>
        <v>%</v>
      </c>
      <c r="P35" s="29"/>
      <c r="Q35" s="23">
        <v>0</v>
      </c>
      <c r="R35" s="23">
        <v>0</v>
      </c>
      <c r="S35" s="19">
        <v>0</v>
      </c>
      <c r="T35" s="8" t="str">
        <f t="shared" si="20"/>
        <v>%</v>
      </c>
      <c r="U35" s="29"/>
      <c r="V35" s="19">
        <v>0</v>
      </c>
      <c r="W35" s="19">
        <v>0</v>
      </c>
      <c r="X35" s="19">
        <v>0</v>
      </c>
      <c r="Y35" s="20" t="str">
        <f t="shared" si="21"/>
        <v>%</v>
      </c>
      <c r="Z35" s="29"/>
      <c r="AA35" s="23">
        <v>0</v>
      </c>
      <c r="AB35" s="23">
        <v>0</v>
      </c>
      <c r="AC35" s="23">
        <v>0</v>
      </c>
      <c r="AD35" s="8" t="str">
        <f t="shared" si="22"/>
        <v>%</v>
      </c>
      <c r="AE35" s="29"/>
      <c r="AF35" s="23">
        <v>0</v>
      </c>
      <c r="AG35" s="23">
        <v>0</v>
      </c>
      <c r="AH35" s="23">
        <v>0</v>
      </c>
      <c r="AI35" s="8" t="str">
        <f t="shared" si="23"/>
        <v>%</v>
      </c>
      <c r="AJ35" s="29"/>
      <c r="AK35" s="23">
        <f t="shared" si="25"/>
        <v>33656.660000000003</v>
      </c>
      <c r="AL35" s="23">
        <f t="shared" si="26"/>
        <v>98423.91</v>
      </c>
      <c r="AM35" s="23">
        <f t="shared" si="27"/>
        <v>176000</v>
      </c>
      <c r="AN35" s="8">
        <f t="shared" si="24"/>
        <v>0.55922676136363636</v>
      </c>
    </row>
    <row r="36" spans="1:40" ht="15.75" x14ac:dyDescent="0.25">
      <c r="A36" s="14" t="s">
        <v>36</v>
      </c>
      <c r="B36" s="3" t="s">
        <v>37</v>
      </c>
      <c r="C36" s="5"/>
      <c r="D36" s="32" t="s">
        <v>67</v>
      </c>
      <c r="E36" s="18">
        <v>7200</v>
      </c>
      <c r="F36" s="33"/>
      <c r="G36" s="19">
        <v>13524.250000000002</v>
      </c>
      <c r="H36" s="19">
        <v>97453.84</v>
      </c>
      <c r="I36" s="19">
        <v>422707.11000000004</v>
      </c>
      <c r="J36" s="8">
        <f t="shared" si="18"/>
        <v>0.23054696193778237</v>
      </c>
      <c r="K36" s="29"/>
      <c r="L36" s="19">
        <v>0</v>
      </c>
      <c r="M36" s="19">
        <v>0</v>
      </c>
      <c r="N36" s="19">
        <v>5263.84</v>
      </c>
      <c r="O36" s="8">
        <f t="shared" si="19"/>
        <v>0</v>
      </c>
      <c r="P36" s="29"/>
      <c r="Q36" s="19">
        <v>-913.91</v>
      </c>
      <c r="R36" s="19">
        <v>-913.91</v>
      </c>
      <c r="S36" s="19">
        <v>78925.959999999992</v>
      </c>
      <c r="T36" s="8">
        <f t="shared" si="20"/>
        <v>-1.1579333339752853E-2</v>
      </c>
      <c r="U36" s="29"/>
      <c r="V36" s="19">
        <v>0</v>
      </c>
      <c r="W36" s="19">
        <v>0</v>
      </c>
      <c r="X36" s="19">
        <v>0</v>
      </c>
      <c r="Y36" s="20" t="str">
        <f t="shared" si="21"/>
        <v>%</v>
      </c>
      <c r="Z36" s="29"/>
      <c r="AA36" s="23">
        <v>0</v>
      </c>
      <c r="AB36" s="23">
        <v>0</v>
      </c>
      <c r="AC36" s="23">
        <v>0</v>
      </c>
      <c r="AD36" s="8" t="str">
        <f t="shared" si="22"/>
        <v>%</v>
      </c>
      <c r="AE36" s="29"/>
      <c r="AF36" s="23">
        <v>0</v>
      </c>
      <c r="AG36" s="23">
        <v>0</v>
      </c>
      <c r="AH36" s="23">
        <v>0</v>
      </c>
      <c r="AI36" s="8" t="str">
        <f t="shared" si="23"/>
        <v>%</v>
      </c>
      <c r="AJ36" s="29"/>
      <c r="AK36" s="23">
        <f t="shared" si="25"/>
        <v>12610.340000000002</v>
      </c>
      <c r="AL36" s="23">
        <f t="shared" si="26"/>
        <v>96539.93</v>
      </c>
      <c r="AM36" s="23">
        <f t="shared" si="27"/>
        <v>506896.91000000003</v>
      </c>
      <c r="AN36" s="8">
        <f t="shared" si="24"/>
        <v>0.19045278851670253</v>
      </c>
    </row>
    <row r="37" spans="1:40" ht="15.75" x14ac:dyDescent="0.25">
      <c r="A37" s="14" t="s">
        <v>36</v>
      </c>
      <c r="B37" s="3" t="s">
        <v>37</v>
      </c>
      <c r="C37" s="5" t="s">
        <v>17</v>
      </c>
      <c r="D37" s="32" t="s">
        <v>68</v>
      </c>
      <c r="E37" s="18">
        <v>7300</v>
      </c>
      <c r="F37" s="33"/>
      <c r="G37" s="19">
        <v>0</v>
      </c>
      <c r="H37" s="19">
        <v>0</v>
      </c>
      <c r="I37" s="19">
        <v>0</v>
      </c>
      <c r="J37" s="8" t="str">
        <f t="shared" si="18"/>
        <v>%</v>
      </c>
      <c r="K37" s="29"/>
      <c r="L37" s="19">
        <v>0</v>
      </c>
      <c r="M37" s="19">
        <v>0</v>
      </c>
      <c r="N37" s="19">
        <v>0</v>
      </c>
      <c r="O37" s="8" t="str">
        <f t="shared" si="19"/>
        <v>%</v>
      </c>
      <c r="P37" s="29"/>
      <c r="Q37" s="23">
        <v>0</v>
      </c>
      <c r="R37" s="23">
        <v>0</v>
      </c>
      <c r="S37" s="19">
        <v>0</v>
      </c>
      <c r="T37" s="8" t="str">
        <f t="shared" si="20"/>
        <v>%</v>
      </c>
      <c r="U37" s="29"/>
      <c r="V37" s="19">
        <v>0</v>
      </c>
      <c r="W37" s="19">
        <v>0</v>
      </c>
      <c r="X37" s="19">
        <v>0</v>
      </c>
      <c r="Y37" s="20" t="str">
        <f t="shared" si="21"/>
        <v>%</v>
      </c>
      <c r="Z37" s="29"/>
      <c r="AA37" s="23">
        <v>0</v>
      </c>
      <c r="AB37" s="23">
        <v>0</v>
      </c>
      <c r="AC37" s="23">
        <v>0</v>
      </c>
      <c r="AD37" s="8" t="str">
        <f t="shared" si="22"/>
        <v>%</v>
      </c>
      <c r="AE37" s="29"/>
      <c r="AF37" s="23">
        <v>0</v>
      </c>
      <c r="AG37" s="23">
        <v>0</v>
      </c>
      <c r="AH37" s="23">
        <v>0</v>
      </c>
      <c r="AI37" s="8" t="str">
        <f t="shared" si="23"/>
        <v>%</v>
      </c>
      <c r="AJ37" s="29"/>
      <c r="AK37" s="23">
        <f t="shared" si="25"/>
        <v>0</v>
      </c>
      <c r="AL37" s="23">
        <f t="shared" si="26"/>
        <v>0</v>
      </c>
      <c r="AM37" s="23">
        <f t="shared" si="27"/>
        <v>0</v>
      </c>
      <c r="AN37" s="8" t="str">
        <f t="shared" si="24"/>
        <v>%</v>
      </c>
    </row>
    <row r="38" spans="1:40" ht="15.75" x14ac:dyDescent="0.25">
      <c r="A38" s="14" t="s">
        <v>36</v>
      </c>
      <c r="B38" s="3" t="s">
        <v>37</v>
      </c>
      <c r="C38" s="5" t="s">
        <v>17</v>
      </c>
      <c r="D38" s="32" t="s">
        <v>69</v>
      </c>
      <c r="E38" s="18">
        <v>7400</v>
      </c>
      <c r="F38" s="33"/>
      <c r="G38" s="19">
        <v>0</v>
      </c>
      <c r="H38" s="19">
        <v>0</v>
      </c>
      <c r="I38" s="19">
        <v>0</v>
      </c>
      <c r="J38" s="8" t="str">
        <f t="shared" si="18"/>
        <v>%</v>
      </c>
      <c r="K38" s="29"/>
      <c r="L38" s="19">
        <v>0</v>
      </c>
      <c r="M38" s="19">
        <v>0</v>
      </c>
      <c r="N38" s="19">
        <v>0</v>
      </c>
      <c r="O38" s="8" t="str">
        <f t="shared" si="19"/>
        <v>%</v>
      </c>
      <c r="P38" s="29"/>
      <c r="Q38" s="23">
        <v>1148414.99</v>
      </c>
      <c r="R38" s="23">
        <v>1148414.99</v>
      </c>
      <c r="S38" s="19">
        <v>1415266.6</v>
      </c>
      <c r="T38" s="8">
        <f t="shared" si="20"/>
        <v>0.81144781484986639</v>
      </c>
      <c r="U38" s="29"/>
      <c r="V38" s="19">
        <v>0</v>
      </c>
      <c r="W38" s="19">
        <v>0</v>
      </c>
      <c r="X38" s="19">
        <v>0</v>
      </c>
      <c r="Y38" s="20" t="str">
        <f t="shared" si="21"/>
        <v>%</v>
      </c>
      <c r="Z38" s="29"/>
      <c r="AA38" s="23">
        <v>0</v>
      </c>
      <c r="AB38" s="23">
        <v>0</v>
      </c>
      <c r="AC38" s="23">
        <v>0</v>
      </c>
      <c r="AD38" s="8" t="str">
        <f t="shared" si="22"/>
        <v>%</v>
      </c>
      <c r="AE38" s="29"/>
      <c r="AF38" s="23">
        <v>0</v>
      </c>
      <c r="AG38" s="23">
        <v>0</v>
      </c>
      <c r="AH38" s="23">
        <v>0</v>
      </c>
      <c r="AI38" s="8" t="str">
        <f t="shared" si="23"/>
        <v>%</v>
      </c>
      <c r="AJ38" s="29"/>
      <c r="AK38" s="23">
        <f t="shared" si="25"/>
        <v>1148414.99</v>
      </c>
      <c r="AL38" s="23">
        <f t="shared" si="26"/>
        <v>1148414.99</v>
      </c>
      <c r="AM38" s="23">
        <f t="shared" si="27"/>
        <v>1415266.6</v>
      </c>
      <c r="AN38" s="8">
        <f t="shared" si="24"/>
        <v>0.81144781484986639</v>
      </c>
    </row>
    <row r="39" spans="1:40" ht="15.75" x14ac:dyDescent="0.25">
      <c r="A39" s="14" t="s">
        <v>36</v>
      </c>
      <c r="B39" s="3" t="s">
        <v>37</v>
      </c>
      <c r="C39" s="5" t="s">
        <v>17</v>
      </c>
      <c r="D39" s="32" t="s">
        <v>70</v>
      </c>
      <c r="E39" s="18">
        <v>7500</v>
      </c>
      <c r="F39" s="33"/>
      <c r="G39" s="19">
        <v>49350.36</v>
      </c>
      <c r="H39" s="19">
        <v>181212.28</v>
      </c>
      <c r="I39" s="19">
        <v>606263.59000000008</v>
      </c>
      <c r="J39" s="8">
        <f t="shared" si="18"/>
        <v>0.29890015331450132</v>
      </c>
      <c r="K39" s="29"/>
      <c r="L39" s="19">
        <v>0</v>
      </c>
      <c r="M39" s="19">
        <v>0</v>
      </c>
      <c r="N39" s="19">
        <v>0</v>
      </c>
      <c r="O39" s="8" t="str">
        <f t="shared" si="19"/>
        <v>%</v>
      </c>
      <c r="P39" s="29"/>
      <c r="Q39" s="23">
        <v>0</v>
      </c>
      <c r="R39" s="23">
        <v>0</v>
      </c>
      <c r="S39" s="19">
        <v>0</v>
      </c>
      <c r="T39" s="8" t="str">
        <f t="shared" si="20"/>
        <v>%</v>
      </c>
      <c r="U39" s="29"/>
      <c r="V39" s="19">
        <v>0</v>
      </c>
      <c r="W39" s="19">
        <v>0</v>
      </c>
      <c r="X39" s="19">
        <v>0</v>
      </c>
      <c r="Y39" s="20" t="str">
        <f t="shared" si="21"/>
        <v>%</v>
      </c>
      <c r="Z39" s="29"/>
      <c r="AA39" s="23">
        <v>0</v>
      </c>
      <c r="AB39" s="23">
        <v>0</v>
      </c>
      <c r="AC39" s="23">
        <v>0</v>
      </c>
      <c r="AD39" s="8" t="str">
        <f t="shared" si="22"/>
        <v>%</v>
      </c>
      <c r="AE39" s="29"/>
      <c r="AF39" s="23">
        <v>0</v>
      </c>
      <c r="AG39" s="23">
        <v>0</v>
      </c>
      <c r="AH39" s="23">
        <v>0</v>
      </c>
      <c r="AI39" s="8" t="str">
        <f t="shared" si="23"/>
        <v>%</v>
      </c>
      <c r="AJ39" s="29"/>
      <c r="AK39" s="23">
        <f t="shared" si="25"/>
        <v>49350.36</v>
      </c>
      <c r="AL39" s="23">
        <f t="shared" si="26"/>
        <v>181212.28</v>
      </c>
      <c r="AM39" s="23">
        <f t="shared" si="27"/>
        <v>606263.59000000008</v>
      </c>
      <c r="AN39" s="8">
        <f t="shared" si="24"/>
        <v>0.29890015331450132</v>
      </c>
    </row>
    <row r="40" spans="1:40" ht="15.75" x14ac:dyDescent="0.25">
      <c r="A40" s="14" t="s">
        <v>36</v>
      </c>
      <c r="B40" s="3" t="s">
        <v>37</v>
      </c>
      <c r="C40" s="5" t="s">
        <v>17</v>
      </c>
      <c r="D40" s="32" t="s">
        <v>71</v>
      </c>
      <c r="E40" s="18">
        <v>7600</v>
      </c>
      <c r="F40" s="33"/>
      <c r="G40" s="19">
        <v>0</v>
      </c>
      <c r="H40" s="19">
        <v>0</v>
      </c>
      <c r="I40" s="19">
        <v>0</v>
      </c>
      <c r="J40" s="8" t="str">
        <f t="shared" si="18"/>
        <v>%</v>
      </c>
      <c r="K40" s="29"/>
      <c r="L40" s="19">
        <v>321071.2699999999</v>
      </c>
      <c r="M40" s="19">
        <v>400800.35999999993</v>
      </c>
      <c r="N40" s="19">
        <v>3616564.2299999995</v>
      </c>
      <c r="O40" s="8">
        <f t="shared" si="19"/>
        <v>0.11082351494694731</v>
      </c>
      <c r="P40" s="29"/>
      <c r="Q40" s="23">
        <v>0</v>
      </c>
      <c r="R40" s="23">
        <v>0</v>
      </c>
      <c r="S40" s="19">
        <v>0</v>
      </c>
      <c r="T40" s="8" t="str">
        <f t="shared" si="20"/>
        <v>%</v>
      </c>
      <c r="U40" s="29"/>
      <c r="V40" s="19">
        <v>0</v>
      </c>
      <c r="W40" s="19">
        <v>0</v>
      </c>
      <c r="X40" s="19">
        <v>0</v>
      </c>
      <c r="Y40" s="20" t="str">
        <f t="shared" si="21"/>
        <v>%</v>
      </c>
      <c r="Z40" s="29"/>
      <c r="AA40" s="23">
        <v>0</v>
      </c>
      <c r="AB40" s="23">
        <v>0</v>
      </c>
      <c r="AC40" s="23">
        <v>0</v>
      </c>
      <c r="AD40" s="8" t="str">
        <f t="shared" si="22"/>
        <v>%</v>
      </c>
      <c r="AE40" s="29"/>
      <c r="AF40" s="23">
        <v>0</v>
      </c>
      <c r="AG40" s="23">
        <v>0</v>
      </c>
      <c r="AH40" s="23">
        <v>0</v>
      </c>
      <c r="AI40" s="8" t="str">
        <f t="shared" si="23"/>
        <v>%</v>
      </c>
      <c r="AJ40" s="29"/>
      <c r="AK40" s="23">
        <f t="shared" si="25"/>
        <v>321071.2699999999</v>
      </c>
      <c r="AL40" s="23">
        <f t="shared" si="26"/>
        <v>400800.35999999993</v>
      </c>
      <c r="AM40" s="23">
        <f t="shared" si="27"/>
        <v>3616564.2299999995</v>
      </c>
      <c r="AN40" s="8">
        <f t="shared" si="24"/>
        <v>0.11082351494694731</v>
      </c>
    </row>
    <row r="41" spans="1:40" ht="15.75" x14ac:dyDescent="0.25">
      <c r="A41" s="14" t="s">
        <v>36</v>
      </c>
      <c r="B41" s="3" t="s">
        <v>37</v>
      </c>
      <c r="C41" s="5" t="s">
        <v>17</v>
      </c>
      <c r="D41" s="32" t="s">
        <v>72</v>
      </c>
      <c r="E41" s="18">
        <v>7700</v>
      </c>
      <c r="F41" s="33"/>
      <c r="G41" s="19">
        <v>13769.520000000002</v>
      </c>
      <c r="H41" s="19">
        <f>1861.55+57046.29</f>
        <v>58907.840000000004</v>
      </c>
      <c r="I41" s="19">
        <v>216609.29</v>
      </c>
      <c r="J41" s="8">
        <f t="shared" si="18"/>
        <v>0.27195435615896252</v>
      </c>
      <c r="K41" s="29"/>
      <c r="L41" s="19">
        <v>0</v>
      </c>
      <c r="M41" s="19">
        <v>0</v>
      </c>
      <c r="N41" s="19">
        <v>0</v>
      </c>
      <c r="O41" s="8" t="str">
        <f t="shared" si="19"/>
        <v>%</v>
      </c>
      <c r="P41" s="29"/>
      <c r="Q41" s="23">
        <v>0</v>
      </c>
      <c r="R41" s="23">
        <v>0</v>
      </c>
      <c r="S41" s="19">
        <v>0</v>
      </c>
      <c r="T41" s="8" t="str">
        <f t="shared" si="20"/>
        <v>%</v>
      </c>
      <c r="U41" s="29"/>
      <c r="V41" s="19">
        <v>0</v>
      </c>
      <c r="W41" s="19">
        <v>0</v>
      </c>
      <c r="X41" s="19">
        <v>0</v>
      </c>
      <c r="Y41" s="20" t="str">
        <f t="shared" si="21"/>
        <v>%</v>
      </c>
      <c r="Z41" s="29"/>
      <c r="AA41" s="23">
        <v>0</v>
      </c>
      <c r="AB41" s="23">
        <v>0</v>
      </c>
      <c r="AC41" s="23">
        <v>0</v>
      </c>
      <c r="AD41" s="8" t="str">
        <f t="shared" si="22"/>
        <v>%</v>
      </c>
      <c r="AE41" s="29"/>
      <c r="AF41" s="23">
        <v>0</v>
      </c>
      <c r="AG41" s="23">
        <v>0</v>
      </c>
      <c r="AH41" s="23">
        <v>0</v>
      </c>
      <c r="AI41" s="8" t="str">
        <f t="shared" si="23"/>
        <v>%</v>
      </c>
      <c r="AJ41" s="29"/>
      <c r="AK41" s="23">
        <f t="shared" si="25"/>
        <v>13769.520000000002</v>
      </c>
      <c r="AL41" s="23">
        <f t="shared" si="26"/>
        <v>58907.840000000004</v>
      </c>
      <c r="AM41" s="23">
        <f t="shared" si="27"/>
        <v>216609.29</v>
      </c>
      <c r="AN41" s="8">
        <f t="shared" si="24"/>
        <v>0.27195435615896252</v>
      </c>
    </row>
    <row r="42" spans="1:40" ht="15.75" x14ac:dyDescent="0.25">
      <c r="A42" s="14" t="s">
        <v>36</v>
      </c>
      <c r="B42" s="3" t="s">
        <v>37</v>
      </c>
      <c r="C42" s="5" t="s">
        <v>17</v>
      </c>
      <c r="D42" s="32" t="s">
        <v>73</v>
      </c>
      <c r="E42" s="18">
        <v>7800</v>
      </c>
      <c r="F42" s="33"/>
      <c r="G42" s="19">
        <v>161235.06000000003</v>
      </c>
      <c r="H42" s="19">
        <v>454870.32000000007</v>
      </c>
      <c r="I42" s="19">
        <v>2432618.75</v>
      </c>
      <c r="J42" s="8">
        <f t="shared" si="18"/>
        <v>0.18698791991141236</v>
      </c>
      <c r="K42" s="29"/>
      <c r="L42" s="19">
        <v>0</v>
      </c>
      <c r="M42" s="19">
        <v>0</v>
      </c>
      <c r="N42" s="19">
        <v>0</v>
      </c>
      <c r="O42" s="8" t="str">
        <f t="shared" si="19"/>
        <v>%</v>
      </c>
      <c r="P42" s="29"/>
      <c r="Q42" s="23">
        <v>0</v>
      </c>
      <c r="R42" s="23">
        <v>0</v>
      </c>
      <c r="S42" s="19">
        <v>0</v>
      </c>
      <c r="T42" s="8" t="str">
        <f t="shared" si="20"/>
        <v>%</v>
      </c>
      <c r="U42" s="29"/>
      <c r="V42" s="19">
        <v>0</v>
      </c>
      <c r="W42" s="19">
        <v>0</v>
      </c>
      <c r="X42" s="19">
        <v>0</v>
      </c>
      <c r="Y42" s="20" t="str">
        <f t="shared" si="21"/>
        <v>%</v>
      </c>
      <c r="Z42" s="29"/>
      <c r="AA42" s="23">
        <v>0</v>
      </c>
      <c r="AB42" s="23">
        <v>0</v>
      </c>
      <c r="AC42" s="23">
        <v>0</v>
      </c>
      <c r="AD42" s="8" t="str">
        <f t="shared" si="22"/>
        <v>%</v>
      </c>
      <c r="AE42" s="29"/>
      <c r="AF42" s="23">
        <v>0</v>
      </c>
      <c r="AG42" s="23">
        <v>0</v>
      </c>
      <c r="AH42" s="23">
        <v>0</v>
      </c>
      <c r="AI42" s="8" t="str">
        <f t="shared" si="23"/>
        <v>%</v>
      </c>
      <c r="AJ42" s="29"/>
      <c r="AK42" s="23">
        <f t="shared" si="25"/>
        <v>161235.06000000003</v>
      </c>
      <c r="AL42" s="23">
        <f t="shared" si="26"/>
        <v>454870.32000000007</v>
      </c>
      <c r="AM42" s="23">
        <f t="shared" si="27"/>
        <v>2432618.75</v>
      </c>
      <c r="AN42" s="8">
        <f t="shared" si="24"/>
        <v>0.18698791991141236</v>
      </c>
    </row>
    <row r="43" spans="1:40" ht="15.75" x14ac:dyDescent="0.25">
      <c r="A43" s="14" t="s">
        <v>36</v>
      </c>
      <c r="B43" s="3" t="s">
        <v>37</v>
      </c>
      <c r="C43" s="5" t="s">
        <v>17</v>
      </c>
      <c r="D43" s="32" t="s">
        <v>74</v>
      </c>
      <c r="E43" s="18">
        <v>7900</v>
      </c>
      <c r="F43" s="33"/>
      <c r="G43" s="19">
        <v>224560.34</v>
      </c>
      <c r="H43" s="19">
        <v>301701.34999999998</v>
      </c>
      <c r="I43" s="19">
        <v>821374</v>
      </c>
      <c r="J43" s="8">
        <f t="shared" si="18"/>
        <v>0.36731300235946107</v>
      </c>
      <c r="K43" s="29"/>
      <c r="L43" s="19">
        <v>0</v>
      </c>
      <c r="M43" s="19">
        <v>0</v>
      </c>
      <c r="N43" s="19">
        <v>0</v>
      </c>
      <c r="O43" s="8" t="str">
        <f t="shared" si="19"/>
        <v>%</v>
      </c>
      <c r="P43" s="29"/>
      <c r="Q43" s="19">
        <v>-141881.26999999999</v>
      </c>
      <c r="R43" s="19">
        <v>6544.73</v>
      </c>
      <c r="S43" s="19">
        <v>250000</v>
      </c>
      <c r="T43" s="8">
        <f t="shared" si="20"/>
        <v>2.6178919999999998E-2</v>
      </c>
      <c r="U43" s="29"/>
      <c r="V43" s="19">
        <v>0</v>
      </c>
      <c r="W43" s="19">
        <v>0</v>
      </c>
      <c r="X43" s="19">
        <v>0</v>
      </c>
      <c r="Y43" s="20" t="str">
        <f t="shared" si="21"/>
        <v>%</v>
      </c>
      <c r="Z43" s="29"/>
      <c r="AA43" s="23">
        <v>0</v>
      </c>
      <c r="AB43" s="23">
        <v>0</v>
      </c>
      <c r="AC43" s="23">
        <v>0</v>
      </c>
      <c r="AD43" s="8" t="str">
        <f t="shared" si="22"/>
        <v>%</v>
      </c>
      <c r="AE43" s="29"/>
      <c r="AF43" s="23">
        <v>0</v>
      </c>
      <c r="AG43" s="23">
        <v>0</v>
      </c>
      <c r="AH43" s="23">
        <v>0</v>
      </c>
      <c r="AI43" s="8" t="str">
        <f t="shared" si="23"/>
        <v>%</v>
      </c>
      <c r="AJ43" s="29"/>
      <c r="AK43" s="23">
        <f t="shared" si="25"/>
        <v>82679.070000000007</v>
      </c>
      <c r="AL43" s="23">
        <f t="shared" si="26"/>
        <v>308246.07999999996</v>
      </c>
      <c r="AM43" s="23">
        <f t="shared" si="27"/>
        <v>1071374</v>
      </c>
      <c r="AN43" s="8">
        <f t="shared" si="24"/>
        <v>0.28771099541336637</v>
      </c>
    </row>
    <row r="44" spans="1:40" ht="15.75" x14ac:dyDescent="0.25">
      <c r="A44" s="14" t="s">
        <v>36</v>
      </c>
      <c r="B44" s="3" t="s">
        <v>37</v>
      </c>
      <c r="C44" s="5" t="s">
        <v>17</v>
      </c>
      <c r="D44" s="32" t="s">
        <v>75</v>
      </c>
      <c r="E44" s="18">
        <v>8100</v>
      </c>
      <c r="F44" s="33"/>
      <c r="G44" s="19">
        <v>0</v>
      </c>
      <c r="H44" s="19">
        <v>0</v>
      </c>
      <c r="I44" s="19">
        <v>0</v>
      </c>
      <c r="J44" s="8" t="str">
        <f t="shared" si="18"/>
        <v>%</v>
      </c>
      <c r="K44" s="29"/>
      <c r="L44" s="19">
        <v>0</v>
      </c>
      <c r="M44" s="19">
        <v>0</v>
      </c>
      <c r="N44" s="19">
        <v>0</v>
      </c>
      <c r="O44" s="8" t="str">
        <f t="shared" si="19"/>
        <v>%</v>
      </c>
      <c r="P44" s="29"/>
      <c r="Q44" s="19">
        <v>0</v>
      </c>
      <c r="R44" s="19">
        <v>0</v>
      </c>
      <c r="S44" s="19">
        <v>0</v>
      </c>
      <c r="T44" s="8" t="str">
        <f t="shared" si="20"/>
        <v>%</v>
      </c>
      <c r="U44" s="29"/>
      <c r="V44" s="19">
        <v>0</v>
      </c>
      <c r="W44" s="19">
        <v>0</v>
      </c>
      <c r="X44" s="19">
        <v>0</v>
      </c>
      <c r="Y44" s="20" t="str">
        <f t="shared" si="21"/>
        <v>%</v>
      </c>
      <c r="Z44" s="29"/>
      <c r="AA44" s="23">
        <v>0</v>
      </c>
      <c r="AB44" s="23">
        <v>0</v>
      </c>
      <c r="AC44" s="23">
        <v>0</v>
      </c>
      <c r="AD44" s="8" t="str">
        <f t="shared" si="22"/>
        <v>%</v>
      </c>
      <c r="AE44" s="29"/>
      <c r="AF44" s="23">
        <v>0</v>
      </c>
      <c r="AG44" s="23">
        <v>0</v>
      </c>
      <c r="AH44" s="23">
        <v>0</v>
      </c>
      <c r="AI44" s="8" t="str">
        <f t="shared" si="23"/>
        <v>%</v>
      </c>
      <c r="AJ44" s="29"/>
      <c r="AK44" s="23">
        <f t="shared" si="25"/>
        <v>0</v>
      </c>
      <c r="AL44" s="23">
        <f t="shared" si="26"/>
        <v>0</v>
      </c>
      <c r="AM44" s="23">
        <f t="shared" si="27"/>
        <v>0</v>
      </c>
      <c r="AN44" s="8" t="str">
        <f t="shared" si="24"/>
        <v>%</v>
      </c>
    </row>
    <row r="45" spans="1:40" ht="15.75" x14ac:dyDescent="0.25">
      <c r="A45" s="14" t="s">
        <v>36</v>
      </c>
      <c r="B45" s="3" t="s">
        <v>37</v>
      </c>
      <c r="C45" s="5" t="s">
        <v>17</v>
      </c>
      <c r="D45" s="32" t="s">
        <v>76</v>
      </c>
      <c r="E45" s="18">
        <v>8200</v>
      </c>
      <c r="F45" s="33"/>
      <c r="G45" s="19">
        <v>15407.039999999999</v>
      </c>
      <c r="H45" s="19">
        <v>25022.799999999999</v>
      </c>
      <c r="I45" s="19">
        <v>116387.31</v>
      </c>
      <c r="J45" s="8">
        <f t="shared" si="18"/>
        <v>0.2149959475822579</v>
      </c>
      <c r="K45" s="29"/>
      <c r="L45" s="19">
        <v>0</v>
      </c>
      <c r="M45" s="19">
        <v>0</v>
      </c>
      <c r="N45" s="19">
        <v>0</v>
      </c>
      <c r="O45" s="8" t="str">
        <f t="shared" si="19"/>
        <v>%</v>
      </c>
      <c r="P45" s="29"/>
      <c r="Q45" s="19">
        <v>0</v>
      </c>
      <c r="R45" s="19">
        <v>0</v>
      </c>
      <c r="S45" s="19">
        <v>0</v>
      </c>
      <c r="T45" s="8" t="str">
        <f t="shared" si="20"/>
        <v>%</v>
      </c>
      <c r="U45" s="29"/>
      <c r="V45" s="19">
        <v>0</v>
      </c>
      <c r="W45" s="19">
        <v>0</v>
      </c>
      <c r="X45" s="19">
        <v>0</v>
      </c>
      <c r="Y45" s="20" t="str">
        <f t="shared" si="21"/>
        <v>%</v>
      </c>
      <c r="Z45" s="29"/>
      <c r="AA45" s="23">
        <v>0</v>
      </c>
      <c r="AB45" s="23">
        <v>0</v>
      </c>
      <c r="AC45" s="23">
        <v>0</v>
      </c>
      <c r="AD45" s="8" t="str">
        <f t="shared" si="22"/>
        <v>%</v>
      </c>
      <c r="AE45" s="29"/>
      <c r="AF45" s="23">
        <v>0</v>
      </c>
      <c r="AG45" s="23">
        <v>0</v>
      </c>
      <c r="AH45" s="23">
        <v>0</v>
      </c>
      <c r="AI45" s="8" t="str">
        <f t="shared" si="23"/>
        <v>%</v>
      </c>
      <c r="AJ45" s="29"/>
      <c r="AK45" s="23">
        <f t="shared" si="25"/>
        <v>15407.039999999999</v>
      </c>
      <c r="AL45" s="23">
        <f t="shared" si="26"/>
        <v>25022.799999999999</v>
      </c>
      <c r="AM45" s="23">
        <f t="shared" si="27"/>
        <v>116387.31</v>
      </c>
      <c r="AN45" s="8">
        <f t="shared" si="24"/>
        <v>0.2149959475822579</v>
      </c>
    </row>
    <row r="46" spans="1:40" ht="15.75" x14ac:dyDescent="0.25">
      <c r="A46" s="14" t="s">
        <v>36</v>
      </c>
      <c r="B46" s="3" t="s">
        <v>37</v>
      </c>
      <c r="C46" s="5" t="s">
        <v>17</v>
      </c>
      <c r="D46" s="32" t="s">
        <v>77</v>
      </c>
      <c r="E46" s="18">
        <v>9100</v>
      </c>
      <c r="F46" s="33"/>
      <c r="G46" s="19">
        <v>0</v>
      </c>
      <c r="H46" s="19">
        <v>0</v>
      </c>
      <c r="I46" s="19">
        <v>0</v>
      </c>
      <c r="J46" s="8" t="str">
        <f t="shared" si="18"/>
        <v>%</v>
      </c>
      <c r="K46" s="29"/>
      <c r="L46" s="19">
        <v>0</v>
      </c>
      <c r="M46" s="19">
        <v>0</v>
      </c>
      <c r="N46" s="19">
        <v>0</v>
      </c>
      <c r="O46" s="8" t="str">
        <f t="shared" si="19"/>
        <v>%</v>
      </c>
      <c r="P46" s="29"/>
      <c r="Q46" s="19">
        <v>8900</v>
      </c>
      <c r="R46" s="19">
        <v>11400</v>
      </c>
      <c r="S46" s="19">
        <v>10731.64</v>
      </c>
      <c r="T46" s="8">
        <f t="shared" si="20"/>
        <v>1.0622793906616324</v>
      </c>
      <c r="U46" s="29"/>
      <c r="V46" s="19">
        <v>0</v>
      </c>
      <c r="W46" s="19">
        <v>0</v>
      </c>
      <c r="X46" s="19">
        <v>0</v>
      </c>
      <c r="Y46" s="20" t="str">
        <f t="shared" si="21"/>
        <v>%</v>
      </c>
      <c r="Z46" s="29"/>
      <c r="AA46" s="23">
        <v>0</v>
      </c>
      <c r="AB46" s="23">
        <v>0</v>
      </c>
      <c r="AC46" s="23">
        <v>0</v>
      </c>
      <c r="AD46" s="8" t="str">
        <f t="shared" si="22"/>
        <v>%</v>
      </c>
      <c r="AE46" s="29"/>
      <c r="AF46" s="23">
        <v>0</v>
      </c>
      <c r="AG46" s="23">
        <v>0</v>
      </c>
      <c r="AH46" s="23">
        <v>0</v>
      </c>
      <c r="AI46" s="8" t="str">
        <f t="shared" si="23"/>
        <v>%</v>
      </c>
      <c r="AJ46" s="29"/>
      <c r="AK46" s="23">
        <f t="shared" si="25"/>
        <v>8900</v>
      </c>
      <c r="AL46" s="23">
        <f t="shared" si="26"/>
        <v>11400</v>
      </c>
      <c r="AM46" s="23">
        <f t="shared" si="27"/>
        <v>10731.64</v>
      </c>
      <c r="AN46" s="8">
        <f t="shared" si="24"/>
        <v>1.0622793906616324</v>
      </c>
    </row>
    <row r="47" spans="1:40" ht="15.75" x14ac:dyDescent="0.25">
      <c r="A47" s="14" t="s">
        <v>36</v>
      </c>
      <c r="B47" s="3" t="s">
        <v>37</v>
      </c>
      <c r="C47" s="5" t="s">
        <v>17</v>
      </c>
      <c r="D47" s="32" t="s">
        <v>78</v>
      </c>
      <c r="E47" s="18">
        <v>9200</v>
      </c>
      <c r="F47" s="33"/>
      <c r="G47" s="19">
        <v>23728.32</v>
      </c>
      <c r="H47" s="19">
        <v>65931.22</v>
      </c>
      <c r="I47" s="19">
        <v>368602</v>
      </c>
      <c r="J47" s="8">
        <f t="shared" si="18"/>
        <v>0.17886831867434252</v>
      </c>
      <c r="K47" s="29"/>
      <c r="L47" s="19">
        <v>0</v>
      </c>
      <c r="M47" s="19">
        <v>0</v>
      </c>
      <c r="N47" s="19">
        <v>0</v>
      </c>
      <c r="O47" s="8" t="str">
        <f t="shared" si="19"/>
        <v>%</v>
      </c>
      <c r="P47" s="29"/>
      <c r="Q47" s="19">
        <v>0</v>
      </c>
      <c r="R47" s="19">
        <v>0</v>
      </c>
      <c r="S47" s="19">
        <v>0</v>
      </c>
      <c r="T47" s="8" t="str">
        <f t="shared" si="20"/>
        <v>%</v>
      </c>
      <c r="U47" s="29"/>
      <c r="V47" s="19">
        <v>0</v>
      </c>
      <c r="W47" s="19">
        <v>0</v>
      </c>
      <c r="X47" s="19">
        <v>0</v>
      </c>
      <c r="Y47" s="20" t="str">
        <f t="shared" si="21"/>
        <v>%</v>
      </c>
      <c r="Z47" s="29"/>
      <c r="AA47" s="23">
        <v>0</v>
      </c>
      <c r="AB47" s="23">
        <v>0</v>
      </c>
      <c r="AC47" s="23">
        <v>0</v>
      </c>
      <c r="AD47" s="8" t="str">
        <f t="shared" si="22"/>
        <v>%</v>
      </c>
      <c r="AE47" s="29"/>
      <c r="AF47" s="23">
        <v>0</v>
      </c>
      <c r="AG47" s="23">
        <v>0</v>
      </c>
      <c r="AH47" s="23">
        <v>0</v>
      </c>
      <c r="AI47" s="8" t="str">
        <f t="shared" si="23"/>
        <v>%</v>
      </c>
      <c r="AJ47" s="29"/>
      <c r="AK47" s="23">
        <f t="shared" si="25"/>
        <v>23728.32</v>
      </c>
      <c r="AL47" s="23">
        <f t="shared" si="26"/>
        <v>65931.22</v>
      </c>
      <c r="AM47" s="23">
        <f t="shared" si="27"/>
        <v>368602</v>
      </c>
      <c r="AN47" s="8">
        <f t="shared" si="24"/>
        <v>0.17886831867434252</v>
      </c>
    </row>
    <row r="48" spans="1:40" ht="15.75" x14ac:dyDescent="0.25">
      <c r="A48" s="14"/>
      <c r="B48" s="3"/>
      <c r="C48" s="5"/>
      <c r="D48" s="32" t="s">
        <v>79</v>
      </c>
      <c r="E48" s="18">
        <v>9800</v>
      </c>
      <c r="F48" s="33"/>
      <c r="G48" s="19">
        <v>0</v>
      </c>
      <c r="H48" s="19">
        <v>0</v>
      </c>
      <c r="I48" s="19">
        <v>0</v>
      </c>
      <c r="J48" s="8" t="str">
        <f t="shared" si="18"/>
        <v>%</v>
      </c>
      <c r="K48" s="29"/>
      <c r="L48" s="19">
        <v>0</v>
      </c>
      <c r="M48" s="19">
        <v>0</v>
      </c>
      <c r="N48" s="19">
        <v>0</v>
      </c>
      <c r="O48" s="8" t="str">
        <f t="shared" si="19"/>
        <v>%</v>
      </c>
      <c r="P48" s="29"/>
      <c r="Q48" s="19">
        <v>0</v>
      </c>
      <c r="R48" s="19">
        <v>0</v>
      </c>
      <c r="S48" s="19">
        <v>0</v>
      </c>
      <c r="T48" s="8" t="str">
        <f t="shared" si="20"/>
        <v>%</v>
      </c>
      <c r="U48" s="29"/>
      <c r="V48" s="19">
        <v>0</v>
      </c>
      <c r="W48" s="19">
        <v>0</v>
      </c>
      <c r="X48" s="19">
        <v>0</v>
      </c>
      <c r="Y48" s="20" t="str">
        <f t="shared" si="21"/>
        <v>%</v>
      </c>
      <c r="Z48" s="29"/>
      <c r="AA48" s="23">
        <v>0</v>
      </c>
      <c r="AB48" s="23">
        <v>0</v>
      </c>
      <c r="AC48" s="23">
        <v>0</v>
      </c>
      <c r="AD48" s="8" t="str">
        <f t="shared" si="22"/>
        <v>%</v>
      </c>
      <c r="AE48" s="29"/>
      <c r="AF48" s="23">
        <v>0</v>
      </c>
      <c r="AG48" s="23">
        <v>0</v>
      </c>
      <c r="AH48" s="23">
        <v>0</v>
      </c>
      <c r="AI48" s="8" t="str">
        <f t="shared" si="23"/>
        <v>%</v>
      </c>
      <c r="AJ48" s="29"/>
      <c r="AK48" s="23">
        <f t="shared" si="25"/>
        <v>0</v>
      </c>
      <c r="AL48" s="23">
        <f t="shared" si="26"/>
        <v>0</v>
      </c>
      <c r="AM48" s="23">
        <f t="shared" si="27"/>
        <v>0</v>
      </c>
      <c r="AN48" s="8" t="str">
        <f t="shared" si="24"/>
        <v>%</v>
      </c>
    </row>
    <row r="49" spans="1:40" ht="15.75" x14ac:dyDescent="0.25">
      <c r="A49" s="14" t="s">
        <v>36</v>
      </c>
      <c r="B49" s="3" t="s">
        <v>37</v>
      </c>
      <c r="C49" s="5" t="s">
        <v>17</v>
      </c>
      <c r="D49" s="32" t="s">
        <v>80</v>
      </c>
      <c r="E49" s="18">
        <v>9900</v>
      </c>
      <c r="F49" s="33"/>
      <c r="G49" s="19">
        <v>0</v>
      </c>
      <c r="H49" s="19">
        <v>0</v>
      </c>
      <c r="I49" s="19">
        <v>0</v>
      </c>
      <c r="J49" s="8" t="str">
        <f>IF(I49=0,"%",H49/I49)</f>
        <v>%</v>
      </c>
      <c r="K49" s="29"/>
      <c r="L49" s="19">
        <v>0</v>
      </c>
      <c r="M49" s="19">
        <v>0</v>
      </c>
      <c r="N49" s="19">
        <v>0</v>
      </c>
      <c r="O49" s="8" t="str">
        <f t="shared" si="19"/>
        <v>%</v>
      </c>
      <c r="P49" s="29"/>
      <c r="Q49" s="19">
        <v>0</v>
      </c>
      <c r="R49" s="19">
        <v>0</v>
      </c>
      <c r="S49" s="19">
        <v>0</v>
      </c>
      <c r="T49" s="8" t="str">
        <f t="shared" si="20"/>
        <v>%</v>
      </c>
      <c r="U49" s="29"/>
      <c r="V49" s="19">
        <v>42.66</v>
      </c>
      <c r="W49" s="19">
        <v>10325.1</v>
      </c>
      <c r="X49" s="19">
        <v>0</v>
      </c>
      <c r="Y49" s="20" t="str">
        <f t="shared" si="21"/>
        <v>%</v>
      </c>
      <c r="Z49" s="29"/>
      <c r="AA49" s="23">
        <v>315095.96999999997</v>
      </c>
      <c r="AB49" s="23">
        <v>1421418.85</v>
      </c>
      <c r="AC49" s="23">
        <v>6234500</v>
      </c>
      <c r="AD49" s="8">
        <f t="shared" si="22"/>
        <v>0.22799243724436605</v>
      </c>
      <c r="AE49" s="29"/>
      <c r="AF49" s="19">
        <v>0</v>
      </c>
      <c r="AG49" s="19">
        <v>0</v>
      </c>
      <c r="AH49" s="23">
        <v>0</v>
      </c>
      <c r="AI49" s="8" t="str">
        <f t="shared" si="23"/>
        <v>%</v>
      </c>
      <c r="AJ49" s="29"/>
      <c r="AK49" s="23">
        <f t="shared" si="25"/>
        <v>315138.62999999995</v>
      </c>
      <c r="AL49" s="23">
        <f t="shared" si="26"/>
        <v>1431743.9500000002</v>
      </c>
      <c r="AM49" s="23">
        <f t="shared" si="27"/>
        <v>6234500</v>
      </c>
      <c r="AN49" s="8">
        <f t="shared" si="24"/>
        <v>0.22964856042986609</v>
      </c>
    </row>
    <row r="50" spans="1:40" ht="30.75" customHeight="1" x14ac:dyDescent="0.25">
      <c r="A50" s="3"/>
      <c r="B50" s="3"/>
      <c r="C50" s="9" t="s">
        <v>38</v>
      </c>
      <c r="D50" s="5"/>
      <c r="E50" s="5"/>
      <c r="F50" s="5"/>
      <c r="G50" s="70">
        <f>SUM(G33:G47)</f>
        <v>603292.92000000004</v>
      </c>
      <c r="H50" s="57">
        <f>SUM(H33:H47)</f>
        <v>1453053.33</v>
      </c>
      <c r="I50" s="57">
        <f>SUM(I33:I49)</f>
        <v>6035730.9299999997</v>
      </c>
      <c r="J50" s="31">
        <f>IF(I50=0,"",H50/I50)</f>
        <v>0.2407418996724561</v>
      </c>
      <c r="K50" s="29"/>
      <c r="L50" s="57">
        <f>SUM(L33:L49)</f>
        <v>321071.2699999999</v>
      </c>
      <c r="M50" s="57">
        <f>SUM(M33:M49)</f>
        <v>400800.35999999993</v>
      </c>
      <c r="N50" s="57">
        <f>SUM(N33:N47)</f>
        <v>3621828.0699999994</v>
      </c>
      <c r="O50" s="31">
        <f>IF(N50=0,"",M50/N50)</f>
        <v>0.11066244787262913</v>
      </c>
      <c r="P50" s="29"/>
      <c r="Q50" s="70">
        <f>SUM(Q33:Q47)</f>
        <v>1245608.5699999998</v>
      </c>
      <c r="R50" s="70">
        <f>SUM(R33:R47)</f>
        <v>1722465.8599999999</v>
      </c>
      <c r="S50" s="70">
        <f>SUM(S33:S47)</f>
        <v>3076877.62</v>
      </c>
      <c r="T50" s="31">
        <f>IF(S50=0,"",R50/S50)</f>
        <v>0.5598096748482313</v>
      </c>
      <c r="U50" s="29"/>
      <c r="V50" s="70">
        <f>SUM(V33:V49)</f>
        <v>42.66</v>
      </c>
      <c r="W50" s="70">
        <f>SUM(W33:W49)</f>
        <v>10325.1</v>
      </c>
      <c r="X50" s="70">
        <f>SUM(X33:X49)</f>
        <v>0</v>
      </c>
      <c r="Y50" s="150" t="str">
        <f>IF(X50=0,"",W50/X50)</f>
        <v/>
      </c>
      <c r="Z50" s="29"/>
      <c r="AA50" s="57">
        <f>SUM(AA33:AA49)</f>
        <v>315095.96999999997</v>
      </c>
      <c r="AB50" s="57">
        <f>SUM(AB33:AB49)</f>
        <v>1421418.85</v>
      </c>
      <c r="AC50" s="57">
        <f>SUM(AC33:AC49)</f>
        <v>6234500</v>
      </c>
      <c r="AD50" s="31">
        <f>IF(AC50=0,"",AB50/AC50)</f>
        <v>0.22799243724436605</v>
      </c>
      <c r="AE50" s="29"/>
      <c r="AF50" s="57">
        <f>SUM(AF33:AF49)</f>
        <v>0</v>
      </c>
      <c r="AG50" s="57">
        <f>SUM(AG33:AG49)</f>
        <v>0</v>
      </c>
      <c r="AH50" s="57">
        <f>SUM(AH33:AH49)</f>
        <v>0</v>
      </c>
      <c r="AI50" s="31" t="str">
        <f>IF(AH50=0,"",AG50/AH50)</f>
        <v/>
      </c>
      <c r="AJ50" s="29"/>
      <c r="AK50" s="57">
        <f>SUM(AK33:AK49)</f>
        <v>2485111.3899999997</v>
      </c>
      <c r="AL50" s="57">
        <f>SUM(AL33:AL49)</f>
        <v>5008063.5</v>
      </c>
      <c r="AM50" s="57">
        <f>SUM(AM33:AM49)</f>
        <v>18968936.619999997</v>
      </c>
      <c r="AN50" s="31">
        <f>IF(AM50=0,"",AL50/AM50)</f>
        <v>0.26401392973814475</v>
      </c>
    </row>
    <row r="51" spans="1:40" ht="27.75" customHeight="1" x14ac:dyDescent="0.25">
      <c r="A51" s="3"/>
      <c r="B51" s="3"/>
      <c r="C51" s="9" t="s">
        <v>39</v>
      </c>
      <c r="D51" s="5"/>
      <c r="E51" s="5"/>
      <c r="F51" s="5"/>
      <c r="G51" s="146">
        <f>G29-G50</f>
        <v>-249675.91000000003</v>
      </c>
      <c r="H51" s="58">
        <f>H29-H50</f>
        <v>-424177.14</v>
      </c>
      <c r="I51" s="58">
        <f>I29-I50</f>
        <v>-2868103.9699999997</v>
      </c>
      <c r="J51" s="31">
        <f>IF(I51=0,"",H51/I51)</f>
        <v>0.14789461764177261</v>
      </c>
      <c r="K51" s="29"/>
      <c r="L51" s="58">
        <f>L29-L50</f>
        <v>88296.720000000147</v>
      </c>
      <c r="M51" s="58">
        <f>M29-M50</f>
        <v>61453.420000000158</v>
      </c>
      <c r="N51" s="58">
        <f>N29-N50</f>
        <v>573171.93000000063</v>
      </c>
      <c r="O51" s="31">
        <f>IF(N51=0,"",M51/N51)</f>
        <v>0.10721638095571095</v>
      </c>
      <c r="P51" s="29"/>
      <c r="Q51" s="58">
        <f>Q29-Q50</f>
        <v>-1245608.5699999998</v>
      </c>
      <c r="R51" s="58">
        <f>R29-R50</f>
        <v>132326.95000000019</v>
      </c>
      <c r="S51" s="58">
        <f>S29-S50</f>
        <v>425436.43999999994</v>
      </c>
      <c r="T51" s="31"/>
      <c r="U51" s="29"/>
      <c r="V51" s="146">
        <f>V29-V50</f>
        <v>0</v>
      </c>
      <c r="W51" s="146">
        <f>W29-W50</f>
        <v>-9565</v>
      </c>
      <c r="X51" s="146">
        <f>X29-X50</f>
        <v>0</v>
      </c>
      <c r="Y51" s="150" t="str">
        <f>IF(X51=0,"",W51/X51)</f>
        <v/>
      </c>
      <c r="Z51" s="29"/>
      <c r="AA51" s="58">
        <f>AA29-AA50</f>
        <v>183331.78000000003</v>
      </c>
      <c r="AB51" s="58">
        <f>AB29-AB50</f>
        <v>-1935.5900000000838</v>
      </c>
      <c r="AC51" s="58">
        <f>AC29-AC50</f>
        <v>0</v>
      </c>
      <c r="AD51" s="31" t="str">
        <f>IF(AC51=0,"",AB51/AC51)</f>
        <v/>
      </c>
      <c r="AE51" s="29"/>
      <c r="AF51" s="58">
        <f>AF29-AF50</f>
        <v>0</v>
      </c>
      <c r="AG51" s="58">
        <f>AG29-AG50</f>
        <v>0</v>
      </c>
      <c r="AH51" s="58">
        <f>AH29-AH50</f>
        <v>0</v>
      </c>
      <c r="AI51" s="31" t="str">
        <f>IF(AH51=0,"",AG51/AH51)</f>
        <v/>
      </c>
      <c r="AJ51" s="29"/>
      <c r="AK51" s="58">
        <f>AK29-AK50</f>
        <v>-1223655.9799999997</v>
      </c>
      <c r="AL51" s="58">
        <f>AL29-AL50</f>
        <v>-241897.3599999994</v>
      </c>
      <c r="AM51" s="58">
        <f>AM29-AM50</f>
        <v>-1869495.5999999978</v>
      </c>
      <c r="AN51" s="31">
        <f>IF(AM51=0,"",AL51/AM51)</f>
        <v>0.12939177818872624</v>
      </c>
    </row>
    <row r="52" spans="1:40" x14ac:dyDescent="0.2">
      <c r="A52" s="3"/>
      <c r="B52" s="3"/>
      <c r="C52" s="5"/>
      <c r="D52" s="5"/>
      <c r="E52" s="5"/>
      <c r="F52" s="5"/>
      <c r="G52" s="28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8"/>
      <c r="W52" s="28"/>
      <c r="X52" s="28"/>
      <c r="Y52" s="20"/>
      <c r="Z52" s="29"/>
      <c r="AA52" s="29"/>
      <c r="AB52" s="29"/>
      <c r="AC52" s="29"/>
      <c r="AD52" s="8"/>
      <c r="AE52" s="29"/>
      <c r="AF52" s="29"/>
      <c r="AG52" s="29"/>
      <c r="AH52" s="29"/>
      <c r="AI52" s="8"/>
      <c r="AJ52" s="29"/>
      <c r="AK52" s="29"/>
      <c r="AL52" s="29"/>
      <c r="AM52" s="29"/>
      <c r="AN52" s="8"/>
    </row>
    <row r="53" spans="1:40" ht="15.75" x14ac:dyDescent="0.25">
      <c r="A53" s="3"/>
      <c r="B53" s="3"/>
      <c r="C53" s="9" t="s">
        <v>40</v>
      </c>
      <c r="D53" s="5"/>
      <c r="E53" s="5"/>
      <c r="F53" s="5"/>
      <c r="G53" s="28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8"/>
      <c r="W53" s="28"/>
      <c r="X53" s="28"/>
      <c r="Y53" s="20"/>
      <c r="Z53" s="29"/>
      <c r="AA53" s="29"/>
      <c r="AB53" s="29"/>
      <c r="AC53" s="29"/>
      <c r="AD53" s="8"/>
      <c r="AE53" s="29"/>
      <c r="AF53" s="29"/>
      <c r="AG53" s="29"/>
      <c r="AH53" s="29"/>
      <c r="AI53" s="8"/>
      <c r="AJ53" s="29"/>
      <c r="AK53" s="29"/>
      <c r="AL53" s="29"/>
      <c r="AM53" s="29"/>
      <c r="AN53" s="8"/>
    </row>
    <row r="54" spans="1:40" x14ac:dyDescent="0.2">
      <c r="A54" s="3" t="str">
        <f>$C$53</f>
        <v>Other Financing Sources (Uses)</v>
      </c>
      <c r="B54" s="3" t="s">
        <v>41</v>
      </c>
      <c r="C54" s="5" t="s">
        <v>17</v>
      </c>
      <c r="D54" s="32" t="s">
        <v>42</v>
      </c>
      <c r="E54" s="34">
        <v>3600</v>
      </c>
      <c r="F54" s="5"/>
      <c r="G54" s="19">
        <v>224248.97</v>
      </c>
      <c r="H54" s="19">
        <v>679922.17</v>
      </c>
      <c r="I54" s="19">
        <v>2651707.31</v>
      </c>
      <c r="J54" s="8">
        <f>IF(I54=0,"%",H54/I54)</f>
        <v>0.25640920754560959</v>
      </c>
      <c r="K54" s="29"/>
      <c r="L54" s="19">
        <v>0</v>
      </c>
      <c r="M54" s="19">
        <v>0</v>
      </c>
      <c r="N54" s="19">
        <v>0</v>
      </c>
      <c r="O54" s="8" t="str">
        <f>IF(N54=0,"%",M54/N54)</f>
        <v>%</v>
      </c>
      <c r="P54" s="29"/>
      <c r="Q54" s="19">
        <v>0</v>
      </c>
      <c r="R54" s="19">
        <v>0</v>
      </c>
      <c r="S54" s="29">
        <v>0</v>
      </c>
      <c r="T54" s="8" t="str">
        <f>IF(S54=0,"%",R54/S54)</f>
        <v>%</v>
      </c>
      <c r="U54" s="29"/>
      <c r="V54" s="19">
        <v>0</v>
      </c>
      <c r="W54" s="19">
        <v>0</v>
      </c>
      <c r="X54" s="28">
        <v>0</v>
      </c>
      <c r="Y54" s="20" t="str">
        <f>IF(X54=0,"%",W54/X54)</f>
        <v>%</v>
      </c>
      <c r="Z54" s="29"/>
      <c r="AA54" s="19">
        <v>0</v>
      </c>
      <c r="AB54" s="19"/>
      <c r="AC54" s="29">
        <v>0</v>
      </c>
      <c r="AD54" s="8" t="str">
        <f>IF(AC54=0,"%",AB54/AC54)</f>
        <v>%</v>
      </c>
      <c r="AE54" s="29"/>
      <c r="AF54" s="19">
        <v>0</v>
      </c>
      <c r="AG54" s="19">
        <v>0</v>
      </c>
      <c r="AH54" s="29">
        <v>0</v>
      </c>
      <c r="AI54" s="8" t="str">
        <f>IF(AH54=0,"%",AG54/AH54)</f>
        <v>%</v>
      </c>
      <c r="AJ54" s="29"/>
      <c r="AK54" s="23">
        <f t="shared" ref="AK54:AM55" si="28">G54+L54+Q54+V54+AA54+AF54</f>
        <v>224248.97</v>
      </c>
      <c r="AL54" s="23">
        <f t="shared" si="28"/>
        <v>679922.17</v>
      </c>
      <c r="AM54" s="23">
        <f t="shared" si="28"/>
        <v>2651707.31</v>
      </c>
      <c r="AN54" s="8">
        <f>IF(AM54=0,"%",AL54/AM54)</f>
        <v>0.25640920754560959</v>
      </c>
    </row>
    <row r="55" spans="1:40" x14ac:dyDescent="0.2">
      <c r="A55" s="3" t="str">
        <f>$C$53</f>
        <v>Other Financing Sources (Uses)</v>
      </c>
      <c r="B55" s="3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v>0</v>
      </c>
      <c r="I55" s="19">
        <v>40000</v>
      </c>
      <c r="J55" s="8">
        <f>IF(I55=0,"%",H55/I55)</f>
        <v>0</v>
      </c>
      <c r="K55" s="29"/>
      <c r="L55" s="19">
        <v>0</v>
      </c>
      <c r="M55" s="19">
        <v>0</v>
      </c>
      <c r="N55" s="19">
        <v>0</v>
      </c>
      <c r="O55" s="8" t="str">
        <f>IF(N55=0,"%",M55/N55)</f>
        <v>%</v>
      </c>
      <c r="P55" s="29"/>
      <c r="Q55" s="19">
        <v>0</v>
      </c>
      <c r="R55" s="19">
        <v>0</v>
      </c>
      <c r="S55" s="29">
        <v>0</v>
      </c>
      <c r="T55" s="8" t="str">
        <f>IF(S55=0,"%",R55/S55)</f>
        <v>%</v>
      </c>
      <c r="U55" s="29"/>
      <c r="V55" s="19">
        <v>0</v>
      </c>
      <c r="W55" s="19">
        <v>0</v>
      </c>
      <c r="X55" s="28">
        <v>0</v>
      </c>
      <c r="Y55" s="20" t="str">
        <f>IF(X55=0,"%",W55/X55)</f>
        <v>%</v>
      </c>
      <c r="Z55" s="29"/>
      <c r="AA55" s="19">
        <v>0</v>
      </c>
      <c r="AB55" s="19">
        <v>0</v>
      </c>
      <c r="AC55" s="29">
        <v>0</v>
      </c>
      <c r="AD55" s="8" t="str">
        <f>IF(AC55=0,"%",AB55/AC55)</f>
        <v>%</v>
      </c>
      <c r="AE55" s="29"/>
      <c r="AF55" s="19">
        <v>0</v>
      </c>
      <c r="AG55" s="19">
        <v>0</v>
      </c>
      <c r="AH55" s="29">
        <v>0</v>
      </c>
      <c r="AI55" s="8" t="str">
        <f>IF(AH55=0,"%",AG55/AH55)</f>
        <v>%</v>
      </c>
      <c r="AJ55" s="29"/>
      <c r="AK55" s="23">
        <f t="shared" si="28"/>
        <v>0</v>
      </c>
      <c r="AL55" s="23">
        <f t="shared" si="28"/>
        <v>0</v>
      </c>
      <c r="AM55" s="23">
        <f t="shared" si="28"/>
        <v>40000</v>
      </c>
      <c r="AN55" s="8">
        <f>IF(AM55=0,"%",AL55/AM55)</f>
        <v>0</v>
      </c>
    </row>
    <row r="56" spans="1:40" ht="15.75" x14ac:dyDescent="0.25">
      <c r="A56" s="3"/>
      <c r="B56" s="3"/>
      <c r="C56" s="9" t="s">
        <v>44</v>
      </c>
      <c r="D56" s="5"/>
      <c r="E56" s="5"/>
      <c r="F56" s="5"/>
      <c r="G56" s="147">
        <f>SUM(G54:G55)</f>
        <v>224248.97</v>
      </c>
      <c r="H56" s="30">
        <f>SUM(H54-H55)</f>
        <v>679922.17</v>
      </c>
      <c r="I56" s="30">
        <f>SUM(I54:I55)</f>
        <v>2691707.31</v>
      </c>
      <c r="J56" s="31">
        <f>IF(I56=0,"",H56/I56)</f>
        <v>0.2525988496126646</v>
      </c>
      <c r="K56" s="29"/>
      <c r="L56" s="30">
        <f>SUM(L54:L55)</f>
        <v>0</v>
      </c>
      <c r="M56" s="30">
        <f>M54-M55</f>
        <v>0</v>
      </c>
      <c r="N56" s="30">
        <f>SUM(N54:N55)</f>
        <v>0</v>
      </c>
      <c r="O56" s="31" t="str">
        <f>IF(N56=0,"",M56/N56)</f>
        <v/>
      </c>
      <c r="P56" s="29"/>
      <c r="Q56" s="30">
        <f>SUM(Q54:Q55)</f>
        <v>0</v>
      </c>
      <c r="R56" s="30">
        <f>R54-R55</f>
        <v>0</v>
      </c>
      <c r="S56" s="30">
        <f>SUM(S54:S55)</f>
        <v>0</v>
      </c>
      <c r="T56" s="31" t="str">
        <f>IF(S56=0,"",R56/S56)</f>
        <v/>
      </c>
      <c r="U56" s="29"/>
      <c r="V56" s="147">
        <f>SUM(V54:V55)</f>
        <v>0</v>
      </c>
      <c r="W56" s="147">
        <f>SUM(W54:W55)</f>
        <v>0</v>
      </c>
      <c r="X56" s="147">
        <f>SUM(X54:X55)</f>
        <v>0</v>
      </c>
      <c r="Y56" s="150" t="str">
        <f>IF(X56=0,"",W56/X56)</f>
        <v/>
      </c>
      <c r="Z56" s="29"/>
      <c r="AA56" s="30">
        <f>SUM(AA54:AA55)</f>
        <v>0</v>
      </c>
      <c r="AB56" s="30">
        <f>SUM(AB54:AB55)</f>
        <v>0</v>
      </c>
      <c r="AC56" s="30">
        <f>SUM(AC54:AC55)</f>
        <v>0</v>
      </c>
      <c r="AD56" s="31" t="str">
        <f>IF(AC56=0,"",AB56/AC56)</f>
        <v/>
      </c>
      <c r="AE56" s="29"/>
      <c r="AF56" s="30">
        <f>SUM(AF54:AF55)</f>
        <v>0</v>
      </c>
      <c r="AG56" s="30">
        <f>SUM(AG54:AG55)</f>
        <v>0</v>
      </c>
      <c r="AH56" s="30">
        <f>SUM(AH54:AH55)</f>
        <v>0</v>
      </c>
      <c r="AI56" s="31" t="str">
        <f>IF(AH56=0,"",AG56/AH56)</f>
        <v/>
      </c>
      <c r="AJ56" s="29"/>
      <c r="AK56" s="30">
        <f>SUM(AK54:AK55)</f>
        <v>224248.97</v>
      </c>
      <c r="AL56" s="30">
        <f>AL54-AL55</f>
        <v>679922.17</v>
      </c>
      <c r="AM56" s="30">
        <f>SUM(AM54:AM55)</f>
        <v>2691707.31</v>
      </c>
      <c r="AN56" s="31">
        <f>IF(AM56=0,"",AL56/AM56)</f>
        <v>0.2525988496126646</v>
      </c>
    </row>
    <row r="57" spans="1:40" x14ac:dyDescent="0.2">
      <c r="A57" s="3"/>
      <c r="B57" s="3"/>
      <c r="C57" s="5"/>
      <c r="D57" s="5"/>
      <c r="E57" s="5"/>
      <c r="F57" s="5"/>
      <c r="G57" s="28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8"/>
      <c r="W57" s="28"/>
      <c r="X57" s="28"/>
      <c r="Y57" s="20"/>
      <c r="Z57" s="29"/>
      <c r="AA57" s="29"/>
      <c r="AB57" s="29"/>
      <c r="AC57" s="29"/>
      <c r="AD57" s="8"/>
      <c r="AE57" s="29"/>
      <c r="AF57" s="29"/>
      <c r="AG57" s="29"/>
      <c r="AH57" s="29"/>
      <c r="AI57" s="8"/>
      <c r="AJ57" s="29"/>
      <c r="AK57" s="29"/>
      <c r="AL57" s="29"/>
      <c r="AM57" s="29"/>
      <c r="AN57" s="8"/>
    </row>
    <row r="58" spans="1:40" ht="15.75" x14ac:dyDescent="0.25">
      <c r="A58" s="3"/>
      <c r="B58" s="3"/>
      <c r="C58" s="9" t="s">
        <v>45</v>
      </c>
      <c r="D58" s="5"/>
      <c r="E58" s="5"/>
      <c r="F58" s="5"/>
      <c r="G58" s="68"/>
      <c r="H58" s="59">
        <f>H51+H56</f>
        <v>255745.03000000003</v>
      </c>
      <c r="I58" s="59"/>
      <c r="J58" s="60" t="str">
        <f>IF(I58=0,"",H58/I58)</f>
        <v/>
      </c>
      <c r="K58" s="59"/>
      <c r="L58" s="59"/>
      <c r="M58" s="59">
        <f>M29-M50+M56</f>
        <v>61453.420000000158</v>
      </c>
      <c r="N58" s="59">
        <f>N29-N50+N56</f>
        <v>573171.93000000063</v>
      </c>
      <c r="O58" s="59"/>
      <c r="P58" s="59">
        <f>P29-P50+P56</f>
        <v>0</v>
      </c>
      <c r="Q58" s="59"/>
      <c r="R58" s="59">
        <f>R29-R50+R56</f>
        <v>132326.95000000019</v>
      </c>
      <c r="S58" s="59"/>
      <c r="T58" s="59"/>
      <c r="U58" s="59"/>
      <c r="V58" s="68"/>
      <c r="W58" s="68">
        <f>W29-W50+W56</f>
        <v>-9565</v>
      </c>
      <c r="X58" s="68">
        <f>X29-X50+X56</f>
        <v>0</v>
      </c>
      <c r="Y58" s="68"/>
      <c r="Z58" s="59">
        <f>Z29-Z50+Z56</f>
        <v>0</v>
      </c>
      <c r="AA58" s="59"/>
      <c r="AB58" s="59">
        <f>AB29-AB50+AB56</f>
        <v>-1935.5900000000838</v>
      </c>
      <c r="AC58" s="59">
        <f>AC29-AC50+AC56</f>
        <v>0</v>
      </c>
      <c r="AD58" s="59"/>
      <c r="AE58" s="59"/>
      <c r="AF58" s="59"/>
      <c r="AG58" s="59">
        <f>AG29-AG50+AG56</f>
        <v>0</v>
      </c>
      <c r="AH58" s="59">
        <f>AH29-AH50+AH56</f>
        <v>0</v>
      </c>
      <c r="AI58" s="59"/>
      <c r="AJ58" s="59"/>
      <c r="AK58" s="59"/>
      <c r="AL58" s="59">
        <f>AL29-AL50+AL56</f>
        <v>438024.81000000064</v>
      </c>
      <c r="AM58" s="29"/>
      <c r="AN58" s="8" t="str">
        <f>IF(AM58=0,"",AL58/AM58)</f>
        <v/>
      </c>
    </row>
    <row r="59" spans="1:40" x14ac:dyDescent="0.2">
      <c r="A59" s="3"/>
      <c r="B59" s="3"/>
      <c r="C59" s="5" t="s">
        <v>46</v>
      </c>
      <c r="D59" s="5"/>
      <c r="E59" s="5"/>
      <c r="F59" s="5"/>
      <c r="G59" s="68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68"/>
      <c r="W59" s="68"/>
      <c r="X59" s="68"/>
      <c r="Y59" s="152" t="str">
        <f>IF(X59=0,"",W59/X59)</f>
        <v/>
      </c>
      <c r="Z59" s="59"/>
      <c r="AA59" s="59"/>
      <c r="AB59" s="59">
        <v>0</v>
      </c>
      <c r="AC59" s="59"/>
      <c r="AD59" s="60" t="str">
        <f>IF(AC59=0,"",AB59/AC59)</f>
        <v/>
      </c>
      <c r="AE59" s="59"/>
      <c r="AF59" s="59"/>
      <c r="AG59" s="59"/>
      <c r="AH59" s="59"/>
      <c r="AI59" s="60" t="str">
        <f>IF(AH59=0,"",AG59/AH59)</f>
        <v/>
      </c>
      <c r="AJ59" s="59"/>
      <c r="AK59" s="59"/>
      <c r="AL59" s="59">
        <f>H59+M59+R59+W59+AB59+AG59</f>
        <v>0</v>
      </c>
      <c r="AM59" s="29"/>
      <c r="AN59" s="8" t="str">
        <f>IF(AM59=0,"",AL59/AM59)</f>
        <v/>
      </c>
    </row>
    <row r="60" spans="1:40" x14ac:dyDescent="0.2">
      <c r="A60" s="3"/>
      <c r="B60" s="3"/>
      <c r="C60" s="5" t="s">
        <v>47</v>
      </c>
      <c r="D60" s="5"/>
      <c r="E60" s="5"/>
      <c r="F60" s="5"/>
      <c r="G60" s="68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68"/>
      <c r="W60" s="68"/>
      <c r="X60" s="68"/>
      <c r="Y60" s="152" t="str">
        <f>IF(X60=0,"",W60/X60)</f>
        <v/>
      </c>
      <c r="Z60" s="59"/>
      <c r="AA60" s="59"/>
      <c r="AB60" s="59"/>
      <c r="AC60" s="59"/>
      <c r="AD60" s="60" t="str">
        <f>IF(AC60=0,"",AB60/AC60)</f>
        <v/>
      </c>
      <c r="AE60" s="59"/>
      <c r="AF60" s="59"/>
      <c r="AG60" s="59"/>
      <c r="AH60" s="59"/>
      <c r="AI60" s="60" t="str">
        <f>IF(AH60=0,"",AG60/AH60)</f>
        <v/>
      </c>
      <c r="AJ60" s="59"/>
      <c r="AK60" s="59"/>
      <c r="AL60" s="59"/>
      <c r="AM60" s="29"/>
      <c r="AN60" s="8" t="str">
        <f>IF(AM60=0,"",AL60/AM60)</f>
        <v/>
      </c>
    </row>
    <row r="61" spans="1:40" ht="15.75" x14ac:dyDescent="0.25">
      <c r="A61" s="3"/>
      <c r="B61" s="3"/>
      <c r="C61" s="9" t="s">
        <v>48</v>
      </c>
      <c r="D61" s="5"/>
      <c r="E61" s="5"/>
      <c r="F61" s="5"/>
      <c r="G61" s="70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70">
        <f>SUM(V59:V60)</f>
        <v>0</v>
      </c>
      <c r="W61" s="70">
        <f>SUM(W59:W60)</f>
        <v>0</v>
      </c>
      <c r="X61" s="70">
        <f>SUM(X59:X60)</f>
        <v>0</v>
      </c>
      <c r="Y61" s="153" t="str">
        <f>IF(X61=0,"",W61/X61)</f>
        <v/>
      </c>
      <c r="Z61" s="59"/>
      <c r="AA61" s="57">
        <f>SUM(AA59:AA60)</f>
        <v>0</v>
      </c>
      <c r="AB61" s="57">
        <f>SUM(AB59:AB60)</f>
        <v>0</v>
      </c>
      <c r="AC61" s="57">
        <f>SUM(AC59:AC60)</f>
        <v>0</v>
      </c>
      <c r="AD61" s="61" t="str">
        <f>IF(AC61=0,"",AB61/AC61)</f>
        <v/>
      </c>
      <c r="AE61" s="59"/>
      <c r="AF61" s="57">
        <f>SUM(AF59:AF60)</f>
        <v>0</v>
      </c>
      <c r="AG61" s="57">
        <f>SUM(AG59:AG60)</f>
        <v>0</v>
      </c>
      <c r="AH61" s="57">
        <f>SUM(AH59:AH60)</f>
        <v>0</v>
      </c>
      <c r="AI61" s="61" t="str">
        <f>IF(AH61=0,"",AG61/AH61)</f>
        <v/>
      </c>
      <c r="AJ61" s="59"/>
      <c r="AK61" s="57">
        <f>SUM(AK59:AK60)</f>
        <v>0</v>
      </c>
      <c r="AL61" s="57">
        <f>SUM(AL59:AL60)</f>
        <v>0</v>
      </c>
      <c r="AM61" s="30">
        <f>SUM(AM59:AM60)</f>
        <v>0</v>
      </c>
      <c r="AN61" s="31" t="str">
        <f>IF(AM61=0,"",AL61/AM61)</f>
        <v/>
      </c>
    </row>
    <row r="62" spans="1:40" ht="6.75" customHeight="1" x14ac:dyDescent="0.2">
      <c r="A62" s="3"/>
      <c r="B62" s="3"/>
      <c r="C62" s="5"/>
      <c r="D62" s="5"/>
      <c r="E62" s="5"/>
      <c r="F62" s="5"/>
      <c r="G62" s="68"/>
      <c r="H62" s="59"/>
      <c r="I62" s="59"/>
      <c r="J62" s="60"/>
      <c r="K62" s="59"/>
      <c r="L62" s="59"/>
      <c r="M62" s="59"/>
      <c r="N62" s="59"/>
      <c r="O62" s="60"/>
      <c r="P62" s="59"/>
      <c r="Q62" s="59"/>
      <c r="R62" s="59"/>
      <c r="S62" s="59"/>
      <c r="T62" s="60"/>
      <c r="U62" s="59"/>
      <c r="V62" s="68"/>
      <c r="W62" s="68"/>
      <c r="X62" s="68"/>
      <c r="Y62" s="152"/>
      <c r="Z62" s="59"/>
      <c r="AA62" s="59"/>
      <c r="AB62" s="59"/>
      <c r="AC62" s="59"/>
      <c r="AD62" s="60"/>
      <c r="AE62" s="59"/>
      <c r="AF62" s="59"/>
      <c r="AG62" s="59"/>
      <c r="AH62" s="59"/>
      <c r="AI62" s="60"/>
      <c r="AJ62" s="60"/>
      <c r="AK62" s="59"/>
      <c r="AL62" s="59"/>
      <c r="AM62" s="29"/>
      <c r="AN62" s="8"/>
    </row>
    <row r="63" spans="1:40" ht="16.5" thickBot="1" x14ac:dyDescent="0.3">
      <c r="A63" s="3"/>
      <c r="B63" s="3"/>
      <c r="C63" s="54" t="s">
        <v>49</v>
      </c>
      <c r="D63" s="36"/>
      <c r="E63" s="36"/>
      <c r="F63" s="36"/>
      <c r="G63" s="148">
        <f>G61+G58</f>
        <v>0</v>
      </c>
      <c r="H63" s="65">
        <f>H61+H58</f>
        <v>255745.03000000003</v>
      </c>
      <c r="I63" s="65">
        <f>I61+I58</f>
        <v>0</v>
      </c>
      <c r="J63" s="63" t="str">
        <f>IF(I63=0,"%",H63/I63)</f>
        <v>%</v>
      </c>
      <c r="K63" s="64"/>
      <c r="L63" s="65">
        <f>L61+L58</f>
        <v>0</v>
      </c>
      <c r="M63" s="65">
        <f>M61+M58</f>
        <v>61453.420000000158</v>
      </c>
      <c r="N63" s="65">
        <f>N61+N58</f>
        <v>573171.93000000063</v>
      </c>
      <c r="O63" s="63">
        <f>IF(N63=0,"%",M63/N63)</f>
        <v>0.10721638095571095</v>
      </c>
      <c r="P63" s="64"/>
      <c r="Q63" s="65">
        <f>Q61+Q58</f>
        <v>0</v>
      </c>
      <c r="R63" s="65">
        <f>R61+R58</f>
        <v>132326.95000000019</v>
      </c>
      <c r="S63" s="65">
        <f>S61+S58</f>
        <v>0</v>
      </c>
      <c r="T63" s="63" t="str">
        <f>IF(S63=0,"%",R63/S63)</f>
        <v>%</v>
      </c>
      <c r="U63" s="64"/>
      <c r="V63" s="148">
        <f>V61+V58</f>
        <v>0</v>
      </c>
      <c r="W63" s="148">
        <f>W61+W58</f>
        <v>-9565</v>
      </c>
      <c r="X63" s="154">
        <f>X61+X58</f>
        <v>0</v>
      </c>
      <c r="Y63" s="155" t="str">
        <f>IF(X63=0,"%",W63/X63)</f>
        <v>%</v>
      </c>
      <c r="Z63" s="64"/>
      <c r="AA63" s="65">
        <f>AA61+AA58</f>
        <v>0</v>
      </c>
      <c r="AB63" s="65">
        <f>AB61+AB58</f>
        <v>-1935.5900000000838</v>
      </c>
      <c r="AC63" s="62">
        <f>AC61+AC58</f>
        <v>0</v>
      </c>
      <c r="AD63" s="63" t="str">
        <f>IF(AC63=0,"%",AB63/AC63)</f>
        <v>%</v>
      </c>
      <c r="AE63" s="64"/>
      <c r="AF63" s="65">
        <f>AF61+AF58</f>
        <v>0</v>
      </c>
      <c r="AG63" s="65">
        <f>AG61+AG58</f>
        <v>0</v>
      </c>
      <c r="AH63" s="62">
        <f>AH61+AH58</f>
        <v>0</v>
      </c>
      <c r="AI63" s="63" t="str">
        <f>IF(AH63=0,"%",AG63/AH63)</f>
        <v>%</v>
      </c>
      <c r="AJ63" s="63"/>
      <c r="AK63" s="65">
        <f>AK61+AK58</f>
        <v>0</v>
      </c>
      <c r="AL63" s="65">
        <f>AL61+AL58</f>
        <v>438024.81000000064</v>
      </c>
      <c r="AM63" s="37">
        <f>AM61+AM58</f>
        <v>0</v>
      </c>
      <c r="AN63" s="38" t="str">
        <f>IF(AM63=0,"%",AL63/AM63)</f>
        <v>%</v>
      </c>
    </row>
    <row r="64" spans="1:40" x14ac:dyDescent="0.2">
      <c r="T64" s="4" t="s">
        <v>101</v>
      </c>
      <c r="AN64" s="4" t="s">
        <v>102</v>
      </c>
    </row>
    <row r="65" spans="8:9" x14ac:dyDescent="0.2">
      <c r="H65" s="40"/>
      <c r="I65" s="69"/>
    </row>
    <row r="68" spans="8:9" x14ac:dyDescent="0.2">
      <c r="H68" s="56"/>
    </row>
  </sheetData>
  <mergeCells count="15">
    <mergeCell ref="AF8:AI8"/>
    <mergeCell ref="C1:T1"/>
    <mergeCell ref="C2:T2"/>
    <mergeCell ref="C3:T3"/>
    <mergeCell ref="C4:T4"/>
    <mergeCell ref="V1:AM1"/>
    <mergeCell ref="V2:AM2"/>
    <mergeCell ref="V3:AM3"/>
    <mergeCell ref="V4:AM4"/>
    <mergeCell ref="G8:J8"/>
    <mergeCell ref="L8:O8"/>
    <mergeCell ref="Q8:T8"/>
    <mergeCell ref="V8:Y8"/>
    <mergeCell ref="AK8:AN8"/>
    <mergeCell ref="AA8:AD8"/>
  </mergeCells>
  <pageMargins left="0.2" right="0.2" top="0.28999999999999998" bottom="0" header="0.3" footer="0.3"/>
  <pageSetup paperSize="5" scale="52" orientation="landscape" blackAndWhite="1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5D7B-8AB8-48F3-9DDD-B0D0EAE9E870}">
  <sheetPr codeName="Sheet9"/>
  <dimension ref="A1:BA60"/>
  <sheetViews>
    <sheetView view="pageBreakPreview" topLeftCell="D1" zoomScale="80" zoomScaleNormal="70" zoomScaleSheetLayoutView="80" workbookViewId="0">
      <selection activeCell="BC46" sqref="BC46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22" style="4" customWidth="1"/>
    <col min="4" max="4" width="42.140625" style="4" customWidth="1"/>
    <col min="5" max="5" width="22.7109375" style="4" customWidth="1"/>
    <col min="6" max="6" width="2.140625" style="4" hidden="1" customWidth="1"/>
    <col min="7" max="7" width="17.7109375" style="4" hidden="1" customWidth="1"/>
    <col min="8" max="8" width="17" style="4" hidden="1" customWidth="1"/>
    <col min="9" max="9" width="17.85546875" style="4" hidden="1" customWidth="1"/>
    <col min="10" max="10" width="13.7109375" style="4" hidden="1" customWidth="1"/>
    <col min="11" max="11" width="1.42578125" style="4" hidden="1" customWidth="1"/>
    <col min="12" max="12" width="16.7109375" style="4" hidden="1" customWidth="1"/>
    <col min="13" max="13" width="17" style="4" hidden="1" customWidth="1"/>
    <col min="14" max="14" width="17.85546875" style="4" hidden="1" customWidth="1"/>
    <col min="15" max="15" width="12.140625" style="4" hidden="1" customWidth="1"/>
    <col min="16" max="16" width="1.5703125" style="4" hidden="1" customWidth="1"/>
    <col min="17" max="17" width="16.7109375" style="4" hidden="1" customWidth="1"/>
    <col min="18" max="18" width="17" style="4" hidden="1" customWidth="1"/>
    <col min="19" max="19" width="17.85546875" style="4" hidden="1" customWidth="1"/>
    <col min="20" max="20" width="13.42578125" style="4" hidden="1" customWidth="1"/>
    <col min="21" max="21" width="1.42578125" style="5" hidden="1" customWidth="1"/>
    <col min="22" max="22" width="16.7109375" style="4" hidden="1" customWidth="1"/>
    <col min="23" max="23" width="17" style="4" hidden="1" customWidth="1"/>
    <col min="24" max="24" width="17.85546875" style="4" hidden="1" customWidth="1"/>
    <col min="25" max="25" width="13.42578125" style="4" hidden="1" customWidth="1"/>
    <col min="26" max="26" width="1.5703125" style="4" hidden="1" customWidth="1"/>
    <col min="27" max="27" width="16.7109375" style="4" hidden="1" customWidth="1"/>
    <col min="28" max="28" width="19.140625" style="4" hidden="1" customWidth="1"/>
    <col min="29" max="29" width="18.28515625" style="4" hidden="1" customWidth="1"/>
    <col min="30" max="30" width="13.42578125" style="4" hidden="1" customWidth="1"/>
    <col min="31" max="31" width="1.5703125" style="4" hidden="1" customWidth="1"/>
    <col min="32" max="32" width="16.7109375" style="4" hidden="1" customWidth="1"/>
    <col min="33" max="33" width="19.140625" style="4" hidden="1" customWidth="1"/>
    <col min="34" max="34" width="18.28515625" style="4" hidden="1" customWidth="1"/>
    <col min="35" max="35" width="13.42578125" style="4" hidden="1" customWidth="1"/>
    <col min="36" max="36" width="1.5703125" style="4" hidden="1" customWidth="1"/>
    <col min="37" max="37" width="16.7109375" style="4" hidden="1" customWidth="1"/>
    <col min="38" max="38" width="19.140625" style="4" hidden="1" customWidth="1"/>
    <col min="39" max="39" width="18.28515625" style="4" hidden="1" customWidth="1"/>
    <col min="40" max="40" width="13.42578125" style="4" hidden="1" customWidth="1"/>
    <col min="41" max="41" width="2.28515625" style="4" hidden="1" customWidth="1"/>
    <col min="42" max="42" width="16.7109375" style="4" hidden="1" customWidth="1"/>
    <col min="43" max="43" width="19.140625" style="4" hidden="1" customWidth="1"/>
    <col min="44" max="44" width="18.28515625" style="4" hidden="1" customWidth="1"/>
    <col min="45" max="45" width="13.42578125" style="4" hidden="1" customWidth="1"/>
    <col min="46" max="46" width="2" style="4" hidden="1" customWidth="1"/>
    <col min="47" max="47" width="16.7109375" style="4" hidden="1" customWidth="1"/>
    <col min="48" max="48" width="20.5703125" style="4" customWidth="1"/>
    <col min="49" max="49" width="19.7109375" style="4" customWidth="1"/>
    <col min="50" max="50" width="16" style="4" customWidth="1"/>
    <col min="51" max="51" width="9.140625" style="4"/>
    <col min="52" max="53" width="14.42578125" style="4" bestFit="1" customWidth="1"/>
    <col min="54" max="248" width="9.140625" style="4"/>
    <col min="249" max="249" width="3.7109375" style="4" customWidth="1"/>
    <col min="250" max="250" width="69.7109375" style="4" customWidth="1"/>
    <col min="251" max="251" width="11.85546875" style="4" customWidth="1"/>
    <col min="252" max="252" width="2.140625" style="4" customWidth="1"/>
    <col min="253" max="256" width="16.7109375" style="4" customWidth="1"/>
    <col min="257" max="257" width="2.140625" style="4" customWidth="1"/>
    <col min="258" max="261" width="16.7109375" style="4" customWidth="1"/>
    <col min="262" max="262" width="4.85546875" style="4" customWidth="1"/>
    <col min="263" max="266" width="16.7109375" style="4" customWidth="1"/>
    <col min="267" max="267" width="2.42578125" style="4" customWidth="1"/>
    <col min="268" max="271" width="16.7109375" style="4" customWidth="1"/>
    <col min="272" max="272" width="3.28515625" style="4" customWidth="1"/>
    <col min="273" max="276" width="16.7109375" style="4" customWidth="1"/>
    <col min="277" max="277" width="9.85546875" style="4" customWidth="1"/>
    <col min="278" max="504" width="9.140625" style="4"/>
    <col min="505" max="505" width="3.7109375" style="4" customWidth="1"/>
    <col min="506" max="506" width="69.7109375" style="4" customWidth="1"/>
    <col min="507" max="507" width="11.85546875" style="4" customWidth="1"/>
    <col min="508" max="508" width="2.140625" style="4" customWidth="1"/>
    <col min="509" max="512" width="16.7109375" style="4" customWidth="1"/>
    <col min="513" max="513" width="2.140625" style="4" customWidth="1"/>
    <col min="514" max="517" width="16.7109375" style="4" customWidth="1"/>
    <col min="518" max="518" width="4.85546875" style="4" customWidth="1"/>
    <col min="519" max="522" width="16.7109375" style="4" customWidth="1"/>
    <col min="523" max="523" width="2.42578125" style="4" customWidth="1"/>
    <col min="524" max="527" width="16.7109375" style="4" customWidth="1"/>
    <col min="528" max="528" width="3.28515625" style="4" customWidth="1"/>
    <col min="529" max="532" width="16.7109375" style="4" customWidth="1"/>
    <col min="533" max="533" width="9.85546875" style="4" customWidth="1"/>
    <col min="534" max="760" width="9.140625" style="4"/>
    <col min="761" max="761" width="3.7109375" style="4" customWidth="1"/>
    <col min="762" max="762" width="69.7109375" style="4" customWidth="1"/>
    <col min="763" max="763" width="11.85546875" style="4" customWidth="1"/>
    <col min="764" max="764" width="2.140625" style="4" customWidth="1"/>
    <col min="765" max="768" width="16.7109375" style="4" customWidth="1"/>
    <col min="769" max="769" width="2.140625" style="4" customWidth="1"/>
    <col min="770" max="773" width="16.7109375" style="4" customWidth="1"/>
    <col min="774" max="774" width="4.85546875" style="4" customWidth="1"/>
    <col min="775" max="778" width="16.7109375" style="4" customWidth="1"/>
    <col min="779" max="779" width="2.42578125" style="4" customWidth="1"/>
    <col min="780" max="783" width="16.7109375" style="4" customWidth="1"/>
    <col min="784" max="784" width="3.28515625" style="4" customWidth="1"/>
    <col min="785" max="788" width="16.7109375" style="4" customWidth="1"/>
    <col min="789" max="789" width="9.85546875" style="4" customWidth="1"/>
    <col min="790" max="1016" width="9.140625" style="4"/>
    <col min="1017" max="1017" width="3.7109375" style="4" customWidth="1"/>
    <col min="1018" max="1018" width="69.7109375" style="4" customWidth="1"/>
    <col min="1019" max="1019" width="11.85546875" style="4" customWidth="1"/>
    <col min="1020" max="1020" width="2.140625" style="4" customWidth="1"/>
    <col min="1021" max="1024" width="16.7109375" style="4" customWidth="1"/>
    <col min="1025" max="1025" width="2.140625" style="4" customWidth="1"/>
    <col min="1026" max="1029" width="16.7109375" style="4" customWidth="1"/>
    <col min="1030" max="1030" width="4.85546875" style="4" customWidth="1"/>
    <col min="1031" max="1034" width="16.7109375" style="4" customWidth="1"/>
    <col min="1035" max="1035" width="2.42578125" style="4" customWidth="1"/>
    <col min="1036" max="1039" width="16.7109375" style="4" customWidth="1"/>
    <col min="1040" max="1040" width="3.28515625" style="4" customWidth="1"/>
    <col min="1041" max="1044" width="16.7109375" style="4" customWidth="1"/>
    <col min="1045" max="1045" width="9.85546875" style="4" customWidth="1"/>
    <col min="1046" max="1272" width="9.140625" style="4"/>
    <col min="1273" max="1273" width="3.7109375" style="4" customWidth="1"/>
    <col min="1274" max="1274" width="69.7109375" style="4" customWidth="1"/>
    <col min="1275" max="1275" width="11.85546875" style="4" customWidth="1"/>
    <col min="1276" max="1276" width="2.140625" style="4" customWidth="1"/>
    <col min="1277" max="1280" width="16.7109375" style="4" customWidth="1"/>
    <col min="1281" max="1281" width="2.140625" style="4" customWidth="1"/>
    <col min="1282" max="1285" width="16.7109375" style="4" customWidth="1"/>
    <col min="1286" max="1286" width="4.85546875" style="4" customWidth="1"/>
    <col min="1287" max="1290" width="16.7109375" style="4" customWidth="1"/>
    <col min="1291" max="1291" width="2.42578125" style="4" customWidth="1"/>
    <col min="1292" max="1295" width="16.7109375" style="4" customWidth="1"/>
    <col min="1296" max="1296" width="3.28515625" style="4" customWidth="1"/>
    <col min="1297" max="1300" width="16.7109375" style="4" customWidth="1"/>
    <col min="1301" max="1301" width="9.85546875" style="4" customWidth="1"/>
    <col min="1302" max="1528" width="9.140625" style="4"/>
    <col min="1529" max="1529" width="3.7109375" style="4" customWidth="1"/>
    <col min="1530" max="1530" width="69.7109375" style="4" customWidth="1"/>
    <col min="1531" max="1531" width="11.85546875" style="4" customWidth="1"/>
    <col min="1532" max="1532" width="2.140625" style="4" customWidth="1"/>
    <col min="1533" max="1536" width="16.7109375" style="4" customWidth="1"/>
    <col min="1537" max="1537" width="2.140625" style="4" customWidth="1"/>
    <col min="1538" max="1541" width="16.7109375" style="4" customWidth="1"/>
    <col min="1542" max="1542" width="4.85546875" style="4" customWidth="1"/>
    <col min="1543" max="1546" width="16.7109375" style="4" customWidth="1"/>
    <col min="1547" max="1547" width="2.42578125" style="4" customWidth="1"/>
    <col min="1548" max="1551" width="16.7109375" style="4" customWidth="1"/>
    <col min="1552" max="1552" width="3.28515625" style="4" customWidth="1"/>
    <col min="1553" max="1556" width="16.7109375" style="4" customWidth="1"/>
    <col min="1557" max="1557" width="9.85546875" style="4" customWidth="1"/>
    <col min="1558" max="1784" width="9.140625" style="4"/>
    <col min="1785" max="1785" width="3.7109375" style="4" customWidth="1"/>
    <col min="1786" max="1786" width="69.7109375" style="4" customWidth="1"/>
    <col min="1787" max="1787" width="11.85546875" style="4" customWidth="1"/>
    <col min="1788" max="1788" width="2.140625" style="4" customWidth="1"/>
    <col min="1789" max="1792" width="16.7109375" style="4" customWidth="1"/>
    <col min="1793" max="1793" width="2.140625" style="4" customWidth="1"/>
    <col min="1794" max="1797" width="16.7109375" style="4" customWidth="1"/>
    <col min="1798" max="1798" width="4.85546875" style="4" customWidth="1"/>
    <col min="1799" max="1802" width="16.7109375" style="4" customWidth="1"/>
    <col min="1803" max="1803" width="2.42578125" style="4" customWidth="1"/>
    <col min="1804" max="1807" width="16.7109375" style="4" customWidth="1"/>
    <col min="1808" max="1808" width="3.28515625" style="4" customWidth="1"/>
    <col min="1809" max="1812" width="16.7109375" style="4" customWidth="1"/>
    <col min="1813" max="1813" width="9.85546875" style="4" customWidth="1"/>
    <col min="1814" max="2040" width="9.140625" style="4"/>
    <col min="2041" max="2041" width="3.7109375" style="4" customWidth="1"/>
    <col min="2042" max="2042" width="69.7109375" style="4" customWidth="1"/>
    <col min="2043" max="2043" width="11.85546875" style="4" customWidth="1"/>
    <col min="2044" max="2044" width="2.140625" style="4" customWidth="1"/>
    <col min="2045" max="2048" width="16.7109375" style="4" customWidth="1"/>
    <col min="2049" max="2049" width="2.140625" style="4" customWidth="1"/>
    <col min="2050" max="2053" width="16.7109375" style="4" customWidth="1"/>
    <col min="2054" max="2054" width="4.85546875" style="4" customWidth="1"/>
    <col min="2055" max="2058" width="16.7109375" style="4" customWidth="1"/>
    <col min="2059" max="2059" width="2.42578125" style="4" customWidth="1"/>
    <col min="2060" max="2063" width="16.7109375" style="4" customWidth="1"/>
    <col min="2064" max="2064" width="3.28515625" style="4" customWidth="1"/>
    <col min="2065" max="2068" width="16.7109375" style="4" customWidth="1"/>
    <col min="2069" max="2069" width="9.85546875" style="4" customWidth="1"/>
    <col min="2070" max="2296" width="9.140625" style="4"/>
    <col min="2297" max="2297" width="3.7109375" style="4" customWidth="1"/>
    <col min="2298" max="2298" width="69.7109375" style="4" customWidth="1"/>
    <col min="2299" max="2299" width="11.85546875" style="4" customWidth="1"/>
    <col min="2300" max="2300" width="2.140625" style="4" customWidth="1"/>
    <col min="2301" max="2304" width="16.7109375" style="4" customWidth="1"/>
    <col min="2305" max="2305" width="2.140625" style="4" customWidth="1"/>
    <col min="2306" max="2309" width="16.7109375" style="4" customWidth="1"/>
    <col min="2310" max="2310" width="4.85546875" style="4" customWidth="1"/>
    <col min="2311" max="2314" width="16.7109375" style="4" customWidth="1"/>
    <col min="2315" max="2315" width="2.42578125" style="4" customWidth="1"/>
    <col min="2316" max="2319" width="16.7109375" style="4" customWidth="1"/>
    <col min="2320" max="2320" width="3.28515625" style="4" customWidth="1"/>
    <col min="2321" max="2324" width="16.7109375" style="4" customWidth="1"/>
    <col min="2325" max="2325" width="9.85546875" style="4" customWidth="1"/>
    <col min="2326" max="2552" width="9.140625" style="4"/>
    <col min="2553" max="2553" width="3.7109375" style="4" customWidth="1"/>
    <col min="2554" max="2554" width="69.7109375" style="4" customWidth="1"/>
    <col min="2555" max="2555" width="11.85546875" style="4" customWidth="1"/>
    <col min="2556" max="2556" width="2.140625" style="4" customWidth="1"/>
    <col min="2557" max="2560" width="16.7109375" style="4" customWidth="1"/>
    <col min="2561" max="2561" width="2.140625" style="4" customWidth="1"/>
    <col min="2562" max="2565" width="16.7109375" style="4" customWidth="1"/>
    <col min="2566" max="2566" width="4.85546875" style="4" customWidth="1"/>
    <col min="2567" max="2570" width="16.7109375" style="4" customWidth="1"/>
    <col min="2571" max="2571" width="2.42578125" style="4" customWidth="1"/>
    <col min="2572" max="2575" width="16.7109375" style="4" customWidth="1"/>
    <col min="2576" max="2576" width="3.28515625" style="4" customWidth="1"/>
    <col min="2577" max="2580" width="16.7109375" style="4" customWidth="1"/>
    <col min="2581" max="2581" width="9.85546875" style="4" customWidth="1"/>
    <col min="2582" max="2808" width="9.140625" style="4"/>
    <col min="2809" max="2809" width="3.7109375" style="4" customWidth="1"/>
    <col min="2810" max="2810" width="69.7109375" style="4" customWidth="1"/>
    <col min="2811" max="2811" width="11.85546875" style="4" customWidth="1"/>
    <col min="2812" max="2812" width="2.140625" style="4" customWidth="1"/>
    <col min="2813" max="2816" width="16.7109375" style="4" customWidth="1"/>
    <col min="2817" max="2817" width="2.140625" style="4" customWidth="1"/>
    <col min="2818" max="2821" width="16.7109375" style="4" customWidth="1"/>
    <col min="2822" max="2822" width="4.85546875" style="4" customWidth="1"/>
    <col min="2823" max="2826" width="16.7109375" style="4" customWidth="1"/>
    <col min="2827" max="2827" width="2.42578125" style="4" customWidth="1"/>
    <col min="2828" max="2831" width="16.7109375" style="4" customWidth="1"/>
    <col min="2832" max="2832" width="3.28515625" style="4" customWidth="1"/>
    <col min="2833" max="2836" width="16.7109375" style="4" customWidth="1"/>
    <col min="2837" max="2837" width="9.85546875" style="4" customWidth="1"/>
    <col min="2838" max="3064" width="9.140625" style="4"/>
    <col min="3065" max="3065" width="3.7109375" style="4" customWidth="1"/>
    <col min="3066" max="3066" width="69.7109375" style="4" customWidth="1"/>
    <col min="3067" max="3067" width="11.85546875" style="4" customWidth="1"/>
    <col min="3068" max="3068" width="2.140625" style="4" customWidth="1"/>
    <col min="3069" max="3072" width="16.7109375" style="4" customWidth="1"/>
    <col min="3073" max="3073" width="2.140625" style="4" customWidth="1"/>
    <col min="3074" max="3077" width="16.7109375" style="4" customWidth="1"/>
    <col min="3078" max="3078" width="4.85546875" style="4" customWidth="1"/>
    <col min="3079" max="3082" width="16.7109375" style="4" customWidth="1"/>
    <col min="3083" max="3083" width="2.42578125" style="4" customWidth="1"/>
    <col min="3084" max="3087" width="16.7109375" style="4" customWidth="1"/>
    <col min="3088" max="3088" width="3.28515625" style="4" customWidth="1"/>
    <col min="3089" max="3092" width="16.7109375" style="4" customWidth="1"/>
    <col min="3093" max="3093" width="9.85546875" style="4" customWidth="1"/>
    <col min="3094" max="3320" width="9.140625" style="4"/>
    <col min="3321" max="3321" width="3.7109375" style="4" customWidth="1"/>
    <col min="3322" max="3322" width="69.7109375" style="4" customWidth="1"/>
    <col min="3323" max="3323" width="11.85546875" style="4" customWidth="1"/>
    <col min="3324" max="3324" width="2.140625" style="4" customWidth="1"/>
    <col min="3325" max="3328" width="16.7109375" style="4" customWidth="1"/>
    <col min="3329" max="3329" width="2.140625" style="4" customWidth="1"/>
    <col min="3330" max="3333" width="16.7109375" style="4" customWidth="1"/>
    <col min="3334" max="3334" width="4.85546875" style="4" customWidth="1"/>
    <col min="3335" max="3338" width="16.7109375" style="4" customWidth="1"/>
    <col min="3339" max="3339" width="2.42578125" style="4" customWidth="1"/>
    <col min="3340" max="3343" width="16.7109375" style="4" customWidth="1"/>
    <col min="3344" max="3344" width="3.28515625" style="4" customWidth="1"/>
    <col min="3345" max="3348" width="16.7109375" style="4" customWidth="1"/>
    <col min="3349" max="3349" width="9.85546875" style="4" customWidth="1"/>
    <col min="3350" max="3576" width="9.140625" style="4"/>
    <col min="3577" max="3577" width="3.7109375" style="4" customWidth="1"/>
    <col min="3578" max="3578" width="69.7109375" style="4" customWidth="1"/>
    <col min="3579" max="3579" width="11.85546875" style="4" customWidth="1"/>
    <col min="3580" max="3580" width="2.140625" style="4" customWidth="1"/>
    <col min="3581" max="3584" width="16.7109375" style="4" customWidth="1"/>
    <col min="3585" max="3585" width="2.140625" style="4" customWidth="1"/>
    <col min="3586" max="3589" width="16.7109375" style="4" customWidth="1"/>
    <col min="3590" max="3590" width="4.85546875" style="4" customWidth="1"/>
    <col min="3591" max="3594" width="16.7109375" style="4" customWidth="1"/>
    <col min="3595" max="3595" width="2.42578125" style="4" customWidth="1"/>
    <col min="3596" max="3599" width="16.7109375" style="4" customWidth="1"/>
    <col min="3600" max="3600" width="3.28515625" style="4" customWidth="1"/>
    <col min="3601" max="3604" width="16.7109375" style="4" customWidth="1"/>
    <col min="3605" max="3605" width="9.85546875" style="4" customWidth="1"/>
    <col min="3606" max="3832" width="9.140625" style="4"/>
    <col min="3833" max="3833" width="3.7109375" style="4" customWidth="1"/>
    <col min="3834" max="3834" width="69.7109375" style="4" customWidth="1"/>
    <col min="3835" max="3835" width="11.85546875" style="4" customWidth="1"/>
    <col min="3836" max="3836" width="2.140625" style="4" customWidth="1"/>
    <col min="3837" max="3840" width="16.7109375" style="4" customWidth="1"/>
    <col min="3841" max="3841" width="2.140625" style="4" customWidth="1"/>
    <col min="3842" max="3845" width="16.7109375" style="4" customWidth="1"/>
    <col min="3846" max="3846" width="4.85546875" style="4" customWidth="1"/>
    <col min="3847" max="3850" width="16.7109375" style="4" customWidth="1"/>
    <col min="3851" max="3851" width="2.42578125" style="4" customWidth="1"/>
    <col min="3852" max="3855" width="16.7109375" style="4" customWidth="1"/>
    <col min="3856" max="3856" width="3.28515625" style="4" customWidth="1"/>
    <col min="3857" max="3860" width="16.7109375" style="4" customWidth="1"/>
    <col min="3861" max="3861" width="9.85546875" style="4" customWidth="1"/>
    <col min="3862" max="4088" width="9.140625" style="4"/>
    <col min="4089" max="4089" width="3.7109375" style="4" customWidth="1"/>
    <col min="4090" max="4090" width="69.7109375" style="4" customWidth="1"/>
    <col min="4091" max="4091" width="11.85546875" style="4" customWidth="1"/>
    <col min="4092" max="4092" width="2.140625" style="4" customWidth="1"/>
    <col min="4093" max="4096" width="16.7109375" style="4" customWidth="1"/>
    <col min="4097" max="4097" width="2.140625" style="4" customWidth="1"/>
    <col min="4098" max="4101" width="16.7109375" style="4" customWidth="1"/>
    <col min="4102" max="4102" width="4.85546875" style="4" customWidth="1"/>
    <col min="4103" max="4106" width="16.7109375" style="4" customWidth="1"/>
    <col min="4107" max="4107" width="2.42578125" style="4" customWidth="1"/>
    <col min="4108" max="4111" width="16.7109375" style="4" customWidth="1"/>
    <col min="4112" max="4112" width="3.28515625" style="4" customWidth="1"/>
    <col min="4113" max="4116" width="16.7109375" style="4" customWidth="1"/>
    <col min="4117" max="4117" width="9.85546875" style="4" customWidth="1"/>
    <col min="4118" max="4344" width="9.140625" style="4"/>
    <col min="4345" max="4345" width="3.7109375" style="4" customWidth="1"/>
    <col min="4346" max="4346" width="69.7109375" style="4" customWidth="1"/>
    <col min="4347" max="4347" width="11.85546875" style="4" customWidth="1"/>
    <col min="4348" max="4348" width="2.140625" style="4" customWidth="1"/>
    <col min="4349" max="4352" width="16.7109375" style="4" customWidth="1"/>
    <col min="4353" max="4353" width="2.140625" style="4" customWidth="1"/>
    <col min="4354" max="4357" width="16.7109375" style="4" customWidth="1"/>
    <col min="4358" max="4358" width="4.85546875" style="4" customWidth="1"/>
    <col min="4359" max="4362" width="16.7109375" style="4" customWidth="1"/>
    <col min="4363" max="4363" width="2.42578125" style="4" customWidth="1"/>
    <col min="4364" max="4367" width="16.7109375" style="4" customWidth="1"/>
    <col min="4368" max="4368" width="3.28515625" style="4" customWidth="1"/>
    <col min="4369" max="4372" width="16.7109375" style="4" customWidth="1"/>
    <col min="4373" max="4373" width="9.85546875" style="4" customWidth="1"/>
    <col min="4374" max="4600" width="9.140625" style="4"/>
    <col min="4601" max="4601" width="3.7109375" style="4" customWidth="1"/>
    <col min="4602" max="4602" width="69.7109375" style="4" customWidth="1"/>
    <col min="4603" max="4603" width="11.85546875" style="4" customWidth="1"/>
    <col min="4604" max="4604" width="2.140625" style="4" customWidth="1"/>
    <col min="4605" max="4608" width="16.7109375" style="4" customWidth="1"/>
    <col min="4609" max="4609" width="2.140625" style="4" customWidth="1"/>
    <col min="4610" max="4613" width="16.7109375" style="4" customWidth="1"/>
    <col min="4614" max="4614" width="4.85546875" style="4" customWidth="1"/>
    <col min="4615" max="4618" width="16.7109375" style="4" customWidth="1"/>
    <col min="4619" max="4619" width="2.42578125" style="4" customWidth="1"/>
    <col min="4620" max="4623" width="16.7109375" style="4" customWidth="1"/>
    <col min="4624" max="4624" width="3.28515625" style="4" customWidth="1"/>
    <col min="4625" max="4628" width="16.7109375" style="4" customWidth="1"/>
    <col min="4629" max="4629" width="9.85546875" style="4" customWidth="1"/>
    <col min="4630" max="4856" width="9.140625" style="4"/>
    <col min="4857" max="4857" width="3.7109375" style="4" customWidth="1"/>
    <col min="4858" max="4858" width="69.7109375" style="4" customWidth="1"/>
    <col min="4859" max="4859" width="11.85546875" style="4" customWidth="1"/>
    <col min="4860" max="4860" width="2.140625" style="4" customWidth="1"/>
    <col min="4861" max="4864" width="16.7109375" style="4" customWidth="1"/>
    <col min="4865" max="4865" width="2.140625" style="4" customWidth="1"/>
    <col min="4866" max="4869" width="16.7109375" style="4" customWidth="1"/>
    <col min="4870" max="4870" width="4.85546875" style="4" customWidth="1"/>
    <col min="4871" max="4874" width="16.7109375" style="4" customWidth="1"/>
    <col min="4875" max="4875" width="2.42578125" style="4" customWidth="1"/>
    <col min="4876" max="4879" width="16.7109375" style="4" customWidth="1"/>
    <col min="4880" max="4880" width="3.28515625" style="4" customWidth="1"/>
    <col min="4881" max="4884" width="16.7109375" style="4" customWidth="1"/>
    <col min="4885" max="4885" width="9.85546875" style="4" customWidth="1"/>
    <col min="4886" max="5112" width="9.140625" style="4"/>
    <col min="5113" max="5113" width="3.7109375" style="4" customWidth="1"/>
    <col min="5114" max="5114" width="69.7109375" style="4" customWidth="1"/>
    <col min="5115" max="5115" width="11.85546875" style="4" customWidth="1"/>
    <col min="5116" max="5116" width="2.140625" style="4" customWidth="1"/>
    <col min="5117" max="5120" width="16.7109375" style="4" customWidth="1"/>
    <col min="5121" max="5121" width="2.140625" style="4" customWidth="1"/>
    <col min="5122" max="5125" width="16.7109375" style="4" customWidth="1"/>
    <col min="5126" max="5126" width="4.85546875" style="4" customWidth="1"/>
    <col min="5127" max="5130" width="16.7109375" style="4" customWidth="1"/>
    <col min="5131" max="5131" width="2.42578125" style="4" customWidth="1"/>
    <col min="5132" max="5135" width="16.7109375" style="4" customWidth="1"/>
    <col min="5136" max="5136" width="3.28515625" style="4" customWidth="1"/>
    <col min="5137" max="5140" width="16.7109375" style="4" customWidth="1"/>
    <col min="5141" max="5141" width="9.85546875" style="4" customWidth="1"/>
    <col min="5142" max="5368" width="9.140625" style="4"/>
    <col min="5369" max="5369" width="3.7109375" style="4" customWidth="1"/>
    <col min="5370" max="5370" width="69.7109375" style="4" customWidth="1"/>
    <col min="5371" max="5371" width="11.85546875" style="4" customWidth="1"/>
    <col min="5372" max="5372" width="2.140625" style="4" customWidth="1"/>
    <col min="5373" max="5376" width="16.7109375" style="4" customWidth="1"/>
    <col min="5377" max="5377" width="2.140625" style="4" customWidth="1"/>
    <col min="5378" max="5381" width="16.7109375" style="4" customWidth="1"/>
    <col min="5382" max="5382" width="4.85546875" style="4" customWidth="1"/>
    <col min="5383" max="5386" width="16.7109375" style="4" customWidth="1"/>
    <col min="5387" max="5387" width="2.42578125" style="4" customWidth="1"/>
    <col min="5388" max="5391" width="16.7109375" style="4" customWidth="1"/>
    <col min="5392" max="5392" width="3.28515625" style="4" customWidth="1"/>
    <col min="5393" max="5396" width="16.7109375" style="4" customWidth="1"/>
    <col min="5397" max="5397" width="9.85546875" style="4" customWidth="1"/>
    <col min="5398" max="5624" width="9.140625" style="4"/>
    <col min="5625" max="5625" width="3.7109375" style="4" customWidth="1"/>
    <col min="5626" max="5626" width="69.7109375" style="4" customWidth="1"/>
    <col min="5627" max="5627" width="11.85546875" style="4" customWidth="1"/>
    <col min="5628" max="5628" width="2.140625" style="4" customWidth="1"/>
    <col min="5629" max="5632" width="16.7109375" style="4" customWidth="1"/>
    <col min="5633" max="5633" width="2.140625" style="4" customWidth="1"/>
    <col min="5634" max="5637" width="16.7109375" style="4" customWidth="1"/>
    <col min="5638" max="5638" width="4.85546875" style="4" customWidth="1"/>
    <col min="5639" max="5642" width="16.7109375" style="4" customWidth="1"/>
    <col min="5643" max="5643" width="2.42578125" style="4" customWidth="1"/>
    <col min="5644" max="5647" width="16.7109375" style="4" customWidth="1"/>
    <col min="5648" max="5648" width="3.28515625" style="4" customWidth="1"/>
    <col min="5649" max="5652" width="16.7109375" style="4" customWidth="1"/>
    <col min="5653" max="5653" width="9.85546875" style="4" customWidth="1"/>
    <col min="5654" max="5880" width="9.140625" style="4"/>
    <col min="5881" max="5881" width="3.7109375" style="4" customWidth="1"/>
    <col min="5882" max="5882" width="69.7109375" style="4" customWidth="1"/>
    <col min="5883" max="5883" width="11.85546875" style="4" customWidth="1"/>
    <col min="5884" max="5884" width="2.140625" style="4" customWidth="1"/>
    <col min="5885" max="5888" width="16.7109375" style="4" customWidth="1"/>
    <col min="5889" max="5889" width="2.140625" style="4" customWidth="1"/>
    <col min="5890" max="5893" width="16.7109375" style="4" customWidth="1"/>
    <col min="5894" max="5894" width="4.85546875" style="4" customWidth="1"/>
    <col min="5895" max="5898" width="16.7109375" style="4" customWidth="1"/>
    <col min="5899" max="5899" width="2.42578125" style="4" customWidth="1"/>
    <col min="5900" max="5903" width="16.7109375" style="4" customWidth="1"/>
    <col min="5904" max="5904" width="3.28515625" style="4" customWidth="1"/>
    <col min="5905" max="5908" width="16.7109375" style="4" customWidth="1"/>
    <col min="5909" max="5909" width="9.85546875" style="4" customWidth="1"/>
    <col min="5910" max="6136" width="9.140625" style="4"/>
    <col min="6137" max="6137" width="3.7109375" style="4" customWidth="1"/>
    <col min="6138" max="6138" width="69.7109375" style="4" customWidth="1"/>
    <col min="6139" max="6139" width="11.85546875" style="4" customWidth="1"/>
    <col min="6140" max="6140" width="2.140625" style="4" customWidth="1"/>
    <col min="6141" max="6144" width="16.7109375" style="4" customWidth="1"/>
    <col min="6145" max="6145" width="2.140625" style="4" customWidth="1"/>
    <col min="6146" max="6149" width="16.7109375" style="4" customWidth="1"/>
    <col min="6150" max="6150" width="4.85546875" style="4" customWidth="1"/>
    <col min="6151" max="6154" width="16.7109375" style="4" customWidth="1"/>
    <col min="6155" max="6155" width="2.42578125" style="4" customWidth="1"/>
    <col min="6156" max="6159" width="16.7109375" style="4" customWidth="1"/>
    <col min="6160" max="6160" width="3.28515625" style="4" customWidth="1"/>
    <col min="6161" max="6164" width="16.7109375" style="4" customWidth="1"/>
    <col min="6165" max="6165" width="9.85546875" style="4" customWidth="1"/>
    <col min="6166" max="6392" width="9.140625" style="4"/>
    <col min="6393" max="6393" width="3.7109375" style="4" customWidth="1"/>
    <col min="6394" max="6394" width="69.7109375" style="4" customWidth="1"/>
    <col min="6395" max="6395" width="11.85546875" style="4" customWidth="1"/>
    <col min="6396" max="6396" width="2.140625" style="4" customWidth="1"/>
    <col min="6397" max="6400" width="16.7109375" style="4" customWidth="1"/>
    <col min="6401" max="6401" width="2.140625" style="4" customWidth="1"/>
    <col min="6402" max="6405" width="16.7109375" style="4" customWidth="1"/>
    <col min="6406" max="6406" width="4.85546875" style="4" customWidth="1"/>
    <col min="6407" max="6410" width="16.7109375" style="4" customWidth="1"/>
    <col min="6411" max="6411" width="2.42578125" style="4" customWidth="1"/>
    <col min="6412" max="6415" width="16.7109375" style="4" customWidth="1"/>
    <col min="6416" max="6416" width="3.28515625" style="4" customWidth="1"/>
    <col min="6417" max="6420" width="16.7109375" style="4" customWidth="1"/>
    <col min="6421" max="6421" width="9.85546875" style="4" customWidth="1"/>
    <col min="6422" max="6648" width="9.140625" style="4"/>
    <col min="6649" max="6649" width="3.7109375" style="4" customWidth="1"/>
    <col min="6650" max="6650" width="69.7109375" style="4" customWidth="1"/>
    <col min="6651" max="6651" width="11.85546875" style="4" customWidth="1"/>
    <col min="6652" max="6652" width="2.140625" style="4" customWidth="1"/>
    <col min="6653" max="6656" width="16.7109375" style="4" customWidth="1"/>
    <col min="6657" max="6657" width="2.140625" style="4" customWidth="1"/>
    <col min="6658" max="6661" width="16.7109375" style="4" customWidth="1"/>
    <col min="6662" max="6662" width="4.85546875" style="4" customWidth="1"/>
    <col min="6663" max="6666" width="16.7109375" style="4" customWidth="1"/>
    <col min="6667" max="6667" width="2.42578125" style="4" customWidth="1"/>
    <col min="6668" max="6671" width="16.7109375" style="4" customWidth="1"/>
    <col min="6672" max="6672" width="3.28515625" style="4" customWidth="1"/>
    <col min="6673" max="6676" width="16.7109375" style="4" customWidth="1"/>
    <col min="6677" max="6677" width="9.85546875" style="4" customWidth="1"/>
    <col min="6678" max="6904" width="9.140625" style="4"/>
    <col min="6905" max="6905" width="3.7109375" style="4" customWidth="1"/>
    <col min="6906" max="6906" width="69.7109375" style="4" customWidth="1"/>
    <col min="6907" max="6907" width="11.85546875" style="4" customWidth="1"/>
    <col min="6908" max="6908" width="2.140625" style="4" customWidth="1"/>
    <col min="6909" max="6912" width="16.7109375" style="4" customWidth="1"/>
    <col min="6913" max="6913" width="2.140625" style="4" customWidth="1"/>
    <col min="6914" max="6917" width="16.7109375" style="4" customWidth="1"/>
    <col min="6918" max="6918" width="4.85546875" style="4" customWidth="1"/>
    <col min="6919" max="6922" width="16.7109375" style="4" customWidth="1"/>
    <col min="6923" max="6923" width="2.42578125" style="4" customWidth="1"/>
    <col min="6924" max="6927" width="16.7109375" style="4" customWidth="1"/>
    <col min="6928" max="6928" width="3.28515625" style="4" customWidth="1"/>
    <col min="6929" max="6932" width="16.7109375" style="4" customWidth="1"/>
    <col min="6933" max="6933" width="9.85546875" style="4" customWidth="1"/>
    <col min="6934" max="7160" width="9.140625" style="4"/>
    <col min="7161" max="7161" width="3.7109375" style="4" customWidth="1"/>
    <col min="7162" max="7162" width="69.7109375" style="4" customWidth="1"/>
    <col min="7163" max="7163" width="11.85546875" style="4" customWidth="1"/>
    <col min="7164" max="7164" width="2.140625" style="4" customWidth="1"/>
    <col min="7165" max="7168" width="16.7109375" style="4" customWidth="1"/>
    <col min="7169" max="7169" width="2.140625" style="4" customWidth="1"/>
    <col min="7170" max="7173" width="16.7109375" style="4" customWidth="1"/>
    <col min="7174" max="7174" width="4.85546875" style="4" customWidth="1"/>
    <col min="7175" max="7178" width="16.7109375" style="4" customWidth="1"/>
    <col min="7179" max="7179" width="2.42578125" style="4" customWidth="1"/>
    <col min="7180" max="7183" width="16.7109375" style="4" customWidth="1"/>
    <col min="7184" max="7184" width="3.28515625" style="4" customWidth="1"/>
    <col min="7185" max="7188" width="16.7109375" style="4" customWidth="1"/>
    <col min="7189" max="7189" width="9.85546875" style="4" customWidth="1"/>
    <col min="7190" max="7416" width="9.140625" style="4"/>
    <col min="7417" max="7417" width="3.7109375" style="4" customWidth="1"/>
    <col min="7418" max="7418" width="69.7109375" style="4" customWidth="1"/>
    <col min="7419" max="7419" width="11.85546875" style="4" customWidth="1"/>
    <col min="7420" max="7420" width="2.140625" style="4" customWidth="1"/>
    <col min="7421" max="7424" width="16.7109375" style="4" customWidth="1"/>
    <col min="7425" max="7425" width="2.140625" style="4" customWidth="1"/>
    <col min="7426" max="7429" width="16.7109375" style="4" customWidth="1"/>
    <col min="7430" max="7430" width="4.85546875" style="4" customWidth="1"/>
    <col min="7431" max="7434" width="16.7109375" style="4" customWidth="1"/>
    <col min="7435" max="7435" width="2.42578125" style="4" customWidth="1"/>
    <col min="7436" max="7439" width="16.7109375" style="4" customWidth="1"/>
    <col min="7440" max="7440" width="3.28515625" style="4" customWidth="1"/>
    <col min="7441" max="7444" width="16.7109375" style="4" customWidth="1"/>
    <col min="7445" max="7445" width="9.85546875" style="4" customWidth="1"/>
    <col min="7446" max="7672" width="9.140625" style="4"/>
    <col min="7673" max="7673" width="3.7109375" style="4" customWidth="1"/>
    <col min="7674" max="7674" width="69.7109375" style="4" customWidth="1"/>
    <col min="7675" max="7675" width="11.85546875" style="4" customWidth="1"/>
    <col min="7676" max="7676" width="2.140625" style="4" customWidth="1"/>
    <col min="7677" max="7680" width="16.7109375" style="4" customWidth="1"/>
    <col min="7681" max="7681" width="2.140625" style="4" customWidth="1"/>
    <col min="7682" max="7685" width="16.7109375" style="4" customWidth="1"/>
    <col min="7686" max="7686" width="4.85546875" style="4" customWidth="1"/>
    <col min="7687" max="7690" width="16.7109375" style="4" customWidth="1"/>
    <col min="7691" max="7691" width="2.42578125" style="4" customWidth="1"/>
    <col min="7692" max="7695" width="16.7109375" style="4" customWidth="1"/>
    <col min="7696" max="7696" width="3.28515625" style="4" customWidth="1"/>
    <col min="7697" max="7700" width="16.7109375" style="4" customWidth="1"/>
    <col min="7701" max="7701" width="9.85546875" style="4" customWidth="1"/>
    <col min="7702" max="7928" width="9.140625" style="4"/>
    <col min="7929" max="7929" width="3.7109375" style="4" customWidth="1"/>
    <col min="7930" max="7930" width="69.7109375" style="4" customWidth="1"/>
    <col min="7931" max="7931" width="11.85546875" style="4" customWidth="1"/>
    <col min="7932" max="7932" width="2.140625" style="4" customWidth="1"/>
    <col min="7933" max="7936" width="16.7109375" style="4" customWidth="1"/>
    <col min="7937" max="7937" width="2.140625" style="4" customWidth="1"/>
    <col min="7938" max="7941" width="16.7109375" style="4" customWidth="1"/>
    <col min="7942" max="7942" width="4.85546875" style="4" customWidth="1"/>
    <col min="7943" max="7946" width="16.7109375" style="4" customWidth="1"/>
    <col min="7947" max="7947" width="2.42578125" style="4" customWidth="1"/>
    <col min="7948" max="7951" width="16.7109375" style="4" customWidth="1"/>
    <col min="7952" max="7952" width="3.28515625" style="4" customWidth="1"/>
    <col min="7953" max="7956" width="16.7109375" style="4" customWidth="1"/>
    <col min="7957" max="7957" width="9.85546875" style="4" customWidth="1"/>
    <col min="7958" max="8184" width="9.140625" style="4"/>
    <col min="8185" max="8185" width="3.7109375" style="4" customWidth="1"/>
    <col min="8186" max="8186" width="69.7109375" style="4" customWidth="1"/>
    <col min="8187" max="8187" width="11.85546875" style="4" customWidth="1"/>
    <col min="8188" max="8188" width="2.140625" style="4" customWidth="1"/>
    <col min="8189" max="8192" width="16.7109375" style="4" customWidth="1"/>
    <col min="8193" max="8193" width="2.140625" style="4" customWidth="1"/>
    <col min="8194" max="8197" width="16.7109375" style="4" customWidth="1"/>
    <col min="8198" max="8198" width="4.85546875" style="4" customWidth="1"/>
    <col min="8199" max="8202" width="16.7109375" style="4" customWidth="1"/>
    <col min="8203" max="8203" width="2.42578125" style="4" customWidth="1"/>
    <col min="8204" max="8207" width="16.7109375" style="4" customWidth="1"/>
    <col min="8208" max="8208" width="3.28515625" style="4" customWidth="1"/>
    <col min="8209" max="8212" width="16.7109375" style="4" customWidth="1"/>
    <col min="8213" max="8213" width="9.85546875" style="4" customWidth="1"/>
    <col min="8214" max="8440" width="9.140625" style="4"/>
    <col min="8441" max="8441" width="3.7109375" style="4" customWidth="1"/>
    <col min="8442" max="8442" width="69.7109375" style="4" customWidth="1"/>
    <col min="8443" max="8443" width="11.85546875" style="4" customWidth="1"/>
    <col min="8444" max="8444" width="2.140625" style="4" customWidth="1"/>
    <col min="8445" max="8448" width="16.7109375" style="4" customWidth="1"/>
    <col min="8449" max="8449" width="2.140625" style="4" customWidth="1"/>
    <col min="8450" max="8453" width="16.7109375" style="4" customWidth="1"/>
    <col min="8454" max="8454" width="4.85546875" style="4" customWidth="1"/>
    <col min="8455" max="8458" width="16.7109375" style="4" customWidth="1"/>
    <col min="8459" max="8459" width="2.42578125" style="4" customWidth="1"/>
    <col min="8460" max="8463" width="16.7109375" style="4" customWidth="1"/>
    <col min="8464" max="8464" width="3.28515625" style="4" customWidth="1"/>
    <col min="8465" max="8468" width="16.7109375" style="4" customWidth="1"/>
    <col min="8469" max="8469" width="9.85546875" style="4" customWidth="1"/>
    <col min="8470" max="8696" width="9.140625" style="4"/>
    <col min="8697" max="8697" width="3.7109375" style="4" customWidth="1"/>
    <col min="8698" max="8698" width="69.7109375" style="4" customWidth="1"/>
    <col min="8699" max="8699" width="11.85546875" style="4" customWidth="1"/>
    <col min="8700" max="8700" width="2.140625" style="4" customWidth="1"/>
    <col min="8701" max="8704" width="16.7109375" style="4" customWidth="1"/>
    <col min="8705" max="8705" width="2.140625" style="4" customWidth="1"/>
    <col min="8706" max="8709" width="16.7109375" style="4" customWidth="1"/>
    <col min="8710" max="8710" width="4.85546875" style="4" customWidth="1"/>
    <col min="8711" max="8714" width="16.7109375" style="4" customWidth="1"/>
    <col min="8715" max="8715" width="2.42578125" style="4" customWidth="1"/>
    <col min="8716" max="8719" width="16.7109375" style="4" customWidth="1"/>
    <col min="8720" max="8720" width="3.28515625" style="4" customWidth="1"/>
    <col min="8721" max="8724" width="16.7109375" style="4" customWidth="1"/>
    <col min="8725" max="8725" width="9.85546875" style="4" customWidth="1"/>
    <col min="8726" max="8952" width="9.140625" style="4"/>
    <col min="8953" max="8953" width="3.7109375" style="4" customWidth="1"/>
    <col min="8954" max="8954" width="69.7109375" style="4" customWidth="1"/>
    <col min="8955" max="8955" width="11.85546875" style="4" customWidth="1"/>
    <col min="8956" max="8956" width="2.140625" style="4" customWidth="1"/>
    <col min="8957" max="8960" width="16.7109375" style="4" customWidth="1"/>
    <col min="8961" max="8961" width="2.140625" style="4" customWidth="1"/>
    <col min="8962" max="8965" width="16.7109375" style="4" customWidth="1"/>
    <col min="8966" max="8966" width="4.85546875" style="4" customWidth="1"/>
    <col min="8967" max="8970" width="16.7109375" style="4" customWidth="1"/>
    <col min="8971" max="8971" width="2.42578125" style="4" customWidth="1"/>
    <col min="8972" max="8975" width="16.7109375" style="4" customWidth="1"/>
    <col min="8976" max="8976" width="3.28515625" style="4" customWidth="1"/>
    <col min="8977" max="8980" width="16.7109375" style="4" customWidth="1"/>
    <col min="8981" max="8981" width="9.85546875" style="4" customWidth="1"/>
    <col min="8982" max="9208" width="9.140625" style="4"/>
    <col min="9209" max="9209" width="3.7109375" style="4" customWidth="1"/>
    <col min="9210" max="9210" width="69.7109375" style="4" customWidth="1"/>
    <col min="9211" max="9211" width="11.85546875" style="4" customWidth="1"/>
    <col min="9212" max="9212" width="2.140625" style="4" customWidth="1"/>
    <col min="9213" max="9216" width="16.7109375" style="4" customWidth="1"/>
    <col min="9217" max="9217" width="2.140625" style="4" customWidth="1"/>
    <col min="9218" max="9221" width="16.7109375" style="4" customWidth="1"/>
    <col min="9222" max="9222" width="4.85546875" style="4" customWidth="1"/>
    <col min="9223" max="9226" width="16.7109375" style="4" customWidth="1"/>
    <col min="9227" max="9227" width="2.42578125" style="4" customWidth="1"/>
    <col min="9228" max="9231" width="16.7109375" style="4" customWidth="1"/>
    <col min="9232" max="9232" width="3.28515625" style="4" customWidth="1"/>
    <col min="9233" max="9236" width="16.7109375" style="4" customWidth="1"/>
    <col min="9237" max="9237" width="9.85546875" style="4" customWidth="1"/>
    <col min="9238" max="9464" width="9.140625" style="4"/>
    <col min="9465" max="9465" width="3.7109375" style="4" customWidth="1"/>
    <col min="9466" max="9466" width="69.7109375" style="4" customWidth="1"/>
    <col min="9467" max="9467" width="11.85546875" style="4" customWidth="1"/>
    <col min="9468" max="9468" width="2.140625" style="4" customWidth="1"/>
    <col min="9469" max="9472" width="16.7109375" style="4" customWidth="1"/>
    <col min="9473" max="9473" width="2.140625" style="4" customWidth="1"/>
    <col min="9474" max="9477" width="16.7109375" style="4" customWidth="1"/>
    <col min="9478" max="9478" width="4.85546875" style="4" customWidth="1"/>
    <col min="9479" max="9482" width="16.7109375" style="4" customWidth="1"/>
    <col min="9483" max="9483" width="2.42578125" style="4" customWidth="1"/>
    <col min="9484" max="9487" width="16.7109375" style="4" customWidth="1"/>
    <col min="9488" max="9488" width="3.28515625" style="4" customWidth="1"/>
    <col min="9489" max="9492" width="16.7109375" style="4" customWidth="1"/>
    <col min="9493" max="9493" width="9.85546875" style="4" customWidth="1"/>
    <col min="9494" max="9720" width="9.140625" style="4"/>
    <col min="9721" max="9721" width="3.7109375" style="4" customWidth="1"/>
    <col min="9722" max="9722" width="69.7109375" style="4" customWidth="1"/>
    <col min="9723" max="9723" width="11.85546875" style="4" customWidth="1"/>
    <col min="9724" max="9724" width="2.140625" style="4" customWidth="1"/>
    <col min="9725" max="9728" width="16.7109375" style="4" customWidth="1"/>
    <col min="9729" max="9729" width="2.140625" style="4" customWidth="1"/>
    <col min="9730" max="9733" width="16.7109375" style="4" customWidth="1"/>
    <col min="9734" max="9734" width="4.85546875" style="4" customWidth="1"/>
    <col min="9735" max="9738" width="16.7109375" style="4" customWidth="1"/>
    <col min="9739" max="9739" width="2.42578125" style="4" customWidth="1"/>
    <col min="9740" max="9743" width="16.7109375" style="4" customWidth="1"/>
    <col min="9744" max="9744" width="3.28515625" style="4" customWidth="1"/>
    <col min="9745" max="9748" width="16.7109375" style="4" customWidth="1"/>
    <col min="9749" max="9749" width="9.85546875" style="4" customWidth="1"/>
    <col min="9750" max="9976" width="9.140625" style="4"/>
    <col min="9977" max="9977" width="3.7109375" style="4" customWidth="1"/>
    <col min="9978" max="9978" width="69.7109375" style="4" customWidth="1"/>
    <col min="9979" max="9979" width="11.85546875" style="4" customWidth="1"/>
    <col min="9980" max="9980" width="2.140625" style="4" customWidth="1"/>
    <col min="9981" max="9984" width="16.7109375" style="4" customWidth="1"/>
    <col min="9985" max="9985" width="2.140625" style="4" customWidth="1"/>
    <col min="9986" max="9989" width="16.7109375" style="4" customWidth="1"/>
    <col min="9990" max="9990" width="4.85546875" style="4" customWidth="1"/>
    <col min="9991" max="9994" width="16.7109375" style="4" customWidth="1"/>
    <col min="9995" max="9995" width="2.42578125" style="4" customWidth="1"/>
    <col min="9996" max="9999" width="16.7109375" style="4" customWidth="1"/>
    <col min="10000" max="10000" width="3.28515625" style="4" customWidth="1"/>
    <col min="10001" max="10004" width="16.7109375" style="4" customWidth="1"/>
    <col min="10005" max="10005" width="9.85546875" style="4" customWidth="1"/>
    <col min="10006" max="10232" width="9.140625" style="4"/>
    <col min="10233" max="10233" width="3.7109375" style="4" customWidth="1"/>
    <col min="10234" max="10234" width="69.7109375" style="4" customWidth="1"/>
    <col min="10235" max="10235" width="11.85546875" style="4" customWidth="1"/>
    <col min="10236" max="10236" width="2.140625" style="4" customWidth="1"/>
    <col min="10237" max="10240" width="16.7109375" style="4" customWidth="1"/>
    <col min="10241" max="10241" width="2.140625" style="4" customWidth="1"/>
    <col min="10242" max="10245" width="16.7109375" style="4" customWidth="1"/>
    <col min="10246" max="10246" width="4.85546875" style="4" customWidth="1"/>
    <col min="10247" max="10250" width="16.7109375" style="4" customWidth="1"/>
    <col min="10251" max="10251" width="2.42578125" style="4" customWidth="1"/>
    <col min="10252" max="10255" width="16.7109375" style="4" customWidth="1"/>
    <col min="10256" max="10256" width="3.28515625" style="4" customWidth="1"/>
    <col min="10257" max="10260" width="16.7109375" style="4" customWidth="1"/>
    <col min="10261" max="10261" width="9.85546875" style="4" customWidth="1"/>
    <col min="10262" max="10488" width="9.140625" style="4"/>
    <col min="10489" max="10489" width="3.7109375" style="4" customWidth="1"/>
    <col min="10490" max="10490" width="69.7109375" style="4" customWidth="1"/>
    <col min="10491" max="10491" width="11.85546875" style="4" customWidth="1"/>
    <col min="10492" max="10492" width="2.140625" style="4" customWidth="1"/>
    <col min="10493" max="10496" width="16.7109375" style="4" customWidth="1"/>
    <col min="10497" max="10497" width="2.140625" style="4" customWidth="1"/>
    <col min="10498" max="10501" width="16.7109375" style="4" customWidth="1"/>
    <col min="10502" max="10502" width="4.85546875" style="4" customWidth="1"/>
    <col min="10503" max="10506" width="16.7109375" style="4" customWidth="1"/>
    <col min="10507" max="10507" width="2.42578125" style="4" customWidth="1"/>
    <col min="10508" max="10511" width="16.7109375" style="4" customWidth="1"/>
    <col min="10512" max="10512" width="3.28515625" style="4" customWidth="1"/>
    <col min="10513" max="10516" width="16.7109375" style="4" customWidth="1"/>
    <col min="10517" max="10517" width="9.85546875" style="4" customWidth="1"/>
    <col min="10518" max="10744" width="9.140625" style="4"/>
    <col min="10745" max="10745" width="3.7109375" style="4" customWidth="1"/>
    <col min="10746" max="10746" width="69.7109375" style="4" customWidth="1"/>
    <col min="10747" max="10747" width="11.85546875" style="4" customWidth="1"/>
    <col min="10748" max="10748" width="2.140625" style="4" customWidth="1"/>
    <col min="10749" max="10752" width="16.7109375" style="4" customWidth="1"/>
    <col min="10753" max="10753" width="2.140625" style="4" customWidth="1"/>
    <col min="10754" max="10757" width="16.7109375" style="4" customWidth="1"/>
    <col min="10758" max="10758" width="4.85546875" style="4" customWidth="1"/>
    <col min="10759" max="10762" width="16.7109375" style="4" customWidth="1"/>
    <col min="10763" max="10763" width="2.42578125" style="4" customWidth="1"/>
    <col min="10764" max="10767" width="16.7109375" style="4" customWidth="1"/>
    <col min="10768" max="10768" width="3.28515625" style="4" customWidth="1"/>
    <col min="10769" max="10772" width="16.7109375" style="4" customWidth="1"/>
    <col min="10773" max="10773" width="9.85546875" style="4" customWidth="1"/>
    <col min="10774" max="11000" width="9.140625" style="4"/>
    <col min="11001" max="11001" width="3.7109375" style="4" customWidth="1"/>
    <col min="11002" max="11002" width="69.7109375" style="4" customWidth="1"/>
    <col min="11003" max="11003" width="11.85546875" style="4" customWidth="1"/>
    <col min="11004" max="11004" width="2.140625" style="4" customWidth="1"/>
    <col min="11005" max="11008" width="16.7109375" style="4" customWidth="1"/>
    <col min="11009" max="11009" width="2.140625" style="4" customWidth="1"/>
    <col min="11010" max="11013" width="16.7109375" style="4" customWidth="1"/>
    <col min="11014" max="11014" width="4.85546875" style="4" customWidth="1"/>
    <col min="11015" max="11018" width="16.7109375" style="4" customWidth="1"/>
    <col min="11019" max="11019" width="2.42578125" style="4" customWidth="1"/>
    <col min="11020" max="11023" width="16.7109375" style="4" customWidth="1"/>
    <col min="11024" max="11024" width="3.28515625" style="4" customWidth="1"/>
    <col min="11025" max="11028" width="16.7109375" style="4" customWidth="1"/>
    <col min="11029" max="11029" width="9.85546875" style="4" customWidth="1"/>
    <col min="11030" max="11256" width="9.140625" style="4"/>
    <col min="11257" max="11257" width="3.7109375" style="4" customWidth="1"/>
    <col min="11258" max="11258" width="69.7109375" style="4" customWidth="1"/>
    <col min="11259" max="11259" width="11.85546875" style="4" customWidth="1"/>
    <col min="11260" max="11260" width="2.140625" style="4" customWidth="1"/>
    <col min="11261" max="11264" width="16.7109375" style="4" customWidth="1"/>
    <col min="11265" max="11265" width="2.140625" style="4" customWidth="1"/>
    <col min="11266" max="11269" width="16.7109375" style="4" customWidth="1"/>
    <col min="11270" max="11270" width="4.85546875" style="4" customWidth="1"/>
    <col min="11271" max="11274" width="16.7109375" style="4" customWidth="1"/>
    <col min="11275" max="11275" width="2.42578125" style="4" customWidth="1"/>
    <col min="11276" max="11279" width="16.7109375" style="4" customWidth="1"/>
    <col min="11280" max="11280" width="3.28515625" style="4" customWidth="1"/>
    <col min="11281" max="11284" width="16.7109375" style="4" customWidth="1"/>
    <col min="11285" max="11285" width="9.85546875" style="4" customWidth="1"/>
    <col min="11286" max="11512" width="9.140625" style="4"/>
    <col min="11513" max="11513" width="3.7109375" style="4" customWidth="1"/>
    <col min="11514" max="11514" width="69.7109375" style="4" customWidth="1"/>
    <col min="11515" max="11515" width="11.85546875" style="4" customWidth="1"/>
    <col min="11516" max="11516" width="2.140625" style="4" customWidth="1"/>
    <col min="11517" max="11520" width="16.7109375" style="4" customWidth="1"/>
    <col min="11521" max="11521" width="2.140625" style="4" customWidth="1"/>
    <col min="11522" max="11525" width="16.7109375" style="4" customWidth="1"/>
    <col min="11526" max="11526" width="4.85546875" style="4" customWidth="1"/>
    <col min="11527" max="11530" width="16.7109375" style="4" customWidth="1"/>
    <col min="11531" max="11531" width="2.42578125" style="4" customWidth="1"/>
    <col min="11532" max="11535" width="16.7109375" style="4" customWidth="1"/>
    <col min="11536" max="11536" width="3.28515625" style="4" customWidth="1"/>
    <col min="11537" max="11540" width="16.7109375" style="4" customWidth="1"/>
    <col min="11541" max="11541" width="9.85546875" style="4" customWidth="1"/>
    <col min="11542" max="11768" width="9.140625" style="4"/>
    <col min="11769" max="11769" width="3.7109375" style="4" customWidth="1"/>
    <col min="11770" max="11770" width="69.7109375" style="4" customWidth="1"/>
    <col min="11771" max="11771" width="11.85546875" style="4" customWidth="1"/>
    <col min="11772" max="11772" width="2.140625" style="4" customWidth="1"/>
    <col min="11773" max="11776" width="16.7109375" style="4" customWidth="1"/>
    <col min="11777" max="11777" width="2.140625" style="4" customWidth="1"/>
    <col min="11778" max="11781" width="16.7109375" style="4" customWidth="1"/>
    <col min="11782" max="11782" width="4.85546875" style="4" customWidth="1"/>
    <col min="11783" max="11786" width="16.7109375" style="4" customWidth="1"/>
    <col min="11787" max="11787" width="2.42578125" style="4" customWidth="1"/>
    <col min="11788" max="11791" width="16.7109375" style="4" customWidth="1"/>
    <col min="11792" max="11792" width="3.28515625" style="4" customWidth="1"/>
    <col min="11793" max="11796" width="16.7109375" style="4" customWidth="1"/>
    <col min="11797" max="11797" width="9.85546875" style="4" customWidth="1"/>
    <col min="11798" max="12024" width="9.140625" style="4"/>
    <col min="12025" max="12025" width="3.7109375" style="4" customWidth="1"/>
    <col min="12026" max="12026" width="69.7109375" style="4" customWidth="1"/>
    <col min="12027" max="12027" width="11.85546875" style="4" customWidth="1"/>
    <col min="12028" max="12028" width="2.140625" style="4" customWidth="1"/>
    <col min="12029" max="12032" width="16.7109375" style="4" customWidth="1"/>
    <col min="12033" max="12033" width="2.140625" style="4" customWidth="1"/>
    <col min="12034" max="12037" width="16.7109375" style="4" customWidth="1"/>
    <col min="12038" max="12038" width="4.85546875" style="4" customWidth="1"/>
    <col min="12039" max="12042" width="16.7109375" style="4" customWidth="1"/>
    <col min="12043" max="12043" width="2.42578125" style="4" customWidth="1"/>
    <col min="12044" max="12047" width="16.7109375" style="4" customWidth="1"/>
    <col min="12048" max="12048" width="3.28515625" style="4" customWidth="1"/>
    <col min="12049" max="12052" width="16.7109375" style="4" customWidth="1"/>
    <col min="12053" max="12053" width="9.85546875" style="4" customWidth="1"/>
    <col min="12054" max="12280" width="9.140625" style="4"/>
    <col min="12281" max="12281" width="3.7109375" style="4" customWidth="1"/>
    <col min="12282" max="12282" width="69.7109375" style="4" customWidth="1"/>
    <col min="12283" max="12283" width="11.85546875" style="4" customWidth="1"/>
    <col min="12284" max="12284" width="2.140625" style="4" customWidth="1"/>
    <col min="12285" max="12288" width="16.7109375" style="4" customWidth="1"/>
    <col min="12289" max="12289" width="2.140625" style="4" customWidth="1"/>
    <col min="12290" max="12293" width="16.7109375" style="4" customWidth="1"/>
    <col min="12294" max="12294" width="4.85546875" style="4" customWidth="1"/>
    <col min="12295" max="12298" width="16.7109375" style="4" customWidth="1"/>
    <col min="12299" max="12299" width="2.42578125" style="4" customWidth="1"/>
    <col min="12300" max="12303" width="16.7109375" style="4" customWidth="1"/>
    <col min="12304" max="12304" width="3.28515625" style="4" customWidth="1"/>
    <col min="12305" max="12308" width="16.7109375" style="4" customWidth="1"/>
    <col min="12309" max="12309" width="9.85546875" style="4" customWidth="1"/>
    <col min="12310" max="12536" width="9.140625" style="4"/>
    <col min="12537" max="12537" width="3.7109375" style="4" customWidth="1"/>
    <col min="12538" max="12538" width="69.7109375" style="4" customWidth="1"/>
    <col min="12539" max="12539" width="11.85546875" style="4" customWidth="1"/>
    <col min="12540" max="12540" width="2.140625" style="4" customWidth="1"/>
    <col min="12541" max="12544" width="16.7109375" style="4" customWidth="1"/>
    <col min="12545" max="12545" width="2.140625" style="4" customWidth="1"/>
    <col min="12546" max="12549" width="16.7109375" style="4" customWidth="1"/>
    <col min="12550" max="12550" width="4.85546875" style="4" customWidth="1"/>
    <col min="12551" max="12554" width="16.7109375" style="4" customWidth="1"/>
    <col min="12555" max="12555" width="2.42578125" style="4" customWidth="1"/>
    <col min="12556" max="12559" width="16.7109375" style="4" customWidth="1"/>
    <col min="12560" max="12560" width="3.28515625" style="4" customWidth="1"/>
    <col min="12561" max="12564" width="16.7109375" style="4" customWidth="1"/>
    <col min="12565" max="12565" width="9.85546875" style="4" customWidth="1"/>
    <col min="12566" max="12792" width="9.140625" style="4"/>
    <col min="12793" max="12793" width="3.7109375" style="4" customWidth="1"/>
    <col min="12794" max="12794" width="69.7109375" style="4" customWidth="1"/>
    <col min="12795" max="12795" width="11.85546875" style="4" customWidth="1"/>
    <col min="12796" max="12796" width="2.140625" style="4" customWidth="1"/>
    <col min="12797" max="12800" width="16.7109375" style="4" customWidth="1"/>
    <col min="12801" max="12801" width="2.140625" style="4" customWidth="1"/>
    <col min="12802" max="12805" width="16.7109375" style="4" customWidth="1"/>
    <col min="12806" max="12806" width="4.85546875" style="4" customWidth="1"/>
    <col min="12807" max="12810" width="16.7109375" style="4" customWidth="1"/>
    <col min="12811" max="12811" width="2.42578125" style="4" customWidth="1"/>
    <col min="12812" max="12815" width="16.7109375" style="4" customWidth="1"/>
    <col min="12816" max="12816" width="3.28515625" style="4" customWidth="1"/>
    <col min="12817" max="12820" width="16.7109375" style="4" customWidth="1"/>
    <col min="12821" max="12821" width="9.85546875" style="4" customWidth="1"/>
    <col min="12822" max="13048" width="9.140625" style="4"/>
    <col min="13049" max="13049" width="3.7109375" style="4" customWidth="1"/>
    <col min="13050" max="13050" width="69.7109375" style="4" customWidth="1"/>
    <col min="13051" max="13051" width="11.85546875" style="4" customWidth="1"/>
    <col min="13052" max="13052" width="2.140625" style="4" customWidth="1"/>
    <col min="13053" max="13056" width="16.7109375" style="4" customWidth="1"/>
    <col min="13057" max="13057" width="2.140625" style="4" customWidth="1"/>
    <col min="13058" max="13061" width="16.7109375" style="4" customWidth="1"/>
    <col min="13062" max="13062" width="4.85546875" style="4" customWidth="1"/>
    <col min="13063" max="13066" width="16.7109375" style="4" customWidth="1"/>
    <col min="13067" max="13067" width="2.42578125" style="4" customWidth="1"/>
    <col min="13068" max="13071" width="16.7109375" style="4" customWidth="1"/>
    <col min="13072" max="13072" width="3.28515625" style="4" customWidth="1"/>
    <col min="13073" max="13076" width="16.7109375" style="4" customWidth="1"/>
    <col min="13077" max="13077" width="9.85546875" style="4" customWidth="1"/>
    <col min="13078" max="13304" width="9.140625" style="4"/>
    <col min="13305" max="13305" width="3.7109375" style="4" customWidth="1"/>
    <col min="13306" max="13306" width="69.7109375" style="4" customWidth="1"/>
    <col min="13307" max="13307" width="11.85546875" style="4" customWidth="1"/>
    <col min="13308" max="13308" width="2.140625" style="4" customWidth="1"/>
    <col min="13309" max="13312" width="16.7109375" style="4" customWidth="1"/>
    <col min="13313" max="13313" width="2.140625" style="4" customWidth="1"/>
    <col min="13314" max="13317" width="16.7109375" style="4" customWidth="1"/>
    <col min="13318" max="13318" width="4.85546875" style="4" customWidth="1"/>
    <col min="13319" max="13322" width="16.7109375" style="4" customWidth="1"/>
    <col min="13323" max="13323" width="2.42578125" style="4" customWidth="1"/>
    <col min="13324" max="13327" width="16.7109375" style="4" customWidth="1"/>
    <col min="13328" max="13328" width="3.28515625" style="4" customWidth="1"/>
    <col min="13329" max="13332" width="16.7109375" style="4" customWidth="1"/>
    <col min="13333" max="13333" width="9.85546875" style="4" customWidth="1"/>
    <col min="13334" max="13560" width="9.140625" style="4"/>
    <col min="13561" max="13561" width="3.7109375" style="4" customWidth="1"/>
    <col min="13562" max="13562" width="69.7109375" style="4" customWidth="1"/>
    <col min="13563" max="13563" width="11.85546875" style="4" customWidth="1"/>
    <col min="13564" max="13564" width="2.140625" style="4" customWidth="1"/>
    <col min="13565" max="13568" width="16.7109375" style="4" customWidth="1"/>
    <col min="13569" max="13569" width="2.140625" style="4" customWidth="1"/>
    <col min="13570" max="13573" width="16.7109375" style="4" customWidth="1"/>
    <col min="13574" max="13574" width="4.85546875" style="4" customWidth="1"/>
    <col min="13575" max="13578" width="16.7109375" style="4" customWidth="1"/>
    <col min="13579" max="13579" width="2.42578125" style="4" customWidth="1"/>
    <col min="13580" max="13583" width="16.7109375" style="4" customWidth="1"/>
    <col min="13584" max="13584" width="3.28515625" style="4" customWidth="1"/>
    <col min="13585" max="13588" width="16.7109375" style="4" customWidth="1"/>
    <col min="13589" max="13589" width="9.85546875" style="4" customWidth="1"/>
    <col min="13590" max="13816" width="9.140625" style="4"/>
    <col min="13817" max="13817" width="3.7109375" style="4" customWidth="1"/>
    <col min="13818" max="13818" width="69.7109375" style="4" customWidth="1"/>
    <col min="13819" max="13819" width="11.85546875" style="4" customWidth="1"/>
    <col min="13820" max="13820" width="2.140625" style="4" customWidth="1"/>
    <col min="13821" max="13824" width="16.7109375" style="4" customWidth="1"/>
    <col min="13825" max="13825" width="2.140625" style="4" customWidth="1"/>
    <col min="13826" max="13829" width="16.7109375" style="4" customWidth="1"/>
    <col min="13830" max="13830" width="4.85546875" style="4" customWidth="1"/>
    <col min="13831" max="13834" width="16.7109375" style="4" customWidth="1"/>
    <col min="13835" max="13835" width="2.42578125" style="4" customWidth="1"/>
    <col min="13836" max="13839" width="16.7109375" style="4" customWidth="1"/>
    <col min="13840" max="13840" width="3.28515625" style="4" customWidth="1"/>
    <col min="13841" max="13844" width="16.7109375" style="4" customWidth="1"/>
    <col min="13845" max="13845" width="9.85546875" style="4" customWidth="1"/>
    <col min="13846" max="14072" width="9.140625" style="4"/>
    <col min="14073" max="14073" width="3.7109375" style="4" customWidth="1"/>
    <col min="14074" max="14074" width="69.7109375" style="4" customWidth="1"/>
    <col min="14075" max="14075" width="11.85546875" style="4" customWidth="1"/>
    <col min="14076" max="14076" width="2.140625" style="4" customWidth="1"/>
    <col min="14077" max="14080" width="16.7109375" style="4" customWidth="1"/>
    <col min="14081" max="14081" width="2.140625" style="4" customWidth="1"/>
    <col min="14082" max="14085" width="16.7109375" style="4" customWidth="1"/>
    <col min="14086" max="14086" width="4.85546875" style="4" customWidth="1"/>
    <col min="14087" max="14090" width="16.7109375" style="4" customWidth="1"/>
    <col min="14091" max="14091" width="2.42578125" style="4" customWidth="1"/>
    <col min="14092" max="14095" width="16.7109375" style="4" customWidth="1"/>
    <col min="14096" max="14096" width="3.28515625" style="4" customWidth="1"/>
    <col min="14097" max="14100" width="16.7109375" style="4" customWidth="1"/>
    <col min="14101" max="14101" width="9.85546875" style="4" customWidth="1"/>
    <col min="14102" max="14328" width="9.140625" style="4"/>
    <col min="14329" max="14329" width="3.7109375" style="4" customWidth="1"/>
    <col min="14330" max="14330" width="69.7109375" style="4" customWidth="1"/>
    <col min="14331" max="14331" width="11.85546875" style="4" customWidth="1"/>
    <col min="14332" max="14332" width="2.140625" style="4" customWidth="1"/>
    <col min="14333" max="14336" width="16.7109375" style="4" customWidth="1"/>
    <col min="14337" max="14337" width="2.140625" style="4" customWidth="1"/>
    <col min="14338" max="14341" width="16.7109375" style="4" customWidth="1"/>
    <col min="14342" max="14342" width="4.85546875" style="4" customWidth="1"/>
    <col min="14343" max="14346" width="16.7109375" style="4" customWidth="1"/>
    <col min="14347" max="14347" width="2.42578125" style="4" customWidth="1"/>
    <col min="14348" max="14351" width="16.7109375" style="4" customWidth="1"/>
    <col min="14352" max="14352" width="3.28515625" style="4" customWidth="1"/>
    <col min="14353" max="14356" width="16.7109375" style="4" customWidth="1"/>
    <col min="14357" max="14357" width="9.85546875" style="4" customWidth="1"/>
    <col min="14358" max="14584" width="9.140625" style="4"/>
    <col min="14585" max="14585" width="3.7109375" style="4" customWidth="1"/>
    <col min="14586" max="14586" width="69.7109375" style="4" customWidth="1"/>
    <col min="14587" max="14587" width="11.85546875" style="4" customWidth="1"/>
    <col min="14588" max="14588" width="2.140625" style="4" customWidth="1"/>
    <col min="14589" max="14592" width="16.7109375" style="4" customWidth="1"/>
    <col min="14593" max="14593" width="2.140625" style="4" customWidth="1"/>
    <col min="14594" max="14597" width="16.7109375" style="4" customWidth="1"/>
    <col min="14598" max="14598" width="4.85546875" style="4" customWidth="1"/>
    <col min="14599" max="14602" width="16.7109375" style="4" customWidth="1"/>
    <col min="14603" max="14603" width="2.42578125" style="4" customWidth="1"/>
    <col min="14604" max="14607" width="16.7109375" style="4" customWidth="1"/>
    <col min="14608" max="14608" width="3.28515625" style="4" customWidth="1"/>
    <col min="14609" max="14612" width="16.7109375" style="4" customWidth="1"/>
    <col min="14613" max="14613" width="9.85546875" style="4" customWidth="1"/>
    <col min="14614" max="14840" width="9.140625" style="4"/>
    <col min="14841" max="14841" width="3.7109375" style="4" customWidth="1"/>
    <col min="14842" max="14842" width="69.7109375" style="4" customWidth="1"/>
    <col min="14843" max="14843" width="11.85546875" style="4" customWidth="1"/>
    <col min="14844" max="14844" width="2.140625" style="4" customWidth="1"/>
    <col min="14845" max="14848" width="16.7109375" style="4" customWidth="1"/>
    <col min="14849" max="14849" width="2.140625" style="4" customWidth="1"/>
    <col min="14850" max="14853" width="16.7109375" style="4" customWidth="1"/>
    <col min="14854" max="14854" width="4.85546875" style="4" customWidth="1"/>
    <col min="14855" max="14858" width="16.7109375" style="4" customWidth="1"/>
    <col min="14859" max="14859" width="2.42578125" style="4" customWidth="1"/>
    <col min="14860" max="14863" width="16.7109375" style="4" customWidth="1"/>
    <col min="14864" max="14864" width="3.28515625" style="4" customWidth="1"/>
    <col min="14865" max="14868" width="16.7109375" style="4" customWidth="1"/>
    <col min="14869" max="14869" width="9.85546875" style="4" customWidth="1"/>
    <col min="14870" max="15096" width="9.140625" style="4"/>
    <col min="15097" max="15097" width="3.7109375" style="4" customWidth="1"/>
    <col min="15098" max="15098" width="69.7109375" style="4" customWidth="1"/>
    <col min="15099" max="15099" width="11.85546875" style="4" customWidth="1"/>
    <col min="15100" max="15100" width="2.140625" style="4" customWidth="1"/>
    <col min="15101" max="15104" width="16.7109375" style="4" customWidth="1"/>
    <col min="15105" max="15105" width="2.140625" style="4" customWidth="1"/>
    <col min="15106" max="15109" width="16.7109375" style="4" customWidth="1"/>
    <col min="15110" max="15110" width="4.85546875" style="4" customWidth="1"/>
    <col min="15111" max="15114" width="16.7109375" style="4" customWidth="1"/>
    <col min="15115" max="15115" width="2.42578125" style="4" customWidth="1"/>
    <col min="15116" max="15119" width="16.7109375" style="4" customWidth="1"/>
    <col min="15120" max="15120" width="3.28515625" style="4" customWidth="1"/>
    <col min="15121" max="15124" width="16.7109375" style="4" customWidth="1"/>
    <col min="15125" max="15125" width="9.85546875" style="4" customWidth="1"/>
    <col min="15126" max="15352" width="9.140625" style="4"/>
    <col min="15353" max="15353" width="3.7109375" style="4" customWidth="1"/>
    <col min="15354" max="15354" width="69.7109375" style="4" customWidth="1"/>
    <col min="15355" max="15355" width="11.85546875" style="4" customWidth="1"/>
    <col min="15356" max="15356" width="2.140625" style="4" customWidth="1"/>
    <col min="15357" max="15360" width="16.7109375" style="4" customWidth="1"/>
    <col min="15361" max="15361" width="2.140625" style="4" customWidth="1"/>
    <col min="15362" max="15365" width="16.7109375" style="4" customWidth="1"/>
    <col min="15366" max="15366" width="4.85546875" style="4" customWidth="1"/>
    <col min="15367" max="15370" width="16.7109375" style="4" customWidth="1"/>
    <col min="15371" max="15371" width="2.42578125" style="4" customWidth="1"/>
    <col min="15372" max="15375" width="16.7109375" style="4" customWidth="1"/>
    <col min="15376" max="15376" width="3.28515625" style="4" customWidth="1"/>
    <col min="15377" max="15380" width="16.7109375" style="4" customWidth="1"/>
    <col min="15381" max="15381" width="9.85546875" style="4" customWidth="1"/>
    <col min="15382" max="15608" width="9.140625" style="4"/>
    <col min="15609" max="15609" width="3.7109375" style="4" customWidth="1"/>
    <col min="15610" max="15610" width="69.7109375" style="4" customWidth="1"/>
    <col min="15611" max="15611" width="11.85546875" style="4" customWidth="1"/>
    <col min="15612" max="15612" width="2.140625" style="4" customWidth="1"/>
    <col min="15613" max="15616" width="16.7109375" style="4" customWidth="1"/>
    <col min="15617" max="15617" width="2.140625" style="4" customWidth="1"/>
    <col min="15618" max="15621" width="16.7109375" style="4" customWidth="1"/>
    <col min="15622" max="15622" width="4.85546875" style="4" customWidth="1"/>
    <col min="15623" max="15626" width="16.7109375" style="4" customWidth="1"/>
    <col min="15627" max="15627" width="2.42578125" style="4" customWidth="1"/>
    <col min="15628" max="15631" width="16.7109375" style="4" customWidth="1"/>
    <col min="15632" max="15632" width="3.28515625" style="4" customWidth="1"/>
    <col min="15633" max="15636" width="16.7109375" style="4" customWidth="1"/>
    <col min="15637" max="15637" width="9.85546875" style="4" customWidth="1"/>
    <col min="15638" max="15864" width="9.140625" style="4"/>
    <col min="15865" max="15865" width="3.7109375" style="4" customWidth="1"/>
    <col min="15866" max="15866" width="69.7109375" style="4" customWidth="1"/>
    <col min="15867" max="15867" width="11.85546875" style="4" customWidth="1"/>
    <col min="15868" max="15868" width="2.140625" style="4" customWidth="1"/>
    <col min="15869" max="15872" width="16.7109375" style="4" customWidth="1"/>
    <col min="15873" max="15873" width="2.140625" style="4" customWidth="1"/>
    <col min="15874" max="15877" width="16.7109375" style="4" customWidth="1"/>
    <col min="15878" max="15878" width="4.85546875" style="4" customWidth="1"/>
    <col min="15879" max="15882" width="16.7109375" style="4" customWidth="1"/>
    <col min="15883" max="15883" width="2.42578125" style="4" customWidth="1"/>
    <col min="15884" max="15887" width="16.7109375" style="4" customWidth="1"/>
    <col min="15888" max="15888" width="3.28515625" style="4" customWidth="1"/>
    <col min="15889" max="15892" width="16.7109375" style="4" customWidth="1"/>
    <col min="15893" max="15893" width="9.85546875" style="4" customWidth="1"/>
    <col min="15894" max="16120" width="9.140625" style="4"/>
    <col min="16121" max="16121" width="3.7109375" style="4" customWidth="1"/>
    <col min="16122" max="16122" width="69.7109375" style="4" customWidth="1"/>
    <col min="16123" max="16123" width="11.85546875" style="4" customWidth="1"/>
    <col min="16124" max="16124" width="2.140625" style="4" customWidth="1"/>
    <col min="16125" max="16128" width="16.7109375" style="4" customWidth="1"/>
    <col min="16129" max="16129" width="2.140625" style="4" customWidth="1"/>
    <col min="16130" max="16133" width="16.7109375" style="4" customWidth="1"/>
    <col min="16134" max="16134" width="4.85546875" style="4" customWidth="1"/>
    <col min="16135" max="16138" width="16.7109375" style="4" customWidth="1"/>
    <col min="16139" max="16139" width="2.42578125" style="4" customWidth="1"/>
    <col min="16140" max="16143" width="16.7109375" style="4" customWidth="1"/>
    <col min="16144" max="16144" width="3.28515625" style="4" customWidth="1"/>
    <col min="16145" max="16148" width="16.7109375" style="4" customWidth="1"/>
    <col min="16149" max="16149" width="9.85546875" style="4" customWidth="1"/>
    <col min="16150" max="16384" width="9.140625" style="4"/>
  </cols>
  <sheetData>
    <row r="1" spans="1:50" ht="23.25" x14ac:dyDescent="0.35">
      <c r="A1" s="43"/>
      <c r="B1" s="44"/>
      <c r="C1" s="125" t="s">
        <v>85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</row>
    <row r="2" spans="1:50" ht="23.25" x14ac:dyDescent="0.35">
      <c r="A2" s="45"/>
      <c r="B2" s="46"/>
      <c r="C2" s="125" t="s">
        <v>0</v>
      </c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</row>
    <row r="3" spans="1:50" ht="23.25" x14ac:dyDescent="0.35">
      <c r="A3" s="45"/>
      <c r="B3" s="46"/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</row>
    <row r="4" spans="1:50" ht="23.25" x14ac:dyDescent="0.35">
      <c r="A4" s="45"/>
      <c r="B4" s="46"/>
      <c r="C4" s="125" t="s">
        <v>104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</row>
    <row r="5" spans="1:50" ht="28.5" customHeight="1" x14ac:dyDescent="0.25">
      <c r="A5" s="45"/>
      <c r="B5" s="4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7"/>
      <c r="AA5" s="76"/>
      <c r="AB5" s="76"/>
      <c r="AC5" s="76"/>
      <c r="AD5" s="76"/>
      <c r="AE5" s="77"/>
      <c r="AF5" s="76"/>
      <c r="AG5" s="76"/>
      <c r="AH5" s="76"/>
      <c r="AI5" s="76"/>
      <c r="AJ5" s="77"/>
      <c r="AK5" s="76"/>
      <c r="AL5" s="76"/>
      <c r="AM5" s="76"/>
      <c r="AN5" s="76"/>
      <c r="AO5" s="77"/>
      <c r="AP5" s="76"/>
      <c r="AQ5" s="76"/>
      <c r="AR5" s="76"/>
      <c r="AS5" s="76"/>
      <c r="AT5" s="77"/>
      <c r="AU5" s="76"/>
      <c r="AV5" s="76"/>
      <c r="AW5" s="76"/>
      <c r="AX5" s="76"/>
    </row>
    <row r="6" spans="1:50" ht="16.5" x14ac:dyDescent="0.25">
      <c r="A6" s="45"/>
      <c r="B6" s="46"/>
      <c r="C6" s="76"/>
      <c r="D6" s="78" t="s">
        <v>2</v>
      </c>
      <c r="E6" s="76">
        <f>'1351'!E6+'1361'!E8+'1401'!E8+'1421'!E8+'1601'!E8+'1621'!E8+'1721'!E8</f>
        <v>5034.93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7"/>
      <c r="AA6" s="76"/>
      <c r="AB6" s="76"/>
      <c r="AC6" s="76"/>
      <c r="AD6" s="76"/>
      <c r="AE6" s="77"/>
      <c r="AF6" s="76"/>
      <c r="AG6" s="76"/>
      <c r="AH6" s="76"/>
      <c r="AI6" s="76"/>
      <c r="AJ6" s="77"/>
      <c r="AK6" s="76"/>
      <c r="AL6" s="76"/>
      <c r="AM6" s="76"/>
      <c r="AN6" s="76"/>
      <c r="AO6" s="77"/>
      <c r="AP6" s="76"/>
      <c r="AQ6" s="76"/>
      <c r="AR6" s="76"/>
      <c r="AS6" s="76"/>
      <c r="AT6" s="77"/>
      <c r="AU6" s="76"/>
      <c r="AV6" s="76"/>
      <c r="AW6" s="76"/>
      <c r="AX6" s="76"/>
    </row>
    <row r="7" spans="1:50" ht="16.5" x14ac:dyDescent="0.25">
      <c r="A7" s="45"/>
      <c r="B7" s="46"/>
      <c r="C7" s="76"/>
      <c r="D7" s="78" t="s">
        <v>3</v>
      </c>
      <c r="E7" s="76">
        <f>E6</f>
        <v>5034.93</v>
      </c>
      <c r="F7" s="76"/>
      <c r="G7" s="79"/>
      <c r="H7" s="80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7"/>
      <c r="AA7" s="76"/>
      <c r="AB7" s="76"/>
      <c r="AC7" s="76"/>
      <c r="AD7" s="76"/>
      <c r="AE7" s="77"/>
      <c r="AF7" s="76"/>
      <c r="AG7" s="76"/>
      <c r="AH7" s="76"/>
      <c r="AI7" s="76"/>
      <c r="AJ7" s="77"/>
      <c r="AK7" s="76"/>
      <c r="AL7" s="76"/>
      <c r="AM7" s="76"/>
      <c r="AN7" s="76"/>
      <c r="AO7" s="77"/>
      <c r="AP7" s="76"/>
      <c r="AQ7" s="76"/>
      <c r="AR7" s="76"/>
      <c r="AS7" s="76"/>
      <c r="AT7" s="77"/>
      <c r="AU7" s="76"/>
      <c r="AV7" s="76"/>
      <c r="AW7" s="76"/>
      <c r="AX7" s="76"/>
    </row>
    <row r="8" spans="1:50" ht="16.5" x14ac:dyDescent="0.25">
      <c r="A8" s="45"/>
      <c r="B8" s="46"/>
      <c r="C8" s="76"/>
      <c r="D8" s="78"/>
      <c r="E8" s="124"/>
      <c r="F8" s="76"/>
      <c r="G8" s="133" t="s">
        <v>86</v>
      </c>
      <c r="H8" s="134"/>
      <c r="I8" s="134"/>
      <c r="J8" s="135"/>
      <c r="K8" s="76"/>
      <c r="L8" s="133" t="s">
        <v>87</v>
      </c>
      <c r="M8" s="134"/>
      <c r="N8" s="134"/>
      <c r="O8" s="135"/>
      <c r="P8" s="76"/>
      <c r="Q8" s="133" t="s">
        <v>88</v>
      </c>
      <c r="R8" s="134"/>
      <c r="S8" s="134"/>
      <c r="T8" s="135"/>
      <c r="U8" s="76"/>
      <c r="V8" s="133" t="s">
        <v>89</v>
      </c>
      <c r="W8" s="134"/>
      <c r="X8" s="134"/>
      <c r="Y8" s="135"/>
      <c r="Z8" s="77"/>
      <c r="AA8" s="133" t="s">
        <v>90</v>
      </c>
      <c r="AB8" s="134"/>
      <c r="AC8" s="134"/>
      <c r="AD8" s="135"/>
      <c r="AE8" s="77"/>
      <c r="AF8" s="133" t="s">
        <v>91</v>
      </c>
      <c r="AG8" s="134"/>
      <c r="AH8" s="134"/>
      <c r="AI8" s="135"/>
      <c r="AJ8" s="77"/>
      <c r="AK8" s="133" t="s">
        <v>92</v>
      </c>
      <c r="AL8" s="134"/>
      <c r="AM8" s="134"/>
      <c r="AN8" s="135"/>
      <c r="AO8" s="77"/>
      <c r="AP8" s="133" t="s">
        <v>93</v>
      </c>
      <c r="AQ8" s="134"/>
      <c r="AR8" s="134"/>
      <c r="AS8" s="135"/>
      <c r="AT8" s="77"/>
      <c r="AU8" s="142" t="s">
        <v>94</v>
      </c>
      <c r="AV8" s="143"/>
      <c r="AW8" s="143"/>
      <c r="AX8" s="144"/>
    </row>
    <row r="9" spans="1:50" ht="16.5" x14ac:dyDescent="0.25">
      <c r="A9" s="45"/>
      <c r="B9" s="46"/>
      <c r="C9" s="76"/>
      <c r="D9" s="78"/>
      <c r="E9" s="124"/>
      <c r="F9" s="78"/>
      <c r="G9" s="136"/>
      <c r="H9" s="137"/>
      <c r="I9" s="137"/>
      <c r="J9" s="138"/>
      <c r="K9" s="80"/>
      <c r="L9" s="136"/>
      <c r="M9" s="137"/>
      <c r="N9" s="137"/>
      <c r="O9" s="138"/>
      <c r="P9" s="80"/>
      <c r="Q9" s="136"/>
      <c r="R9" s="137"/>
      <c r="S9" s="137"/>
      <c r="T9" s="138"/>
      <c r="U9" s="76"/>
      <c r="V9" s="136"/>
      <c r="W9" s="137"/>
      <c r="X9" s="137"/>
      <c r="Y9" s="138"/>
      <c r="Z9" s="77"/>
      <c r="AA9" s="136"/>
      <c r="AB9" s="137"/>
      <c r="AC9" s="137"/>
      <c r="AD9" s="138"/>
      <c r="AE9" s="77"/>
      <c r="AF9" s="136"/>
      <c r="AG9" s="137"/>
      <c r="AH9" s="137"/>
      <c r="AI9" s="138"/>
      <c r="AJ9" s="77"/>
      <c r="AK9" s="136"/>
      <c r="AL9" s="137"/>
      <c r="AM9" s="137"/>
      <c r="AN9" s="138"/>
      <c r="AO9" s="77"/>
      <c r="AP9" s="136"/>
      <c r="AQ9" s="137"/>
      <c r="AR9" s="137"/>
      <c r="AS9" s="138"/>
      <c r="AT9" s="77"/>
      <c r="AU9" s="139" t="s">
        <v>97</v>
      </c>
      <c r="AV9" s="140"/>
      <c r="AW9" s="140"/>
      <c r="AX9" s="141"/>
    </row>
    <row r="10" spans="1:50" s="2" customFormat="1" ht="66" x14ac:dyDescent="0.25">
      <c r="A10" s="47"/>
      <c r="B10" s="48"/>
      <c r="C10" s="81"/>
      <c r="D10" s="82"/>
      <c r="E10" s="83" t="s">
        <v>10</v>
      </c>
      <c r="F10" s="82"/>
      <c r="G10" s="84" t="s">
        <v>11</v>
      </c>
      <c r="H10" s="83" t="s">
        <v>12</v>
      </c>
      <c r="I10" s="83" t="s">
        <v>13</v>
      </c>
      <c r="J10" s="83" t="s">
        <v>14</v>
      </c>
      <c r="K10" s="85"/>
      <c r="L10" s="86" t="s">
        <v>11</v>
      </c>
      <c r="M10" s="86" t="s">
        <v>12</v>
      </c>
      <c r="N10" s="86" t="s">
        <v>13</v>
      </c>
      <c r="O10" s="86" t="s">
        <v>14</v>
      </c>
      <c r="P10" s="85"/>
      <c r="Q10" s="86" t="s">
        <v>11</v>
      </c>
      <c r="R10" s="86" t="s">
        <v>12</v>
      </c>
      <c r="S10" s="86" t="s">
        <v>13</v>
      </c>
      <c r="T10" s="86" t="s">
        <v>14</v>
      </c>
      <c r="U10" s="82"/>
      <c r="V10" s="86" t="s">
        <v>11</v>
      </c>
      <c r="W10" s="86" t="s">
        <v>12</v>
      </c>
      <c r="X10" s="86" t="s">
        <v>13</v>
      </c>
      <c r="Y10" s="86" t="s">
        <v>14</v>
      </c>
      <c r="Z10" s="87"/>
      <c r="AA10" s="86" t="s">
        <v>11</v>
      </c>
      <c r="AB10" s="86" t="s">
        <v>12</v>
      </c>
      <c r="AC10" s="86" t="s">
        <v>13</v>
      </c>
      <c r="AD10" s="86" t="s">
        <v>14</v>
      </c>
      <c r="AE10" s="87"/>
      <c r="AF10" s="86" t="s">
        <v>11</v>
      </c>
      <c r="AG10" s="86" t="s">
        <v>12</v>
      </c>
      <c r="AH10" s="86" t="s">
        <v>13</v>
      </c>
      <c r="AI10" s="86" t="s">
        <v>14</v>
      </c>
      <c r="AJ10" s="87"/>
      <c r="AK10" s="86" t="s">
        <v>11</v>
      </c>
      <c r="AL10" s="86" t="s">
        <v>12</v>
      </c>
      <c r="AM10" s="86" t="s">
        <v>13</v>
      </c>
      <c r="AN10" s="86" t="s">
        <v>14</v>
      </c>
      <c r="AO10" s="87"/>
      <c r="AP10" s="86" t="s">
        <v>11</v>
      </c>
      <c r="AQ10" s="86" t="s">
        <v>12</v>
      </c>
      <c r="AR10" s="86" t="s">
        <v>13</v>
      </c>
      <c r="AS10" s="86" t="s">
        <v>14</v>
      </c>
      <c r="AT10" s="87"/>
      <c r="AU10" s="86" t="s">
        <v>11</v>
      </c>
      <c r="AV10" s="116" t="s">
        <v>12</v>
      </c>
      <c r="AW10" s="116" t="s">
        <v>13</v>
      </c>
      <c r="AX10" s="116" t="s">
        <v>14</v>
      </c>
    </row>
    <row r="11" spans="1:50" ht="16.5" x14ac:dyDescent="0.25">
      <c r="A11" s="45"/>
      <c r="B11" s="4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7"/>
      <c r="AA11" s="76"/>
      <c r="AB11" s="76"/>
      <c r="AC11" s="76"/>
      <c r="AD11" s="76"/>
      <c r="AE11" s="77"/>
      <c r="AF11" s="76"/>
      <c r="AG11" s="76"/>
      <c r="AH11" s="76"/>
      <c r="AI11" s="76"/>
      <c r="AJ11" s="77"/>
      <c r="AK11" s="76"/>
      <c r="AL11" s="76"/>
      <c r="AM11" s="76"/>
      <c r="AN11" s="76"/>
      <c r="AO11" s="77"/>
      <c r="AP11" s="76"/>
      <c r="AQ11" s="76"/>
      <c r="AR11" s="76"/>
      <c r="AS11" s="76"/>
      <c r="AT11" s="77"/>
      <c r="AU11" s="76"/>
      <c r="AV11" s="89"/>
      <c r="AW11" s="89"/>
      <c r="AX11" s="89"/>
    </row>
    <row r="12" spans="1:50" ht="16.5" x14ac:dyDescent="0.25">
      <c r="A12" s="49"/>
      <c r="B12" s="46"/>
      <c r="C12" s="80" t="s">
        <v>15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7"/>
      <c r="AA12" s="76"/>
      <c r="AB12" s="76"/>
      <c r="AC12" s="76"/>
      <c r="AD12" s="76"/>
      <c r="AE12" s="77"/>
      <c r="AF12" s="76"/>
      <c r="AG12" s="76"/>
      <c r="AH12" s="76"/>
      <c r="AI12" s="76"/>
      <c r="AJ12" s="77"/>
      <c r="AK12" s="76"/>
      <c r="AL12" s="76"/>
      <c r="AM12" s="76"/>
      <c r="AN12" s="76"/>
      <c r="AO12" s="77"/>
      <c r="AP12" s="76"/>
      <c r="AQ12" s="76"/>
      <c r="AR12" s="76"/>
      <c r="AS12" s="76"/>
      <c r="AT12" s="77"/>
      <c r="AU12" s="76"/>
      <c r="AV12" s="89"/>
      <c r="AW12" s="89"/>
      <c r="AX12" s="89"/>
    </row>
    <row r="13" spans="1:50" ht="16.5" x14ac:dyDescent="0.25">
      <c r="A13" s="49" t="str">
        <f>$C$12</f>
        <v>Revenues</v>
      </c>
      <c r="B13" s="15" t="s">
        <v>16</v>
      </c>
      <c r="C13" s="80" t="s">
        <v>17</v>
      </c>
      <c r="D13" s="88" t="s">
        <v>16</v>
      </c>
      <c r="E13" s="78"/>
      <c r="F13" s="76"/>
      <c r="G13" s="89"/>
      <c r="H13" s="89"/>
      <c r="I13" s="89"/>
      <c r="J13" s="89"/>
      <c r="K13" s="89"/>
      <c r="L13" s="89"/>
      <c r="M13" s="89"/>
      <c r="N13" s="89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7"/>
      <c r="AA13" s="76"/>
      <c r="AB13" s="76"/>
      <c r="AC13" s="76"/>
      <c r="AD13" s="76"/>
      <c r="AE13" s="77"/>
      <c r="AF13" s="76"/>
      <c r="AG13" s="76"/>
      <c r="AH13" s="76"/>
      <c r="AI13" s="76"/>
      <c r="AJ13" s="77"/>
      <c r="AK13" s="76"/>
      <c r="AL13" s="76"/>
      <c r="AM13" s="76"/>
      <c r="AN13" s="76"/>
      <c r="AO13" s="77"/>
      <c r="AP13" s="76"/>
      <c r="AQ13" s="76"/>
      <c r="AR13" s="76"/>
      <c r="AS13" s="76"/>
      <c r="AT13" s="77"/>
      <c r="AU13" s="76"/>
      <c r="AV13" s="89"/>
      <c r="AW13" s="89"/>
      <c r="AX13" s="89"/>
    </row>
    <row r="14" spans="1:50" ht="16.5" x14ac:dyDescent="0.25">
      <c r="A14" s="49" t="str">
        <f t="shared" ref="A14:A29" si="0">$C$12</f>
        <v>Revenues</v>
      </c>
      <c r="B14" s="15" t="s">
        <v>16</v>
      </c>
      <c r="C14" s="80" t="s">
        <v>17</v>
      </c>
      <c r="D14" s="88" t="s">
        <v>18</v>
      </c>
      <c r="E14" s="90">
        <v>3100</v>
      </c>
      <c r="F14" s="76"/>
      <c r="G14" s="91">
        <v>0</v>
      </c>
      <c r="H14" s="91">
        <f>'1351'!H14</f>
        <v>966795.04</v>
      </c>
      <c r="I14" s="91">
        <f>'1351'!I14</f>
        <v>3697307</v>
      </c>
      <c r="J14" s="92" t="s">
        <v>95</v>
      </c>
      <c r="K14" s="93"/>
      <c r="L14" s="91">
        <v>0</v>
      </c>
      <c r="M14" s="91">
        <f>'1361'!H16</f>
        <v>0</v>
      </c>
      <c r="N14" s="91">
        <f>'1361'!I16</f>
        <v>0</v>
      </c>
      <c r="O14" s="79" t="str">
        <f>IF(N14=0,"%",M14/N14)</f>
        <v>%</v>
      </c>
      <c r="P14" s="94"/>
      <c r="Q14" s="95" t="e">
        <f>G14+L14+#REF!</f>
        <v>#REF!</v>
      </c>
      <c r="R14" s="91">
        <f>'1401'!H16</f>
        <v>0</v>
      </c>
      <c r="S14" s="91">
        <f>'1401'!I16</f>
        <v>0</v>
      </c>
      <c r="T14" s="79" t="str">
        <f>IF(S14=0,"%",R14/S14)</f>
        <v>%</v>
      </c>
      <c r="U14" s="76"/>
      <c r="V14" s="95" t="e">
        <f>L14+#REF!+Q14</f>
        <v>#REF!</v>
      </c>
      <c r="W14" s="91">
        <f>'1421'!H16</f>
        <v>0</v>
      </c>
      <c r="X14" s="91">
        <f>'1421'!I16</f>
        <v>0</v>
      </c>
      <c r="Y14" s="79" t="str">
        <f>IF(X14=0,"%",W14/X14)</f>
        <v>%</v>
      </c>
      <c r="Z14" s="77"/>
      <c r="AA14" s="95" t="e">
        <f>#REF!+Q14+V14</f>
        <v>#REF!</v>
      </c>
      <c r="AB14" s="91">
        <f>'1601'!H16</f>
        <v>0</v>
      </c>
      <c r="AC14" s="91">
        <f>'1601'!I16</f>
        <v>0</v>
      </c>
      <c r="AD14" s="79" t="str">
        <f>IF(AC14=0,"%",AB14/AC14)</f>
        <v>%</v>
      </c>
      <c r="AE14" s="77"/>
      <c r="AF14" s="91">
        <v>0</v>
      </c>
      <c r="AG14" s="91">
        <f>'1621'!H16</f>
        <v>0</v>
      </c>
      <c r="AH14" s="95">
        <f>'1621'!I16</f>
        <v>0</v>
      </c>
      <c r="AI14" s="79" t="str">
        <f>IF(AH14=0,"%",AG14/AH14)</f>
        <v>%</v>
      </c>
      <c r="AJ14" s="77"/>
      <c r="AK14" s="95" t="e">
        <f>V14+AA14+AF14</f>
        <v>#REF!</v>
      </c>
      <c r="AL14" s="95">
        <f>'1721'!H16</f>
        <v>0</v>
      </c>
      <c r="AM14" s="95">
        <f>'1721'!I16</f>
        <v>0</v>
      </c>
      <c r="AN14" s="79" t="str">
        <f>IF(AM14=0,"%",AL14/AM14)</f>
        <v>%</v>
      </c>
      <c r="AO14" s="77"/>
      <c r="AP14" s="95" t="e">
        <f>AA14+AF14+AK14</f>
        <v>#REF!</v>
      </c>
      <c r="AQ14" s="95">
        <f>'9000'!H13</f>
        <v>0</v>
      </c>
      <c r="AR14" s="95">
        <f>'9000'!I13</f>
        <v>0</v>
      </c>
      <c r="AS14" s="79" t="str">
        <f>IF(AR14=0,"%",AQ14/AR14)</f>
        <v>%</v>
      </c>
      <c r="AT14" s="77"/>
      <c r="AU14" s="95" t="e">
        <f>AF14+AK14+AP14</f>
        <v>#REF!</v>
      </c>
      <c r="AV14" s="91">
        <f>H14+M14+R14+W14+AB14+AG14+AL14+AQ14</f>
        <v>966795.04</v>
      </c>
      <c r="AW14" s="91">
        <f>I14+N14+S14+X14+AC14+AH14+AM14+AR14</f>
        <v>3697307</v>
      </c>
      <c r="AX14" s="92">
        <f>IF(AW14=0,"%",AV14/AW14)</f>
        <v>0.26148627636276889</v>
      </c>
    </row>
    <row r="15" spans="1:50" ht="16.5" x14ac:dyDescent="0.25">
      <c r="A15" s="49" t="str">
        <f t="shared" si="0"/>
        <v>Revenues</v>
      </c>
      <c r="B15" s="15" t="s">
        <v>16</v>
      </c>
      <c r="C15" s="80" t="s">
        <v>17</v>
      </c>
      <c r="D15" s="88" t="s">
        <v>19</v>
      </c>
      <c r="E15" s="96">
        <v>3200</v>
      </c>
      <c r="F15" s="76"/>
      <c r="G15" s="91">
        <v>0</v>
      </c>
      <c r="H15" s="91">
        <f>'1351'!H15</f>
        <v>0</v>
      </c>
      <c r="I15" s="91">
        <f>'1351'!I15</f>
        <v>0</v>
      </c>
      <c r="J15" s="92" t="s">
        <v>95</v>
      </c>
      <c r="K15" s="97"/>
      <c r="L15" s="91">
        <v>0</v>
      </c>
      <c r="M15" s="91">
        <f>'1361'!H17</f>
        <v>0</v>
      </c>
      <c r="N15" s="91">
        <f>'1361'!I17</f>
        <v>0</v>
      </c>
      <c r="O15" s="79" t="str">
        <f>IF(N15=0,"%",M15/N15)</f>
        <v>%</v>
      </c>
      <c r="P15" s="98"/>
      <c r="Q15" s="95" t="e">
        <f>G15+L15+#REF!</f>
        <v>#REF!</v>
      </c>
      <c r="R15" s="91">
        <f>'1401'!H17</f>
        <v>0</v>
      </c>
      <c r="S15" s="91">
        <f>'1401'!I17</f>
        <v>0</v>
      </c>
      <c r="T15" s="79" t="str">
        <f>IF(S15=0,"%",R15/S15)</f>
        <v>%</v>
      </c>
      <c r="U15" s="76"/>
      <c r="V15" s="95" t="e">
        <f>L15+#REF!+Q15</f>
        <v>#REF!</v>
      </c>
      <c r="W15" s="91">
        <f>'1421'!H17</f>
        <v>0</v>
      </c>
      <c r="X15" s="91">
        <f>'1421'!I17</f>
        <v>0</v>
      </c>
      <c r="Y15" s="79" t="str">
        <f>IF(X15=0,"%",W15/X15)</f>
        <v>%</v>
      </c>
      <c r="Z15" s="77"/>
      <c r="AA15" s="95" t="e">
        <f>#REF!+Q15+V15</f>
        <v>#REF!</v>
      </c>
      <c r="AB15" s="91">
        <f>'1601'!H17</f>
        <v>0</v>
      </c>
      <c r="AC15" s="91">
        <f>'1601'!I17</f>
        <v>0</v>
      </c>
      <c r="AD15" s="79" t="str">
        <f>IF(AC15=0,"%",AB15/AC15)</f>
        <v>%</v>
      </c>
      <c r="AE15" s="77"/>
      <c r="AF15" s="91">
        <v>0</v>
      </c>
      <c r="AG15" s="91">
        <f>'1621'!H17</f>
        <v>0</v>
      </c>
      <c r="AH15" s="95">
        <f>'1621'!I17</f>
        <v>0</v>
      </c>
      <c r="AI15" s="79" t="str">
        <f>IF(AH15=0,"%",AG15/AH15)</f>
        <v>%</v>
      </c>
      <c r="AJ15" s="77"/>
      <c r="AK15" s="95" t="e">
        <f>V15+AA15+AF15</f>
        <v>#REF!</v>
      </c>
      <c r="AL15" s="95">
        <f>'1721'!H17</f>
        <v>0</v>
      </c>
      <c r="AM15" s="95">
        <f>'1721'!I17</f>
        <v>0</v>
      </c>
      <c r="AN15" s="79" t="str">
        <f>IF(AM15=0,"%",AL15/AM15)</f>
        <v>%</v>
      </c>
      <c r="AO15" s="77"/>
      <c r="AP15" s="95" t="e">
        <f>AA15+AF15+AK15</f>
        <v>#REF!</v>
      </c>
      <c r="AQ15" s="95">
        <f>'9000'!H14</f>
        <v>0</v>
      </c>
      <c r="AR15" s="95">
        <f>'9000'!I14</f>
        <v>0</v>
      </c>
      <c r="AS15" s="79" t="str">
        <f>IF(AR15=0,"%",AQ15/AR15)</f>
        <v>%</v>
      </c>
      <c r="AT15" s="77"/>
      <c r="AU15" s="95" t="e">
        <f>AF15+AK15+AP15</f>
        <v>#REF!</v>
      </c>
      <c r="AV15" s="91">
        <f t="shared" ref="AV15:AV29" si="1">H15+M15+R15+W15+AB15+AG15+AL15+AQ15</f>
        <v>0</v>
      </c>
      <c r="AW15" s="91">
        <f t="shared" ref="AW15:AW29" si="2">I15+N15+S15+X15+AC15+AH15+AM15+AR15</f>
        <v>0</v>
      </c>
      <c r="AX15" s="92" t="str">
        <f>IF(AW15=0,"%",AV15/AW15)</f>
        <v>%</v>
      </c>
    </row>
    <row r="16" spans="1:50" ht="16.5" x14ac:dyDescent="0.25">
      <c r="A16" s="49" t="str">
        <f t="shared" si="0"/>
        <v>Revenues</v>
      </c>
      <c r="B16" s="15" t="s">
        <v>20</v>
      </c>
      <c r="C16" s="80" t="s">
        <v>17</v>
      </c>
      <c r="D16" s="88" t="s">
        <v>20</v>
      </c>
      <c r="E16" s="90"/>
      <c r="F16" s="76"/>
      <c r="G16" s="91"/>
      <c r="H16" s="91"/>
      <c r="I16" s="91"/>
      <c r="J16" s="92"/>
      <c r="K16" s="89"/>
      <c r="L16" s="91"/>
      <c r="M16" s="91"/>
      <c r="N16" s="91"/>
      <c r="O16" s="79"/>
      <c r="P16" s="76"/>
      <c r="Q16" s="95"/>
      <c r="R16" s="91"/>
      <c r="S16" s="91"/>
      <c r="T16" s="79"/>
      <c r="U16" s="76"/>
      <c r="V16" s="95"/>
      <c r="W16" s="91"/>
      <c r="X16" s="91"/>
      <c r="Y16" s="79"/>
      <c r="Z16" s="77"/>
      <c r="AA16" s="95"/>
      <c r="AB16" s="91"/>
      <c r="AC16" s="91"/>
      <c r="AD16" s="79"/>
      <c r="AE16" s="77"/>
      <c r="AF16" s="95"/>
      <c r="AG16" s="91"/>
      <c r="AH16" s="95"/>
      <c r="AI16" s="79"/>
      <c r="AJ16" s="77"/>
      <c r="AK16" s="95"/>
      <c r="AL16" s="95"/>
      <c r="AM16" s="95"/>
      <c r="AN16" s="79"/>
      <c r="AO16" s="77"/>
      <c r="AP16" s="95"/>
      <c r="AQ16" s="95"/>
      <c r="AR16" s="95"/>
      <c r="AS16" s="79"/>
      <c r="AT16" s="77"/>
      <c r="AU16" s="95"/>
      <c r="AV16" s="91">
        <f t="shared" si="1"/>
        <v>0</v>
      </c>
      <c r="AW16" s="91">
        <f t="shared" si="2"/>
        <v>0</v>
      </c>
      <c r="AX16" s="92"/>
    </row>
    <row r="17" spans="1:50" ht="16.5" x14ac:dyDescent="0.25">
      <c r="A17" s="49" t="str">
        <f t="shared" si="0"/>
        <v>Revenues</v>
      </c>
      <c r="B17" s="15" t="s">
        <v>20</v>
      </c>
      <c r="C17" s="80" t="s">
        <v>17</v>
      </c>
      <c r="D17" s="88" t="s">
        <v>21</v>
      </c>
      <c r="E17" s="90">
        <v>3310</v>
      </c>
      <c r="F17" s="76"/>
      <c r="G17" s="91">
        <v>336118.82</v>
      </c>
      <c r="H17" s="91">
        <f>'1351'!H17</f>
        <v>0</v>
      </c>
      <c r="I17" s="91">
        <f>'1351'!I17</f>
        <v>0</v>
      </c>
      <c r="J17" s="92">
        <v>9.0909091400849323E-2</v>
      </c>
      <c r="K17" s="97"/>
      <c r="L17" s="91">
        <v>0</v>
      </c>
      <c r="M17" s="91">
        <f>'1361'!H19</f>
        <v>1227805.0900000001</v>
      </c>
      <c r="N17" s="91">
        <f>'1361'!I19</f>
        <v>4509675</v>
      </c>
      <c r="O17" s="79">
        <f t="shared" ref="O17:O22" si="3">IF(N17=0,"%",M17/N17)</f>
        <v>0.27226021609096002</v>
      </c>
      <c r="P17" s="98"/>
      <c r="Q17" s="95" t="e">
        <f>G17+L17+#REF!</f>
        <v>#REF!</v>
      </c>
      <c r="R17" s="91">
        <f>'1401'!H19</f>
        <v>777945.29</v>
      </c>
      <c r="S17" s="91">
        <f>'1401'!I19</f>
        <v>3229207</v>
      </c>
      <c r="T17" s="79">
        <f t="shared" ref="T17:T22" si="4">IF(S17=0,"%",R17/S17)</f>
        <v>0.24090908077432013</v>
      </c>
      <c r="U17" s="76"/>
      <c r="V17" s="95" t="e">
        <f>L17+#REF!+Q17</f>
        <v>#REF!</v>
      </c>
      <c r="W17" s="91">
        <f>'1421'!H19</f>
        <v>841317.98</v>
      </c>
      <c r="X17" s="91">
        <f>'1421'!I19</f>
        <v>3220704</v>
      </c>
      <c r="Y17" s="79">
        <f t="shared" ref="Y17:Y22" si="5">IF(X17=0,"%",W17/X17)</f>
        <v>0.26122176393732549</v>
      </c>
      <c r="Z17" s="77"/>
      <c r="AA17" s="95" t="e">
        <f>#REF!+Q17+V17</f>
        <v>#REF!</v>
      </c>
      <c r="AB17" s="91">
        <f>'1601'!H19</f>
        <v>1066067.79</v>
      </c>
      <c r="AC17" s="91">
        <f>'1601'!I19</f>
        <v>4095784</v>
      </c>
      <c r="AD17" s="79">
        <f t="shared" ref="AD17:AD22" si="6">IF(AC17=0,"%",AB17/AC17)</f>
        <v>0.26028418246665352</v>
      </c>
      <c r="AE17" s="77"/>
      <c r="AF17" s="91">
        <v>0</v>
      </c>
      <c r="AG17" s="91">
        <f>'1621'!H19</f>
        <v>1094613.3500000001</v>
      </c>
      <c r="AH17" s="95">
        <f>'1621'!I19</f>
        <v>4757900</v>
      </c>
      <c r="AI17" s="79">
        <f t="shared" ref="AI17:AI22" si="7">IF(AH17=0,"%",AG17/AH17)</f>
        <v>0.23006228588242714</v>
      </c>
      <c r="AJ17" s="77"/>
      <c r="AK17" s="95" t="e">
        <f t="shared" ref="AK17:AK22" si="8">V17+AA17+AF17</f>
        <v>#REF!</v>
      </c>
      <c r="AL17" s="95">
        <f>'1721'!H19</f>
        <v>2652573.2599999998</v>
      </c>
      <c r="AM17" s="95">
        <f>'1721'!I19</f>
        <v>10170242</v>
      </c>
      <c r="AN17" s="79">
        <f t="shared" ref="AN17:AN22" si="9">IF(AM17=0,"%",AL17/AM17)</f>
        <v>0.26081712313236988</v>
      </c>
      <c r="AO17" s="77"/>
      <c r="AP17" s="95" t="e">
        <f t="shared" ref="AP17:AP22" si="10">AA17+AF17+AK17</f>
        <v>#REF!</v>
      </c>
      <c r="AQ17" s="95">
        <f>'9000'!H16</f>
        <v>0</v>
      </c>
      <c r="AR17" s="95">
        <f>'9000'!I16</f>
        <v>251853</v>
      </c>
      <c r="AS17" s="79">
        <f t="shared" ref="AS17:AS22" si="11">IF(AR17=0,"%",AQ17/AR17)</f>
        <v>0</v>
      </c>
      <c r="AT17" s="77"/>
      <c r="AU17" s="95" t="e">
        <f t="shared" ref="AU17:AU22" si="12">AF17+AK17+AP17</f>
        <v>#REF!</v>
      </c>
      <c r="AV17" s="91">
        <f t="shared" si="1"/>
        <v>7660322.7599999998</v>
      </c>
      <c r="AW17" s="91">
        <f t="shared" si="2"/>
        <v>30235365</v>
      </c>
      <c r="AX17" s="92">
        <f t="shared" ref="AX17:AX22" si="13">IF(AW17=0,"%",AV17/AW17)</f>
        <v>0.25335638448551884</v>
      </c>
    </row>
    <row r="18" spans="1:50" ht="16.5" x14ac:dyDescent="0.25">
      <c r="A18" s="49" t="str">
        <f t="shared" si="0"/>
        <v>Revenues</v>
      </c>
      <c r="B18" s="15" t="s">
        <v>20</v>
      </c>
      <c r="C18" s="80" t="s">
        <v>17</v>
      </c>
      <c r="D18" s="88" t="s">
        <v>22</v>
      </c>
      <c r="E18" s="90">
        <v>3397</v>
      </c>
      <c r="F18" s="76"/>
      <c r="G18" s="91">
        <v>0</v>
      </c>
      <c r="H18" s="91">
        <f>'1351'!H18</f>
        <v>0</v>
      </c>
      <c r="I18" s="91">
        <f>'1351'!I18</f>
        <v>0</v>
      </c>
      <c r="J18" s="92" t="s">
        <v>95</v>
      </c>
      <c r="K18" s="97"/>
      <c r="L18" s="91">
        <v>0</v>
      </c>
      <c r="M18" s="91">
        <f>'1361'!H20</f>
        <v>0</v>
      </c>
      <c r="N18" s="91">
        <f>'1361'!I20</f>
        <v>0</v>
      </c>
      <c r="O18" s="79" t="str">
        <f t="shared" si="3"/>
        <v>%</v>
      </c>
      <c r="P18" s="98"/>
      <c r="Q18" s="95" t="e">
        <f>G18+L18+#REF!</f>
        <v>#REF!</v>
      </c>
      <c r="R18" s="91">
        <f>'1401'!H20</f>
        <v>0</v>
      </c>
      <c r="S18" s="91">
        <f>'1401'!I20</f>
        <v>0</v>
      </c>
      <c r="T18" s="79" t="str">
        <f t="shared" si="4"/>
        <v>%</v>
      </c>
      <c r="U18" s="76"/>
      <c r="V18" s="95" t="e">
        <f>L18+#REF!+Q18</f>
        <v>#REF!</v>
      </c>
      <c r="W18" s="91">
        <f>'1421'!H20</f>
        <v>0</v>
      </c>
      <c r="X18" s="91">
        <f>'1421'!I20</f>
        <v>0</v>
      </c>
      <c r="Y18" s="79" t="str">
        <f t="shared" si="5"/>
        <v>%</v>
      </c>
      <c r="Z18" s="77"/>
      <c r="AA18" s="95" t="e">
        <f>#REF!+Q18+V18</f>
        <v>#REF!</v>
      </c>
      <c r="AB18" s="91">
        <f>'1601'!H20</f>
        <v>0</v>
      </c>
      <c r="AC18" s="91">
        <f>'1601'!I20</f>
        <v>0</v>
      </c>
      <c r="AD18" s="79" t="str">
        <f t="shared" si="6"/>
        <v>%</v>
      </c>
      <c r="AE18" s="77"/>
      <c r="AF18" s="91">
        <v>0</v>
      </c>
      <c r="AG18" s="91">
        <f>'1621'!H20</f>
        <v>0</v>
      </c>
      <c r="AH18" s="95">
        <f>'1621'!I20</f>
        <v>0</v>
      </c>
      <c r="AI18" s="79" t="str">
        <f t="shared" si="7"/>
        <v>%</v>
      </c>
      <c r="AJ18" s="77"/>
      <c r="AK18" s="95" t="e">
        <f t="shared" si="8"/>
        <v>#REF!</v>
      </c>
      <c r="AL18" s="95">
        <f>'1721'!H20</f>
        <v>0</v>
      </c>
      <c r="AM18" s="95">
        <f>'1721'!I20</f>
        <v>0</v>
      </c>
      <c r="AN18" s="79" t="str">
        <f t="shared" si="9"/>
        <v>%</v>
      </c>
      <c r="AO18" s="77"/>
      <c r="AP18" s="95" t="e">
        <f t="shared" si="10"/>
        <v>#REF!</v>
      </c>
      <c r="AQ18" s="95">
        <f>'9000'!H17</f>
        <v>0</v>
      </c>
      <c r="AR18" s="95">
        <f>'9000'!I17</f>
        <v>0</v>
      </c>
      <c r="AS18" s="79" t="str">
        <f t="shared" si="11"/>
        <v>%</v>
      </c>
      <c r="AT18" s="77"/>
      <c r="AU18" s="95" t="e">
        <f t="shared" si="12"/>
        <v>#REF!</v>
      </c>
      <c r="AV18" s="91">
        <f t="shared" si="1"/>
        <v>0</v>
      </c>
      <c r="AW18" s="91">
        <f t="shared" si="2"/>
        <v>0</v>
      </c>
      <c r="AX18" s="92" t="str">
        <f t="shared" si="13"/>
        <v>%</v>
      </c>
    </row>
    <row r="19" spans="1:50" ht="16.5" x14ac:dyDescent="0.25">
      <c r="A19" s="49"/>
      <c r="B19" s="15"/>
      <c r="C19" s="80"/>
      <c r="D19" s="88" t="s">
        <v>63</v>
      </c>
      <c r="E19" s="90">
        <v>3354</v>
      </c>
      <c r="F19" s="76"/>
      <c r="G19" s="91">
        <v>5704.36</v>
      </c>
      <c r="H19" s="91">
        <f>'1351'!H19</f>
        <v>17113.080000000002</v>
      </c>
      <c r="I19" s="91">
        <f>'1351'!I19</f>
        <v>62748</v>
      </c>
      <c r="J19" s="92">
        <v>9.090903295722573E-2</v>
      </c>
      <c r="K19" s="97"/>
      <c r="L19" s="91">
        <v>0</v>
      </c>
      <c r="M19" s="91">
        <f>'1361'!H21</f>
        <v>16771.349999999999</v>
      </c>
      <c r="N19" s="91">
        <f>'1361'!I21</f>
        <v>61495</v>
      </c>
      <c r="O19" s="79">
        <f t="shared" si="3"/>
        <v>0.27272705097975442</v>
      </c>
      <c r="P19" s="98"/>
      <c r="Q19" s="95" t="e">
        <f>G19+L19+#REF!</f>
        <v>#REF!</v>
      </c>
      <c r="R19" s="91">
        <f>'1401'!H21</f>
        <v>28075.08</v>
      </c>
      <c r="S19" s="91">
        <f>'1401'!I21</f>
        <v>102942</v>
      </c>
      <c r="T19" s="79">
        <f t="shared" si="4"/>
        <v>0.27272716675409453</v>
      </c>
      <c r="U19" s="76"/>
      <c r="V19" s="95" t="e">
        <f>L19+#REF!+Q19</f>
        <v>#REF!</v>
      </c>
      <c r="W19" s="91">
        <f>'1421'!H21</f>
        <v>15106.65</v>
      </c>
      <c r="X19" s="91">
        <f>'1421'!I21</f>
        <v>55391</v>
      </c>
      <c r="Y19" s="79">
        <f t="shared" si="5"/>
        <v>0.27272751891101443</v>
      </c>
      <c r="Z19" s="77"/>
      <c r="AA19" s="95" t="e">
        <f>#REF!+Q19+V19</f>
        <v>#REF!</v>
      </c>
      <c r="AB19" s="91">
        <f>'1601'!H21</f>
        <v>60556.35</v>
      </c>
      <c r="AC19" s="91">
        <f>'1601'!I21</f>
        <v>222040</v>
      </c>
      <c r="AD19" s="79">
        <f t="shared" si="6"/>
        <v>0.27272721131327687</v>
      </c>
      <c r="AE19" s="77"/>
      <c r="AF19" s="91">
        <v>0</v>
      </c>
      <c r="AG19" s="91">
        <f>'1621'!H21</f>
        <v>53425.919999999998</v>
      </c>
      <c r="AH19" s="95">
        <f>'1621'!I21</f>
        <v>195895</v>
      </c>
      <c r="AI19" s="79">
        <f t="shared" si="7"/>
        <v>0.27272732841573288</v>
      </c>
      <c r="AJ19" s="77"/>
      <c r="AK19" s="95" t="e">
        <f t="shared" si="8"/>
        <v>#REF!</v>
      </c>
      <c r="AL19" s="95">
        <f>'1721'!H21</f>
        <v>100593.81</v>
      </c>
      <c r="AM19" s="95">
        <f>'1721'!I21</f>
        <v>292729</v>
      </c>
      <c r="AN19" s="79">
        <f t="shared" si="9"/>
        <v>0.34364142261272368</v>
      </c>
      <c r="AO19" s="77"/>
      <c r="AP19" s="95" t="e">
        <f t="shared" si="10"/>
        <v>#REF!</v>
      </c>
      <c r="AQ19" s="95">
        <f>'9000'!H18</f>
        <v>510576.79</v>
      </c>
      <c r="AR19" s="95">
        <f>'9000'!I18</f>
        <v>2676220.7599999998</v>
      </c>
      <c r="AS19" s="79">
        <f t="shared" si="11"/>
        <v>0.19078276262979144</v>
      </c>
      <c r="AT19" s="77"/>
      <c r="AU19" s="95" t="e">
        <f t="shared" si="12"/>
        <v>#REF!</v>
      </c>
      <c r="AV19" s="91">
        <f t="shared" si="1"/>
        <v>802219.03</v>
      </c>
      <c r="AW19" s="91">
        <f t="shared" si="2"/>
        <v>3669460.76</v>
      </c>
      <c r="AX19" s="92">
        <f t="shared" si="13"/>
        <v>0.21862041386157241</v>
      </c>
    </row>
    <row r="20" spans="1:50" ht="16.5" x14ac:dyDescent="0.25">
      <c r="A20" s="49" t="str">
        <f t="shared" si="0"/>
        <v>Revenues</v>
      </c>
      <c r="B20" s="15" t="s">
        <v>20</v>
      </c>
      <c r="C20" s="80" t="s">
        <v>17</v>
      </c>
      <c r="D20" s="88" t="s">
        <v>23</v>
      </c>
      <c r="E20" s="90">
        <v>3355</v>
      </c>
      <c r="F20" s="76"/>
      <c r="G20" s="91">
        <v>50684.27</v>
      </c>
      <c r="H20" s="91">
        <f>'1351'!H20</f>
        <v>152052.81</v>
      </c>
      <c r="I20" s="91">
        <f>'1351'!I20</f>
        <v>557527</v>
      </c>
      <c r="J20" s="92">
        <v>9.0909086017358795E-2</v>
      </c>
      <c r="K20" s="97"/>
      <c r="L20" s="91">
        <v>0</v>
      </c>
      <c r="M20" s="91">
        <f>'1361'!H22</f>
        <v>193077.54</v>
      </c>
      <c r="N20" s="91">
        <f>'1361'!I22</f>
        <v>678615</v>
      </c>
      <c r="O20" s="79">
        <f t="shared" si="3"/>
        <v>0.28451705311553682</v>
      </c>
      <c r="P20" s="98"/>
      <c r="Q20" s="95" t="e">
        <f>G20+L20+#REF!</f>
        <v>#REF!</v>
      </c>
      <c r="R20" s="91">
        <f>'1401'!H22</f>
        <v>122898.54</v>
      </c>
      <c r="S20" s="91">
        <f>'1401'!I22</f>
        <v>470413</v>
      </c>
      <c r="T20" s="79">
        <f t="shared" si="4"/>
        <v>0.26125668295731624</v>
      </c>
      <c r="U20" s="76"/>
      <c r="V20" s="95" t="e">
        <f>L20+#REF!+Q20</f>
        <v>#REF!</v>
      </c>
      <c r="W20" s="91">
        <f>'1421'!H22</f>
        <v>130784.73</v>
      </c>
      <c r="X20" s="91">
        <f>'1421'!I22</f>
        <v>479340</v>
      </c>
      <c r="Y20" s="79">
        <f t="shared" si="5"/>
        <v>0.2728433471022656</v>
      </c>
      <c r="Z20" s="77"/>
      <c r="AA20" s="95" t="e">
        <f>#REF!+Q20+V20</f>
        <v>#REF!</v>
      </c>
      <c r="AB20" s="91">
        <f>'1601'!H22</f>
        <v>157710.54</v>
      </c>
      <c r="AC20" s="91">
        <f>'1601'!I22</f>
        <v>582812</v>
      </c>
      <c r="AD20" s="79">
        <f t="shared" si="6"/>
        <v>0.27060276727315158</v>
      </c>
      <c r="AE20" s="77"/>
      <c r="AF20" s="91">
        <v>0</v>
      </c>
      <c r="AG20" s="91">
        <f>'1621'!H22</f>
        <v>164629.92000000001</v>
      </c>
      <c r="AH20" s="95">
        <f>'1621'!I22</f>
        <v>677570</v>
      </c>
      <c r="AI20" s="79">
        <f t="shared" si="7"/>
        <v>0.24297108785808111</v>
      </c>
      <c r="AJ20" s="77"/>
      <c r="AK20" s="95" t="e">
        <f t="shared" si="8"/>
        <v>#REF!</v>
      </c>
      <c r="AL20" s="95">
        <f>'1721'!H22</f>
        <v>397804.92</v>
      </c>
      <c r="AM20" s="95">
        <f>'1721'!I22</f>
        <v>1458618</v>
      </c>
      <c r="AN20" s="79">
        <f t="shared" si="9"/>
        <v>0.2727272802063323</v>
      </c>
      <c r="AO20" s="77"/>
      <c r="AP20" s="95" t="e">
        <f t="shared" si="10"/>
        <v>#REF!</v>
      </c>
      <c r="AQ20" s="95">
        <f>'9000'!H19</f>
        <v>0</v>
      </c>
      <c r="AR20" s="95">
        <f>'9000'!I19</f>
        <v>0</v>
      </c>
      <c r="AS20" s="79" t="str">
        <f t="shared" si="11"/>
        <v>%</v>
      </c>
      <c r="AT20" s="77"/>
      <c r="AU20" s="95" t="e">
        <f t="shared" si="12"/>
        <v>#REF!</v>
      </c>
      <c r="AV20" s="91">
        <f t="shared" si="1"/>
        <v>1318959</v>
      </c>
      <c r="AW20" s="91">
        <f t="shared" si="2"/>
        <v>4904895</v>
      </c>
      <c r="AX20" s="92">
        <f t="shared" si="13"/>
        <v>0.26890667384317096</v>
      </c>
    </row>
    <row r="21" spans="1:50" ht="16.5" x14ac:dyDescent="0.25">
      <c r="A21" s="49" t="str">
        <f t="shared" si="0"/>
        <v>Revenues</v>
      </c>
      <c r="B21" s="15" t="s">
        <v>20</v>
      </c>
      <c r="C21" s="80" t="s">
        <v>17</v>
      </c>
      <c r="D21" s="88" t="s">
        <v>24</v>
      </c>
      <c r="E21" s="90">
        <v>3361</v>
      </c>
      <c r="F21" s="76"/>
      <c r="G21" s="91">
        <v>0</v>
      </c>
      <c r="H21" s="91">
        <f>'1351'!H21</f>
        <v>0</v>
      </c>
      <c r="I21" s="91">
        <f>'1351'!I21</f>
        <v>0</v>
      </c>
      <c r="J21" s="92" t="s">
        <v>95</v>
      </c>
      <c r="K21" s="97"/>
      <c r="L21" s="91">
        <v>0</v>
      </c>
      <c r="M21" s="91">
        <f>'1361'!H23</f>
        <v>0</v>
      </c>
      <c r="N21" s="91">
        <f>'1361'!I23</f>
        <v>0</v>
      </c>
      <c r="O21" s="79" t="str">
        <f t="shared" si="3"/>
        <v>%</v>
      </c>
      <c r="P21" s="98"/>
      <c r="Q21" s="95" t="e">
        <f>G21+L21+#REF!</f>
        <v>#REF!</v>
      </c>
      <c r="R21" s="91">
        <f>'1401'!H23</f>
        <v>0</v>
      </c>
      <c r="S21" s="91">
        <f>'1401'!I23</f>
        <v>0</v>
      </c>
      <c r="T21" s="79" t="str">
        <f t="shared" si="4"/>
        <v>%</v>
      </c>
      <c r="U21" s="76"/>
      <c r="V21" s="95" t="e">
        <f>L21+#REF!+Q21</f>
        <v>#REF!</v>
      </c>
      <c r="W21" s="91">
        <f>'1421'!H23</f>
        <v>0</v>
      </c>
      <c r="X21" s="91">
        <f>'1421'!I23</f>
        <v>0</v>
      </c>
      <c r="Y21" s="79" t="str">
        <f t="shared" si="5"/>
        <v>%</v>
      </c>
      <c r="Z21" s="77"/>
      <c r="AA21" s="95" t="e">
        <f>#REF!+Q21+V21</f>
        <v>#REF!</v>
      </c>
      <c r="AB21" s="91">
        <f>'1601'!H23</f>
        <v>0</v>
      </c>
      <c r="AC21" s="91">
        <f>'1601'!I23</f>
        <v>0</v>
      </c>
      <c r="AD21" s="79" t="str">
        <f t="shared" si="6"/>
        <v>%</v>
      </c>
      <c r="AE21" s="77"/>
      <c r="AF21" s="91">
        <v>0</v>
      </c>
      <c r="AG21" s="91">
        <f>'1621'!H23</f>
        <v>0</v>
      </c>
      <c r="AH21" s="95">
        <f>'1621'!I23</f>
        <v>0</v>
      </c>
      <c r="AI21" s="79" t="str">
        <f t="shared" si="7"/>
        <v>%</v>
      </c>
      <c r="AJ21" s="77"/>
      <c r="AK21" s="95" t="e">
        <f t="shared" si="8"/>
        <v>#REF!</v>
      </c>
      <c r="AL21" s="95">
        <f>'1721'!H23</f>
        <v>0</v>
      </c>
      <c r="AM21" s="95">
        <f>'1721'!I23</f>
        <v>0</v>
      </c>
      <c r="AN21" s="79" t="str">
        <f t="shared" si="9"/>
        <v>%</v>
      </c>
      <c r="AO21" s="77"/>
      <c r="AP21" s="95" t="e">
        <f t="shared" si="10"/>
        <v>#REF!</v>
      </c>
      <c r="AQ21" s="95">
        <f>'9000'!H20</f>
        <v>0</v>
      </c>
      <c r="AR21" s="95">
        <f>'9000'!I20</f>
        <v>0</v>
      </c>
      <c r="AS21" s="79" t="str">
        <f t="shared" si="11"/>
        <v>%</v>
      </c>
      <c r="AT21" s="77"/>
      <c r="AU21" s="95" t="e">
        <f t="shared" si="12"/>
        <v>#REF!</v>
      </c>
      <c r="AV21" s="91">
        <f t="shared" si="1"/>
        <v>0</v>
      </c>
      <c r="AW21" s="91">
        <f t="shared" si="2"/>
        <v>0</v>
      </c>
      <c r="AX21" s="92" t="str">
        <f t="shared" si="13"/>
        <v>%</v>
      </c>
    </row>
    <row r="22" spans="1:50" ht="16.5" x14ac:dyDescent="0.25">
      <c r="A22" s="49" t="str">
        <f t="shared" si="0"/>
        <v>Revenues</v>
      </c>
      <c r="B22" s="15" t="s">
        <v>20</v>
      </c>
      <c r="C22" s="80" t="s">
        <v>17</v>
      </c>
      <c r="D22" s="88" t="s">
        <v>25</v>
      </c>
      <c r="E22" s="90" t="s">
        <v>26</v>
      </c>
      <c r="F22" s="76"/>
      <c r="G22" s="91">
        <v>8100</v>
      </c>
      <c r="H22" s="91">
        <f>'1351'!H22</f>
        <v>9300</v>
      </c>
      <c r="I22" s="91">
        <f>'1351'!I22</f>
        <v>0</v>
      </c>
      <c r="J22" s="92" t="s">
        <v>95</v>
      </c>
      <c r="K22" s="97"/>
      <c r="L22" s="91">
        <v>0</v>
      </c>
      <c r="M22" s="91">
        <f>'1361'!H24</f>
        <v>12300</v>
      </c>
      <c r="N22" s="91">
        <f>'1361'!I24</f>
        <v>0</v>
      </c>
      <c r="O22" s="79" t="str">
        <f t="shared" si="3"/>
        <v>%</v>
      </c>
      <c r="P22" s="98"/>
      <c r="Q22" s="95" t="e">
        <f>G22+L22+#REF!</f>
        <v>#REF!</v>
      </c>
      <c r="R22" s="91">
        <f>'1401'!H24</f>
        <v>8400</v>
      </c>
      <c r="S22" s="91">
        <f>'1401'!I24</f>
        <v>0</v>
      </c>
      <c r="T22" s="79" t="str">
        <f t="shared" si="4"/>
        <v>%</v>
      </c>
      <c r="U22" s="76"/>
      <c r="V22" s="95" t="e">
        <f>L22+#REF!+Q22</f>
        <v>#REF!</v>
      </c>
      <c r="W22" s="91">
        <f>'1421'!H24</f>
        <v>8700</v>
      </c>
      <c r="X22" s="91">
        <f>'1421'!I24</f>
        <v>0</v>
      </c>
      <c r="Y22" s="79" t="str">
        <f t="shared" si="5"/>
        <v>%</v>
      </c>
      <c r="Z22" s="77"/>
      <c r="AA22" s="95" t="e">
        <f>#REF!+Q22+V22</f>
        <v>#REF!</v>
      </c>
      <c r="AB22" s="91">
        <f>'1601'!H24</f>
        <v>10200</v>
      </c>
      <c r="AC22" s="91">
        <f>'1601'!I24</f>
        <v>0</v>
      </c>
      <c r="AD22" s="79" t="str">
        <f t="shared" si="6"/>
        <v>%</v>
      </c>
      <c r="AE22" s="77"/>
      <c r="AF22" s="91">
        <v>0</v>
      </c>
      <c r="AG22" s="91">
        <f>'1621'!H24</f>
        <v>9900</v>
      </c>
      <c r="AH22" s="95">
        <f>'1621'!I24</f>
        <v>0</v>
      </c>
      <c r="AI22" s="79" t="str">
        <f t="shared" si="7"/>
        <v>%</v>
      </c>
      <c r="AJ22" s="77"/>
      <c r="AK22" s="95" t="e">
        <f t="shared" si="8"/>
        <v>#REF!</v>
      </c>
      <c r="AL22" s="95">
        <f>'1721'!H24</f>
        <v>20700</v>
      </c>
      <c r="AM22" s="95">
        <f>'1721'!I24</f>
        <v>200000</v>
      </c>
      <c r="AN22" s="79">
        <f t="shared" si="9"/>
        <v>0.10349999999999999</v>
      </c>
      <c r="AO22" s="77"/>
      <c r="AP22" s="95" t="e">
        <f t="shared" si="10"/>
        <v>#REF!</v>
      </c>
      <c r="AQ22" s="95">
        <f>'9000'!H21</f>
        <v>507705.56</v>
      </c>
      <c r="AR22" s="95">
        <f>'9000'!I21</f>
        <v>0</v>
      </c>
      <c r="AS22" s="79" t="str">
        <f t="shared" si="11"/>
        <v>%</v>
      </c>
      <c r="AT22" s="77"/>
      <c r="AU22" s="95" t="e">
        <f t="shared" si="12"/>
        <v>#REF!</v>
      </c>
      <c r="AV22" s="91">
        <f t="shared" si="1"/>
        <v>587205.56000000006</v>
      </c>
      <c r="AW22" s="91">
        <f t="shared" si="2"/>
        <v>200000</v>
      </c>
      <c r="AX22" s="92">
        <f t="shared" si="13"/>
        <v>2.9360278000000002</v>
      </c>
    </row>
    <row r="23" spans="1:50" ht="16.5" x14ac:dyDescent="0.25">
      <c r="A23" s="49" t="str">
        <f t="shared" si="0"/>
        <v>Revenues</v>
      </c>
      <c r="B23" s="15" t="s">
        <v>27</v>
      </c>
      <c r="C23" s="80" t="s">
        <v>17</v>
      </c>
      <c r="D23" s="88" t="s">
        <v>27</v>
      </c>
      <c r="E23" s="90"/>
      <c r="F23" s="76"/>
      <c r="G23" s="91"/>
      <c r="H23" s="91"/>
      <c r="I23" s="91"/>
      <c r="J23" s="92"/>
      <c r="K23" s="89"/>
      <c r="L23" s="91"/>
      <c r="M23" s="91"/>
      <c r="N23" s="91"/>
      <c r="O23" s="79"/>
      <c r="P23" s="76"/>
      <c r="Q23" s="95"/>
      <c r="R23" s="91"/>
      <c r="S23" s="91"/>
      <c r="T23" s="79"/>
      <c r="U23" s="76"/>
      <c r="V23" s="95"/>
      <c r="W23" s="91"/>
      <c r="X23" s="91"/>
      <c r="Y23" s="79"/>
      <c r="Z23" s="77"/>
      <c r="AA23" s="95"/>
      <c r="AB23" s="91"/>
      <c r="AC23" s="91"/>
      <c r="AD23" s="79"/>
      <c r="AE23" s="77"/>
      <c r="AF23" s="95"/>
      <c r="AG23" s="91"/>
      <c r="AH23" s="95"/>
      <c r="AI23" s="79"/>
      <c r="AJ23" s="77"/>
      <c r="AK23" s="95"/>
      <c r="AL23" s="95"/>
      <c r="AM23" s="95"/>
      <c r="AN23" s="79"/>
      <c r="AO23" s="77"/>
      <c r="AP23" s="95"/>
      <c r="AQ23" s="95"/>
      <c r="AR23" s="95"/>
      <c r="AS23" s="79"/>
      <c r="AT23" s="77"/>
      <c r="AU23" s="95"/>
      <c r="AV23" s="91">
        <f t="shared" si="1"/>
        <v>0</v>
      </c>
      <c r="AW23" s="91">
        <f t="shared" si="2"/>
        <v>0</v>
      </c>
      <c r="AX23" s="92"/>
    </row>
    <row r="24" spans="1:50" ht="16.5" x14ac:dyDescent="0.25">
      <c r="A24" s="49" t="str">
        <f t="shared" si="0"/>
        <v>Revenues</v>
      </c>
      <c r="B24" s="15" t="s">
        <v>27</v>
      </c>
      <c r="C24" s="76" t="s">
        <v>17</v>
      </c>
      <c r="D24" s="88" t="s">
        <v>28</v>
      </c>
      <c r="E24" s="90">
        <v>3430</v>
      </c>
      <c r="F24" s="76"/>
      <c r="G24" s="91">
        <v>0</v>
      </c>
      <c r="H24" s="91">
        <f>'1351'!H24</f>
        <v>0</v>
      </c>
      <c r="I24" s="91">
        <f>'1351'!I24</f>
        <v>0</v>
      </c>
      <c r="J24" s="92" t="s">
        <v>95</v>
      </c>
      <c r="K24" s="99"/>
      <c r="L24" s="91">
        <v>0</v>
      </c>
      <c r="M24" s="91">
        <f>'1361'!H26</f>
        <v>0</v>
      </c>
      <c r="N24" s="91">
        <f>'1361'!I26</f>
        <v>0</v>
      </c>
      <c r="O24" s="79" t="str">
        <f t="shared" ref="O24:O29" si="14">IF(N24=0,"%",M24/N24)</f>
        <v>%</v>
      </c>
      <c r="P24" s="100"/>
      <c r="Q24" s="95" t="e">
        <f>G24+L24+#REF!</f>
        <v>#REF!</v>
      </c>
      <c r="R24" s="91">
        <f>'1401'!H26</f>
        <v>0</v>
      </c>
      <c r="S24" s="91">
        <f>'1401'!I26</f>
        <v>0</v>
      </c>
      <c r="T24" s="79" t="str">
        <f t="shared" ref="T24:T29" si="15">IF(S24=0,"%",R24/S24)</f>
        <v>%</v>
      </c>
      <c r="U24" s="76"/>
      <c r="V24" s="95" t="e">
        <f>L24+#REF!+Q24</f>
        <v>#REF!</v>
      </c>
      <c r="W24" s="91">
        <f>'1421'!H26</f>
        <v>0</v>
      </c>
      <c r="X24" s="91">
        <f>'1421'!I26</f>
        <v>0</v>
      </c>
      <c r="Y24" s="79" t="str">
        <f t="shared" ref="Y24:Y29" si="16">IF(X24=0,"%",W24/X24)</f>
        <v>%</v>
      </c>
      <c r="Z24" s="77"/>
      <c r="AA24" s="95" t="e">
        <f>#REF!+Q24+V24</f>
        <v>#REF!</v>
      </c>
      <c r="AB24" s="91">
        <f>'1601'!H26</f>
        <v>0</v>
      </c>
      <c r="AC24" s="91">
        <f>'1601'!I26</f>
        <v>0</v>
      </c>
      <c r="AD24" s="79" t="str">
        <f t="shared" ref="AD24:AD29" si="17">IF(AC24=0,"%",AB24/AC24)</f>
        <v>%</v>
      </c>
      <c r="AE24" s="77"/>
      <c r="AF24" s="91">
        <v>0</v>
      </c>
      <c r="AG24" s="91">
        <f>'1621'!H26</f>
        <v>0</v>
      </c>
      <c r="AH24" s="95">
        <f>'1621'!I26</f>
        <v>0</v>
      </c>
      <c r="AI24" s="79" t="str">
        <f t="shared" ref="AI24:AI29" si="18">IF(AH24=0,"%",AG24/AH24)</f>
        <v>%</v>
      </c>
      <c r="AJ24" s="77"/>
      <c r="AK24" s="95" t="e">
        <f t="shared" ref="AK24:AK29" si="19">V24+AA24+AF24</f>
        <v>#REF!</v>
      </c>
      <c r="AL24" s="95">
        <f>'1721'!H26</f>
        <v>0</v>
      </c>
      <c r="AM24" s="95">
        <f>'1721'!I26</f>
        <v>0</v>
      </c>
      <c r="AN24" s="79" t="str">
        <f t="shared" ref="AN24:AN29" si="20">IF(AM24=0,"%",AL24/AM24)</f>
        <v>%</v>
      </c>
      <c r="AO24" s="77"/>
      <c r="AP24" s="95" t="e">
        <f t="shared" ref="AP24:AP29" si="21">AA24+AF24+AK24</f>
        <v>#REF!</v>
      </c>
      <c r="AQ24" s="95">
        <f>'9000'!H23</f>
        <v>509.41</v>
      </c>
      <c r="AR24" s="95">
        <f>'9000'!I23</f>
        <v>1000</v>
      </c>
      <c r="AS24" s="79">
        <f t="shared" ref="AS24:AS29" si="22">IF(AR24=0,"%",AQ24/AR24)</f>
        <v>0.50941000000000003</v>
      </c>
      <c r="AT24" s="77"/>
      <c r="AU24" s="95" t="e">
        <f t="shared" ref="AU24:AU29" si="23">AF24+AK24+AP24</f>
        <v>#REF!</v>
      </c>
      <c r="AV24" s="91">
        <f t="shared" si="1"/>
        <v>509.41</v>
      </c>
      <c r="AW24" s="91">
        <f t="shared" si="2"/>
        <v>1000</v>
      </c>
      <c r="AX24" s="92">
        <f t="shared" ref="AX24:AX29" si="24">IF(AW24=0,"%",AV24/AW24)</f>
        <v>0.50941000000000003</v>
      </c>
    </row>
    <row r="25" spans="1:50" ht="16.5" x14ac:dyDescent="0.25">
      <c r="A25" s="49" t="str">
        <f t="shared" si="0"/>
        <v>Revenues</v>
      </c>
      <c r="B25" s="15" t="s">
        <v>27</v>
      </c>
      <c r="C25" s="76"/>
      <c r="D25" s="88" t="s">
        <v>29</v>
      </c>
      <c r="E25" s="90">
        <v>3411</v>
      </c>
      <c r="F25" s="76"/>
      <c r="G25" s="91">
        <v>19648.45</v>
      </c>
      <c r="H25" s="91">
        <f>'1351'!H25</f>
        <v>60194.75</v>
      </c>
      <c r="I25" s="91">
        <f>'1351'!I25</f>
        <v>216133</v>
      </c>
      <c r="J25" s="92">
        <v>9.0909069878269397E-2</v>
      </c>
      <c r="K25" s="99"/>
      <c r="L25" s="91">
        <v>0</v>
      </c>
      <c r="M25" s="91">
        <f>'1361'!H27</f>
        <v>77275.19</v>
      </c>
      <c r="N25" s="91">
        <f>'1361'!I27</f>
        <v>265840</v>
      </c>
      <c r="O25" s="79">
        <f t="shared" si="14"/>
        <v>0.29068308004814924</v>
      </c>
      <c r="P25" s="100"/>
      <c r="Q25" s="95" t="e">
        <f>G25+L25+#REF!</f>
        <v>#REF!</v>
      </c>
      <c r="R25" s="91">
        <f>'1401'!H27</f>
        <v>49344.93</v>
      </c>
      <c r="S25" s="91">
        <f>'1401'!I27</f>
        <v>184855</v>
      </c>
      <c r="T25" s="79">
        <f t="shared" si="15"/>
        <v>0.26693857347650862</v>
      </c>
      <c r="U25" s="76"/>
      <c r="V25" s="95" t="e">
        <f>L25+#REF!+Q25</f>
        <v>#REF!</v>
      </c>
      <c r="W25" s="91">
        <f>'1421'!H27</f>
        <v>53051.93</v>
      </c>
      <c r="X25" s="91">
        <f>'1421'!I27</f>
        <v>190486</v>
      </c>
      <c r="Y25" s="79">
        <f t="shared" si="16"/>
        <v>0.27850828932309984</v>
      </c>
      <c r="Z25" s="77"/>
      <c r="AA25" s="95" t="e">
        <f>#REF!+Q25+V25</f>
        <v>#REF!</v>
      </c>
      <c r="AB25" s="91">
        <f>'1601'!H27</f>
        <v>70916.27</v>
      </c>
      <c r="AC25" s="91">
        <f>'1601'!I27</f>
        <v>256626</v>
      </c>
      <c r="AD25" s="79">
        <f t="shared" si="17"/>
        <v>0.27634093973330842</v>
      </c>
      <c r="AE25" s="77"/>
      <c r="AF25" s="91">
        <v>0</v>
      </c>
      <c r="AG25" s="91">
        <f>'1621'!H27</f>
        <v>72812.67</v>
      </c>
      <c r="AH25" s="95">
        <f>'1621'!I27</f>
        <v>294303</v>
      </c>
      <c r="AI25" s="79">
        <f t="shared" si="18"/>
        <v>0.24740716200650351</v>
      </c>
      <c r="AJ25" s="77"/>
      <c r="AK25" s="95" t="e">
        <f t="shared" si="19"/>
        <v>#REF!</v>
      </c>
      <c r="AL25" s="95">
        <f>'1721'!H27</f>
        <v>178673.79</v>
      </c>
      <c r="AM25" s="95">
        <f>'1721'!I27</f>
        <v>641539</v>
      </c>
      <c r="AN25" s="79">
        <f t="shared" si="20"/>
        <v>0.27850807199562305</v>
      </c>
      <c r="AO25" s="77"/>
      <c r="AP25" s="95" t="e">
        <f t="shared" si="21"/>
        <v>#REF!</v>
      </c>
      <c r="AQ25" s="95">
        <f>'9000'!H24</f>
        <v>0</v>
      </c>
      <c r="AR25" s="95">
        <f>'9000'!I24</f>
        <v>0</v>
      </c>
      <c r="AS25" s="79" t="str">
        <f t="shared" si="22"/>
        <v>%</v>
      </c>
      <c r="AT25" s="77"/>
      <c r="AU25" s="95" t="e">
        <f t="shared" si="23"/>
        <v>#REF!</v>
      </c>
      <c r="AV25" s="91">
        <f t="shared" si="1"/>
        <v>562269.53</v>
      </c>
      <c r="AW25" s="91">
        <f t="shared" si="2"/>
        <v>2049782</v>
      </c>
      <c r="AX25" s="92">
        <f t="shared" si="24"/>
        <v>0.27430698971890671</v>
      </c>
    </row>
    <row r="26" spans="1:50" ht="16.5" x14ac:dyDescent="0.25">
      <c r="A26" s="49" t="str">
        <f t="shared" si="0"/>
        <v>Revenues</v>
      </c>
      <c r="B26" s="15" t="s">
        <v>27</v>
      </c>
      <c r="C26" s="76" t="s">
        <v>17</v>
      </c>
      <c r="D26" s="88" t="s">
        <v>30</v>
      </c>
      <c r="E26" s="90">
        <v>3413</v>
      </c>
      <c r="F26" s="76"/>
      <c r="G26" s="91">
        <v>0</v>
      </c>
      <c r="H26" s="91">
        <f>'1351'!H26</f>
        <v>0</v>
      </c>
      <c r="I26" s="91">
        <f>'1351'!I26</f>
        <v>0</v>
      </c>
      <c r="J26" s="92" t="s">
        <v>95</v>
      </c>
      <c r="K26" s="99"/>
      <c r="L26" s="91">
        <v>0</v>
      </c>
      <c r="M26" s="91">
        <f>'1361'!H28</f>
        <v>0</v>
      </c>
      <c r="N26" s="91">
        <f>'1361'!I28</f>
        <v>0</v>
      </c>
      <c r="O26" s="79" t="str">
        <f t="shared" si="14"/>
        <v>%</v>
      </c>
      <c r="P26" s="100"/>
      <c r="Q26" s="95" t="e">
        <f>G26+L26+#REF!</f>
        <v>#REF!</v>
      </c>
      <c r="R26" s="91">
        <f>'1401'!H28</f>
        <v>0</v>
      </c>
      <c r="S26" s="91">
        <f>'1401'!I28</f>
        <v>0</v>
      </c>
      <c r="T26" s="79" t="str">
        <f t="shared" si="15"/>
        <v>%</v>
      </c>
      <c r="U26" s="76"/>
      <c r="V26" s="95" t="e">
        <f>L26+#REF!+Q26</f>
        <v>#REF!</v>
      </c>
      <c r="W26" s="91">
        <f>'1421'!H28</f>
        <v>0</v>
      </c>
      <c r="X26" s="91">
        <f>'1421'!I28</f>
        <v>0</v>
      </c>
      <c r="Y26" s="79" t="str">
        <f t="shared" si="16"/>
        <v>%</v>
      </c>
      <c r="Z26" s="77"/>
      <c r="AA26" s="95" t="e">
        <f>#REF!+Q26+V26</f>
        <v>#REF!</v>
      </c>
      <c r="AB26" s="91">
        <f>'1601'!H28</f>
        <v>0</v>
      </c>
      <c r="AC26" s="91">
        <f>'1601'!I28</f>
        <v>0</v>
      </c>
      <c r="AD26" s="79" t="str">
        <f t="shared" si="17"/>
        <v>%</v>
      </c>
      <c r="AE26" s="77"/>
      <c r="AF26" s="91">
        <v>0</v>
      </c>
      <c r="AG26" s="91">
        <f>'1621'!H28</f>
        <v>0</v>
      </c>
      <c r="AH26" s="95">
        <f>'1621'!I28</f>
        <v>0</v>
      </c>
      <c r="AI26" s="79" t="str">
        <f t="shared" si="18"/>
        <v>%</v>
      </c>
      <c r="AJ26" s="77"/>
      <c r="AK26" s="95" t="e">
        <f t="shared" si="19"/>
        <v>#REF!</v>
      </c>
      <c r="AL26" s="95">
        <f>'1721'!H28</f>
        <v>0</v>
      </c>
      <c r="AM26" s="95">
        <f>'1721'!I28</f>
        <v>0</v>
      </c>
      <c r="AN26" s="79" t="str">
        <f t="shared" si="20"/>
        <v>%</v>
      </c>
      <c r="AO26" s="77"/>
      <c r="AP26" s="95" t="e">
        <f t="shared" si="21"/>
        <v>#REF!</v>
      </c>
      <c r="AQ26" s="95">
        <f>'9000'!H25</f>
        <v>0</v>
      </c>
      <c r="AR26" s="95">
        <f>'9000'!I25</f>
        <v>0</v>
      </c>
      <c r="AS26" s="79" t="str">
        <f t="shared" si="22"/>
        <v>%</v>
      </c>
      <c r="AT26" s="77"/>
      <c r="AU26" s="95" t="e">
        <f t="shared" si="23"/>
        <v>#REF!</v>
      </c>
      <c r="AV26" s="91">
        <f t="shared" si="1"/>
        <v>0</v>
      </c>
      <c r="AW26" s="91">
        <f t="shared" si="2"/>
        <v>0</v>
      </c>
      <c r="AX26" s="92" t="str">
        <f t="shared" si="24"/>
        <v>%</v>
      </c>
    </row>
    <row r="27" spans="1:50" ht="16.5" x14ac:dyDescent="0.25">
      <c r="A27" s="49" t="str">
        <f t="shared" si="0"/>
        <v>Revenues</v>
      </c>
      <c r="B27" s="15" t="s">
        <v>27</v>
      </c>
      <c r="C27" s="76"/>
      <c r="D27" s="88" t="s">
        <v>31</v>
      </c>
      <c r="E27" s="90">
        <v>3440</v>
      </c>
      <c r="F27" s="76"/>
      <c r="G27" s="91">
        <v>0</v>
      </c>
      <c r="H27" s="91">
        <f>'1351'!H27</f>
        <v>0</v>
      </c>
      <c r="I27" s="91">
        <f>'1351'!I27</f>
        <v>0</v>
      </c>
      <c r="J27" s="92" t="s">
        <v>95</v>
      </c>
      <c r="K27" s="99"/>
      <c r="L27" s="91">
        <v>0</v>
      </c>
      <c r="M27" s="91">
        <f>'1361'!H29</f>
        <v>0</v>
      </c>
      <c r="N27" s="91">
        <f>'1361'!I29</f>
        <v>0</v>
      </c>
      <c r="O27" s="79" t="str">
        <f t="shared" si="14"/>
        <v>%</v>
      </c>
      <c r="P27" s="100"/>
      <c r="Q27" s="95" t="e">
        <f>G27+L27+#REF!</f>
        <v>#REF!</v>
      </c>
      <c r="R27" s="91">
        <f>'1401'!H29</f>
        <v>0</v>
      </c>
      <c r="S27" s="91">
        <f>'1401'!I29</f>
        <v>0</v>
      </c>
      <c r="T27" s="79" t="str">
        <f t="shared" si="15"/>
        <v>%</v>
      </c>
      <c r="U27" s="76"/>
      <c r="V27" s="95" t="e">
        <f>L27+#REF!+Q27</f>
        <v>#REF!</v>
      </c>
      <c r="W27" s="91">
        <f>'1421'!H29</f>
        <v>0</v>
      </c>
      <c r="X27" s="91">
        <f>'1421'!I29</f>
        <v>79593</v>
      </c>
      <c r="Y27" s="79">
        <f t="shared" si="16"/>
        <v>0</v>
      </c>
      <c r="Z27" s="77"/>
      <c r="AA27" s="95" t="e">
        <f>#REF!+Q27+V27</f>
        <v>#REF!</v>
      </c>
      <c r="AB27" s="91">
        <f>'1601'!H29</f>
        <v>0</v>
      </c>
      <c r="AC27" s="91">
        <f>'1601'!I29</f>
        <v>0</v>
      </c>
      <c r="AD27" s="79" t="str">
        <f t="shared" si="17"/>
        <v>%</v>
      </c>
      <c r="AE27" s="77"/>
      <c r="AF27" s="91">
        <v>0</v>
      </c>
      <c r="AG27" s="91">
        <f>'1621'!H29</f>
        <v>0</v>
      </c>
      <c r="AH27" s="95">
        <f>'1621'!I29</f>
        <v>0</v>
      </c>
      <c r="AI27" s="79" t="str">
        <f t="shared" si="18"/>
        <v>%</v>
      </c>
      <c r="AJ27" s="77"/>
      <c r="AK27" s="95" t="e">
        <f t="shared" si="19"/>
        <v>#REF!</v>
      </c>
      <c r="AL27" s="95">
        <f>'1721'!H29</f>
        <v>0</v>
      </c>
      <c r="AM27" s="95">
        <f>'1721'!I29</f>
        <v>0</v>
      </c>
      <c r="AN27" s="79" t="str">
        <f t="shared" si="20"/>
        <v>%</v>
      </c>
      <c r="AO27" s="77"/>
      <c r="AP27" s="95" t="e">
        <f t="shared" si="21"/>
        <v>#REF!</v>
      </c>
      <c r="AQ27" s="95">
        <f>'9000'!H26</f>
        <v>0</v>
      </c>
      <c r="AR27" s="95">
        <f>'9000'!I26</f>
        <v>20302.2</v>
      </c>
      <c r="AS27" s="79">
        <f t="shared" si="22"/>
        <v>0</v>
      </c>
      <c r="AT27" s="77"/>
      <c r="AU27" s="95" t="e">
        <f t="shared" si="23"/>
        <v>#REF!</v>
      </c>
      <c r="AV27" s="91">
        <f t="shared" si="1"/>
        <v>0</v>
      </c>
      <c r="AW27" s="91">
        <f t="shared" si="2"/>
        <v>99895.2</v>
      </c>
      <c r="AX27" s="92">
        <f t="shared" si="24"/>
        <v>0</v>
      </c>
    </row>
    <row r="28" spans="1:50" ht="16.5" x14ac:dyDescent="0.25">
      <c r="A28" s="49" t="str">
        <f t="shared" si="0"/>
        <v>Revenues</v>
      </c>
      <c r="B28" s="15" t="s">
        <v>27</v>
      </c>
      <c r="C28" s="76" t="s">
        <v>17</v>
      </c>
      <c r="D28" s="88" t="s">
        <v>32</v>
      </c>
      <c r="E28" s="90" t="s">
        <v>33</v>
      </c>
      <c r="F28" s="76"/>
      <c r="G28" s="91">
        <v>0</v>
      </c>
      <c r="H28" s="91">
        <f>'1351'!H28</f>
        <v>0</v>
      </c>
      <c r="I28" s="91">
        <f>'1351'!I28</f>
        <v>220104</v>
      </c>
      <c r="J28" s="92">
        <v>0</v>
      </c>
      <c r="K28" s="99"/>
      <c r="L28" s="91">
        <v>0</v>
      </c>
      <c r="M28" s="91">
        <f>'1361'!H30</f>
        <v>0</v>
      </c>
      <c r="N28" s="91">
        <f>'1361'!I30</f>
        <v>193566</v>
      </c>
      <c r="O28" s="79">
        <f t="shared" si="14"/>
        <v>0</v>
      </c>
      <c r="P28" s="100"/>
      <c r="Q28" s="95" t="e">
        <f>G28+L28+#REF!</f>
        <v>#REF!</v>
      </c>
      <c r="R28" s="91">
        <f>'1401'!H30</f>
        <v>40000</v>
      </c>
      <c r="S28" s="91">
        <f>'1401'!I30</f>
        <v>0</v>
      </c>
      <c r="T28" s="79" t="str">
        <f t="shared" si="15"/>
        <v>%</v>
      </c>
      <c r="U28" s="76"/>
      <c r="V28" s="95" t="e">
        <f>L28+#REF!+Q28</f>
        <v>#REF!</v>
      </c>
      <c r="W28" s="91">
        <f>'1421'!H30</f>
        <v>1554.6200000000001</v>
      </c>
      <c r="X28" s="91">
        <f>'1421'!I30</f>
        <v>83257</v>
      </c>
      <c r="Y28" s="79">
        <f t="shared" si="16"/>
        <v>1.8672544050350123E-2</v>
      </c>
      <c r="Z28" s="77"/>
      <c r="AA28" s="95" t="e">
        <f>#REF!+Q28+V28</f>
        <v>#REF!</v>
      </c>
      <c r="AB28" s="91">
        <f>'1601'!H30</f>
        <v>0</v>
      </c>
      <c r="AC28" s="91">
        <f>'1601'!I30</f>
        <v>114146</v>
      </c>
      <c r="AD28" s="79">
        <f t="shared" si="17"/>
        <v>0</v>
      </c>
      <c r="AE28" s="77"/>
      <c r="AF28" s="91">
        <v>0</v>
      </c>
      <c r="AG28" s="91">
        <f>'1621'!H30</f>
        <v>176</v>
      </c>
      <c r="AH28" s="95">
        <f>'1621'!I30</f>
        <v>0</v>
      </c>
      <c r="AI28" s="79" t="str">
        <f t="shared" si="18"/>
        <v>%</v>
      </c>
      <c r="AJ28" s="77"/>
      <c r="AK28" s="95" t="e">
        <f t="shared" si="19"/>
        <v>#REF!</v>
      </c>
      <c r="AL28" s="95">
        <f>'1721'!H30</f>
        <v>0</v>
      </c>
      <c r="AM28" s="95">
        <f>'1721'!I30</f>
        <v>562752</v>
      </c>
      <c r="AN28" s="79">
        <f t="shared" si="20"/>
        <v>0</v>
      </c>
      <c r="AO28" s="77"/>
      <c r="AP28" s="95" t="e">
        <f t="shared" si="21"/>
        <v>#REF!</v>
      </c>
      <c r="AQ28" s="95">
        <f>'9000'!H27</f>
        <v>10084.43</v>
      </c>
      <c r="AR28" s="95">
        <f>'9000'!I27</f>
        <v>218251</v>
      </c>
      <c r="AS28" s="79">
        <f t="shared" si="22"/>
        <v>4.620565312415522E-2</v>
      </c>
      <c r="AT28" s="77"/>
      <c r="AU28" s="95" t="e">
        <f t="shared" si="23"/>
        <v>#REF!</v>
      </c>
      <c r="AV28" s="91">
        <f t="shared" si="1"/>
        <v>51815.05</v>
      </c>
      <c r="AW28" s="91">
        <f t="shared" si="2"/>
        <v>1392076</v>
      </c>
      <c r="AX28" s="92">
        <f t="shared" si="24"/>
        <v>3.722142325562685E-2</v>
      </c>
    </row>
    <row r="29" spans="1:50" ht="16.5" x14ac:dyDescent="0.25">
      <c r="A29" s="49" t="str">
        <f t="shared" si="0"/>
        <v>Revenues</v>
      </c>
      <c r="B29" s="15" t="s">
        <v>27</v>
      </c>
      <c r="C29" s="76" t="s">
        <v>17</v>
      </c>
      <c r="D29" s="88" t="s">
        <v>34</v>
      </c>
      <c r="E29" s="90">
        <v>3900</v>
      </c>
      <c r="F29" s="76"/>
      <c r="G29" s="91">
        <v>0</v>
      </c>
      <c r="H29" s="91">
        <f>'1351'!H29</f>
        <v>0</v>
      </c>
      <c r="I29" s="91">
        <f>'1351'!I29</f>
        <v>0</v>
      </c>
      <c r="J29" s="79" t="s">
        <v>95</v>
      </c>
      <c r="K29" s="100"/>
      <c r="L29" s="95">
        <v>0</v>
      </c>
      <c r="M29" s="91">
        <f>'1361'!H31</f>
        <v>0</v>
      </c>
      <c r="N29" s="91">
        <f>'1361'!I31</f>
        <v>0</v>
      </c>
      <c r="O29" s="79" t="str">
        <f t="shared" si="14"/>
        <v>%</v>
      </c>
      <c r="P29" s="100"/>
      <c r="Q29" s="95" t="e">
        <f>G29+L29+#REF!</f>
        <v>#REF!</v>
      </c>
      <c r="R29" s="91">
        <f>'1401'!H31</f>
        <v>0</v>
      </c>
      <c r="S29" s="91">
        <f>'1401'!I31</f>
        <v>0</v>
      </c>
      <c r="T29" s="79" t="str">
        <f t="shared" si="15"/>
        <v>%</v>
      </c>
      <c r="U29" s="76"/>
      <c r="V29" s="95" t="e">
        <f>L29+#REF!+Q29</f>
        <v>#REF!</v>
      </c>
      <c r="W29" s="91">
        <f>'1421'!H31</f>
        <v>0</v>
      </c>
      <c r="X29" s="91">
        <f>'1421'!I31</f>
        <v>0</v>
      </c>
      <c r="Y29" s="79" t="str">
        <f t="shared" si="16"/>
        <v>%</v>
      </c>
      <c r="Z29" s="77"/>
      <c r="AA29" s="95" t="e">
        <f>#REF!+Q29+V29</f>
        <v>#REF!</v>
      </c>
      <c r="AB29" s="91">
        <f>'1601'!H31</f>
        <v>0</v>
      </c>
      <c r="AC29" s="91">
        <f>'1601'!I31</f>
        <v>0</v>
      </c>
      <c r="AD29" s="79" t="str">
        <f t="shared" si="17"/>
        <v>%</v>
      </c>
      <c r="AE29" s="77"/>
      <c r="AF29" s="91">
        <v>0</v>
      </c>
      <c r="AG29" s="91">
        <f>'1621'!H31</f>
        <v>0</v>
      </c>
      <c r="AH29" s="95">
        <f>'1621'!I31</f>
        <v>0</v>
      </c>
      <c r="AI29" s="79" t="str">
        <f t="shared" si="18"/>
        <v>%</v>
      </c>
      <c r="AJ29" s="77"/>
      <c r="AK29" s="95" t="e">
        <f t="shared" si="19"/>
        <v>#REF!</v>
      </c>
      <c r="AL29" s="95">
        <f>'1721'!H31</f>
        <v>0</v>
      </c>
      <c r="AM29" s="95">
        <f>'1721'!I31</f>
        <v>0</v>
      </c>
      <c r="AN29" s="79" t="str">
        <f t="shared" si="20"/>
        <v>%</v>
      </c>
      <c r="AO29" s="77"/>
      <c r="AP29" s="95" t="e">
        <f t="shared" si="21"/>
        <v>#REF!</v>
      </c>
      <c r="AQ29" s="95">
        <f>'9000'!H28</f>
        <v>0</v>
      </c>
      <c r="AR29" s="95">
        <f>'9000'!I28</f>
        <v>0</v>
      </c>
      <c r="AS29" s="79" t="str">
        <f t="shared" si="22"/>
        <v>%</v>
      </c>
      <c r="AT29" s="77"/>
      <c r="AU29" s="95" t="e">
        <f t="shared" si="23"/>
        <v>#REF!</v>
      </c>
      <c r="AV29" s="91">
        <f t="shared" si="1"/>
        <v>0</v>
      </c>
      <c r="AW29" s="91">
        <f t="shared" si="2"/>
        <v>0</v>
      </c>
      <c r="AX29" s="92" t="str">
        <f t="shared" si="24"/>
        <v>%</v>
      </c>
    </row>
    <row r="30" spans="1:50" ht="27.75" customHeight="1" x14ac:dyDescent="0.25">
      <c r="A30" s="45"/>
      <c r="B30" s="46"/>
      <c r="C30" s="80" t="s">
        <v>35</v>
      </c>
      <c r="D30" s="76"/>
      <c r="E30" s="76"/>
      <c r="F30" s="76"/>
      <c r="G30" s="101">
        <f>SUM(G14:G29)</f>
        <v>420255.9</v>
      </c>
      <c r="H30" s="101">
        <f>SUM(H14:H29)</f>
        <v>1205455.68</v>
      </c>
      <c r="I30" s="101">
        <f>SUM(I14:I29)</f>
        <v>4753819</v>
      </c>
      <c r="J30" s="102">
        <v>8.8403849620694447E-2</v>
      </c>
      <c r="K30" s="100"/>
      <c r="L30" s="101">
        <f>SUM(L14:L29)</f>
        <v>0</v>
      </c>
      <c r="M30" s="101">
        <f>SUM(M14:M29)</f>
        <v>1527229.1700000002</v>
      </c>
      <c r="N30" s="101">
        <f>SUM(N14:N29)</f>
        <v>5709191</v>
      </c>
      <c r="O30" s="102">
        <f>IF(N30=0,"",M30/N30)</f>
        <v>0.26750360427598241</v>
      </c>
      <c r="P30" s="100"/>
      <c r="Q30" s="101" t="e">
        <f>SUM(Q14:Q29)</f>
        <v>#REF!</v>
      </c>
      <c r="R30" s="101">
        <f>SUM(R14:R29)</f>
        <v>1026663.8400000001</v>
      </c>
      <c r="S30" s="101">
        <f>SUM(S14:S29)</f>
        <v>3987417</v>
      </c>
      <c r="T30" s="102">
        <f>IF(S30=0,"",R30/S30)</f>
        <v>0.25747591485916826</v>
      </c>
      <c r="U30" s="76"/>
      <c r="V30" s="101" t="e">
        <f>SUM(V14:V29)</f>
        <v>#REF!</v>
      </c>
      <c r="W30" s="101">
        <f>SUM(W14:W29)</f>
        <v>1050515.9100000001</v>
      </c>
      <c r="X30" s="101">
        <f>SUM(X14:X29)</f>
        <v>4108771</v>
      </c>
      <c r="Y30" s="102">
        <f>IF(X30=0,"",W30/X30)</f>
        <v>0.25567643219833869</v>
      </c>
      <c r="Z30" s="77"/>
      <c r="AA30" s="101" t="e">
        <f>SUM(AA14:AA29)</f>
        <v>#REF!</v>
      </c>
      <c r="AB30" s="101">
        <f>SUM(AB14:AB29)</f>
        <v>1365450.9500000002</v>
      </c>
      <c r="AC30" s="101">
        <f>SUM(AC14:AC29)</f>
        <v>5271408</v>
      </c>
      <c r="AD30" s="102">
        <f>IF(AC30=0,"",AB30/AC30)</f>
        <v>0.25902964634875542</v>
      </c>
      <c r="AE30" s="77"/>
      <c r="AF30" s="101">
        <f>SUM(AF14:AF29)</f>
        <v>0</v>
      </c>
      <c r="AG30" s="101">
        <f>SUM(AG14:AG29)</f>
        <v>1395557.8599999999</v>
      </c>
      <c r="AH30" s="101">
        <f>SUM(AH14:AH29)</f>
        <v>5925668</v>
      </c>
      <c r="AI30" s="102">
        <f>IF(AH30=0,"",AG30/AH30)</f>
        <v>0.23551063947558315</v>
      </c>
      <c r="AJ30" s="77"/>
      <c r="AK30" s="101" t="e">
        <f>SUM(AK14:AK29)</f>
        <v>#REF!</v>
      </c>
      <c r="AL30" s="101">
        <f>SUM(AL14:AL29)</f>
        <v>3350345.78</v>
      </c>
      <c r="AM30" s="101">
        <f>SUM(AM14:AM29)</f>
        <v>13325880</v>
      </c>
      <c r="AN30" s="102">
        <f>IF(AM30=0,"",AL30/AM30)</f>
        <v>0.25141647530969813</v>
      </c>
      <c r="AO30" s="77"/>
      <c r="AP30" s="101" t="e">
        <f>SUM(AP14:AP29)</f>
        <v>#REF!</v>
      </c>
      <c r="AQ30" s="101">
        <f>SUM(AQ14:AQ29)</f>
        <v>1028876.1900000001</v>
      </c>
      <c r="AR30" s="101">
        <f>SUM(AR14:AR29)</f>
        <v>3167626.96</v>
      </c>
      <c r="AS30" s="102">
        <f>IF(AR30=0,"",AQ30/AR30)</f>
        <v>0.32480977179206738</v>
      </c>
      <c r="AT30" s="77"/>
      <c r="AU30" s="101" t="e">
        <f>SUM(AU14:AU29)</f>
        <v>#REF!</v>
      </c>
      <c r="AV30" s="117">
        <f>SUM(AV14:AV29)</f>
        <v>11950095.380000001</v>
      </c>
      <c r="AW30" s="117">
        <f>SUM(AW14:AW29)</f>
        <v>46249780.960000001</v>
      </c>
      <c r="AX30" s="118">
        <f>IF(AW30=0,"",AV30/AW30)</f>
        <v>0.258381664344211</v>
      </c>
    </row>
    <row r="31" spans="1:50" ht="16.5" x14ac:dyDescent="0.25">
      <c r="A31" s="45"/>
      <c r="B31" s="46"/>
      <c r="C31" s="76"/>
      <c r="D31" s="76"/>
      <c r="E31" s="76"/>
      <c r="F31" s="76"/>
      <c r="G31" s="100"/>
      <c r="H31" s="100"/>
      <c r="I31" s="100"/>
      <c r="J31" s="79"/>
      <c r="K31" s="100"/>
      <c r="L31" s="100"/>
      <c r="M31" s="100"/>
      <c r="N31" s="100"/>
      <c r="O31" s="79"/>
      <c r="P31" s="100"/>
      <c r="Q31" s="100"/>
      <c r="R31" s="100"/>
      <c r="S31" s="100"/>
      <c r="T31" s="79"/>
      <c r="U31" s="76"/>
      <c r="V31" s="100"/>
      <c r="W31" s="100"/>
      <c r="X31" s="100"/>
      <c r="Y31" s="79"/>
      <c r="Z31" s="77"/>
      <c r="AA31" s="100"/>
      <c r="AB31" s="100"/>
      <c r="AC31" s="100"/>
      <c r="AD31" s="79"/>
      <c r="AE31" s="77"/>
      <c r="AF31" s="100"/>
      <c r="AG31" s="100"/>
      <c r="AH31" s="100"/>
      <c r="AI31" s="79"/>
      <c r="AJ31" s="77"/>
      <c r="AK31" s="100"/>
      <c r="AL31" s="100"/>
      <c r="AM31" s="100"/>
      <c r="AN31" s="79"/>
      <c r="AO31" s="77"/>
      <c r="AP31" s="100"/>
      <c r="AQ31" s="100"/>
      <c r="AR31" s="100"/>
      <c r="AS31" s="79"/>
      <c r="AT31" s="77"/>
      <c r="AU31" s="100"/>
      <c r="AV31" s="99"/>
      <c r="AW31" s="99"/>
      <c r="AX31" s="92"/>
    </row>
    <row r="32" spans="1:50" ht="16.5" x14ac:dyDescent="0.25">
      <c r="A32" s="45"/>
      <c r="B32" s="46"/>
      <c r="C32" s="80" t="s">
        <v>36</v>
      </c>
      <c r="D32" s="76"/>
      <c r="E32" s="76"/>
      <c r="F32" s="76"/>
      <c r="G32" s="100"/>
      <c r="H32" s="100"/>
      <c r="I32" s="100"/>
      <c r="J32" s="79"/>
      <c r="K32" s="100"/>
      <c r="L32" s="100"/>
      <c r="M32" s="100"/>
      <c r="N32" s="100"/>
      <c r="O32" s="79"/>
      <c r="P32" s="100"/>
      <c r="Q32" s="100"/>
      <c r="R32" s="100"/>
      <c r="S32" s="100"/>
      <c r="T32" s="79"/>
      <c r="U32" s="76"/>
      <c r="V32" s="100"/>
      <c r="W32" s="100"/>
      <c r="X32" s="100"/>
      <c r="Y32" s="79"/>
      <c r="Z32" s="77"/>
      <c r="AA32" s="100"/>
      <c r="AB32" s="100"/>
      <c r="AC32" s="100"/>
      <c r="AD32" s="79"/>
      <c r="AE32" s="77"/>
      <c r="AF32" s="100"/>
      <c r="AG32" s="100"/>
      <c r="AH32" s="100"/>
      <c r="AI32" s="79"/>
      <c r="AJ32" s="77"/>
      <c r="AK32" s="100"/>
      <c r="AL32" s="100"/>
      <c r="AM32" s="100"/>
      <c r="AN32" s="79"/>
      <c r="AO32" s="77"/>
      <c r="AP32" s="100"/>
      <c r="AQ32" s="100"/>
      <c r="AR32" s="100"/>
      <c r="AS32" s="79"/>
      <c r="AT32" s="77"/>
      <c r="AU32" s="100"/>
      <c r="AV32" s="99"/>
      <c r="AW32" s="99"/>
      <c r="AX32" s="92"/>
    </row>
    <row r="33" spans="1:53" ht="16.5" x14ac:dyDescent="0.25">
      <c r="A33" s="49" t="s">
        <v>36</v>
      </c>
      <c r="B33" s="46" t="s">
        <v>37</v>
      </c>
      <c r="C33" s="76" t="s">
        <v>17</v>
      </c>
      <c r="D33" s="76" t="s">
        <v>37</v>
      </c>
      <c r="E33" s="76"/>
      <c r="F33" s="76"/>
      <c r="G33" s="100"/>
      <c r="H33" s="100"/>
      <c r="I33" s="100"/>
      <c r="J33" s="79"/>
      <c r="K33" s="100"/>
      <c r="L33" s="100"/>
      <c r="M33" s="100"/>
      <c r="N33" s="100"/>
      <c r="O33" s="79"/>
      <c r="P33" s="100"/>
      <c r="Q33" s="100"/>
      <c r="R33" s="100"/>
      <c r="S33" s="100"/>
      <c r="T33" s="79"/>
      <c r="U33" s="76"/>
      <c r="V33" s="100"/>
      <c r="W33" s="100"/>
      <c r="X33" s="100"/>
      <c r="Y33" s="79"/>
      <c r="Z33" s="77"/>
      <c r="AA33" s="100"/>
      <c r="AB33" s="100"/>
      <c r="AC33" s="100"/>
      <c r="AD33" s="79"/>
      <c r="AE33" s="77"/>
      <c r="AF33" s="100"/>
      <c r="AG33" s="100"/>
      <c r="AH33" s="100"/>
      <c r="AI33" s="79"/>
      <c r="AJ33" s="77"/>
      <c r="AK33" s="100"/>
      <c r="AL33" s="100"/>
      <c r="AM33" s="100"/>
      <c r="AN33" s="79"/>
      <c r="AO33" s="77"/>
      <c r="AP33" s="100"/>
      <c r="AQ33" s="100"/>
      <c r="AR33" s="100"/>
      <c r="AS33" s="79"/>
      <c r="AT33" s="77"/>
      <c r="AU33" s="100"/>
      <c r="AV33" s="99"/>
      <c r="AW33" s="99"/>
      <c r="AX33" s="92"/>
    </row>
    <row r="34" spans="1:53" ht="16.5" x14ac:dyDescent="0.25">
      <c r="A34" s="49" t="s">
        <v>36</v>
      </c>
      <c r="B34" s="46" t="s">
        <v>37</v>
      </c>
      <c r="C34" s="76" t="s">
        <v>17</v>
      </c>
      <c r="D34" s="103" t="s">
        <v>64</v>
      </c>
      <c r="E34" s="90">
        <v>5000</v>
      </c>
      <c r="F34" s="103"/>
      <c r="G34" s="91">
        <v>18008.12</v>
      </c>
      <c r="H34" s="91">
        <f>'1351'!H34</f>
        <v>512130.11</v>
      </c>
      <c r="I34" s="91">
        <f>'1351'!I34</f>
        <v>3332046.25</v>
      </c>
      <c r="J34" s="79">
        <v>5.4045228213744027E-3</v>
      </c>
      <c r="K34" s="100"/>
      <c r="L34" s="91">
        <v>6193.79</v>
      </c>
      <c r="M34" s="91">
        <f>'1361'!H36</f>
        <v>795435.45999999985</v>
      </c>
      <c r="N34" s="91">
        <f>'1361'!I36</f>
        <v>4026759.4999999995</v>
      </c>
      <c r="O34" s="79">
        <f t="shared" ref="O34:O48" si="25">IF(N34=0,"%",M34/N34)</f>
        <v>0.1975373647221792</v>
      </c>
      <c r="P34" s="100"/>
      <c r="Q34" s="95" t="e">
        <f>G34+L34+#REF!</f>
        <v>#REF!</v>
      </c>
      <c r="R34" s="91">
        <f>'1401'!H36</f>
        <v>458011.94</v>
      </c>
      <c r="S34" s="91">
        <f>'1401'!I36</f>
        <v>2686218.06</v>
      </c>
      <c r="T34" s="79">
        <f t="shared" ref="T34:T49" si="26">IF(S34=0,"%",R34/S34)</f>
        <v>0.17050437818886527</v>
      </c>
      <c r="U34" s="76"/>
      <c r="V34" s="95" t="e">
        <f>L34+#REF!+Q34</f>
        <v>#REF!</v>
      </c>
      <c r="W34" s="91">
        <f>'1421'!H36</f>
        <v>473123.36000000004</v>
      </c>
      <c r="X34" s="91">
        <f>'1421'!I36</f>
        <v>2985676.4399999995</v>
      </c>
      <c r="Y34" s="79">
        <f t="shared" ref="Y34:Y49" si="27">IF(X34=0,"%",W34/X34)</f>
        <v>0.15846437800875707</v>
      </c>
      <c r="Z34" s="77"/>
      <c r="AA34" s="95" t="e">
        <f>#REF!+Q34+V34</f>
        <v>#REF!</v>
      </c>
      <c r="AB34" s="91">
        <f>'1601'!H36</f>
        <v>471970.91999999987</v>
      </c>
      <c r="AC34" s="91">
        <f>'1601'!I36</f>
        <v>3113780.1</v>
      </c>
      <c r="AD34" s="79">
        <f t="shared" ref="AD34:AD49" si="28">IF(AC34=0,"%",AB34/AC34)</f>
        <v>0.15157490408523064</v>
      </c>
      <c r="AE34" s="77"/>
      <c r="AF34" s="91">
        <v>0</v>
      </c>
      <c r="AG34" s="91">
        <f>'1621'!H37</f>
        <v>587188.7699999999</v>
      </c>
      <c r="AH34" s="95">
        <f>'1621'!I37</f>
        <v>3574658.18</v>
      </c>
      <c r="AI34" s="79">
        <f t="shared" ref="AI34:AI49" si="29">IF(AH34=0,"%",AG34/AH34)</f>
        <v>0.16426431295872879</v>
      </c>
      <c r="AJ34" s="77"/>
      <c r="AK34" s="95" t="e">
        <f t="shared" ref="AK34:AK49" si="30">V34+AA34+AF34</f>
        <v>#REF!</v>
      </c>
      <c r="AL34" s="95">
        <f>'1721'!H36</f>
        <v>1222448.73</v>
      </c>
      <c r="AM34" s="95">
        <f>'1721'!I36</f>
        <v>7647138.370000001</v>
      </c>
      <c r="AN34" s="79">
        <f t="shared" ref="AN34:AN49" si="31">IF(AM34=0,"%",AL34/AM34)</f>
        <v>0.15985701720733997</v>
      </c>
      <c r="AO34" s="77"/>
      <c r="AP34" s="95" t="e">
        <f t="shared" ref="AP34:AP49" si="32">AA34+AF34+AK34</f>
        <v>#REF!</v>
      </c>
      <c r="AQ34" s="95">
        <f>'9000'!H33</f>
        <v>0</v>
      </c>
      <c r="AR34" s="95">
        <f>'9000'!I33</f>
        <v>108352</v>
      </c>
      <c r="AS34" s="79">
        <f t="shared" ref="AS34:AS48" si="33">IF(AR34=0,"%",AQ34/AR34)</f>
        <v>0</v>
      </c>
      <c r="AT34" s="77"/>
      <c r="AU34" s="95" t="e">
        <f t="shared" ref="AU34:AU49" si="34">AF34+AK34+AP34</f>
        <v>#REF!</v>
      </c>
      <c r="AV34" s="91">
        <f>H34+M34+R34+W34+AB34+AG34+AL34+AQ34</f>
        <v>4520309.2899999991</v>
      </c>
      <c r="AW34" s="91">
        <f>I34+N34+S34+X34+AC34+AH34+AM34+AR34</f>
        <v>27474628.900000002</v>
      </c>
      <c r="AX34" s="92">
        <f t="shared" ref="AX34:AX48" si="35">IF(AW34=0,"%",AV34/AW34)</f>
        <v>0.1645266731882955</v>
      </c>
    </row>
    <row r="35" spans="1:53" ht="16.5" x14ac:dyDescent="0.25">
      <c r="A35" s="49" t="s">
        <v>36</v>
      </c>
      <c r="B35" s="46" t="s">
        <v>37</v>
      </c>
      <c r="C35" s="76" t="s">
        <v>17</v>
      </c>
      <c r="D35" s="103" t="s">
        <v>65</v>
      </c>
      <c r="E35" s="90">
        <v>6000</v>
      </c>
      <c r="F35" s="103"/>
      <c r="G35" s="91">
        <v>142</v>
      </c>
      <c r="H35" s="91">
        <f>'1351'!H35</f>
        <v>23972.579999999998</v>
      </c>
      <c r="I35" s="91">
        <f>'1351'!I35</f>
        <v>159751.13</v>
      </c>
      <c r="J35" s="79">
        <v>8.8888260133120804E-4</v>
      </c>
      <c r="K35" s="100"/>
      <c r="L35" s="91">
        <v>73225</v>
      </c>
      <c r="M35" s="91">
        <f>'1361'!H37</f>
        <v>58899.289999999994</v>
      </c>
      <c r="N35" s="91">
        <f>'1361'!I37</f>
        <v>312795.89</v>
      </c>
      <c r="O35" s="79">
        <f t="shared" si="25"/>
        <v>0.18829943705462368</v>
      </c>
      <c r="P35" s="100"/>
      <c r="Q35" s="95" t="e">
        <f>G35+L35+#REF!</f>
        <v>#REF!</v>
      </c>
      <c r="R35" s="91">
        <f>'1401'!H37</f>
        <v>44073.17</v>
      </c>
      <c r="S35" s="91">
        <f>'1401'!I37</f>
        <v>171389.89999999997</v>
      </c>
      <c r="T35" s="79">
        <f t="shared" si="26"/>
        <v>0.2571515007593797</v>
      </c>
      <c r="U35" s="76"/>
      <c r="V35" s="95" t="e">
        <f>L35+#REF!+Q35</f>
        <v>#REF!</v>
      </c>
      <c r="W35" s="91">
        <f>'1421'!H37</f>
        <v>34173.9</v>
      </c>
      <c r="X35" s="91">
        <f>'1421'!I37</f>
        <v>148025.24</v>
      </c>
      <c r="Y35" s="79">
        <f t="shared" si="27"/>
        <v>0.23086535782681389</v>
      </c>
      <c r="Z35" s="77"/>
      <c r="AA35" s="95" t="e">
        <f>#REF!+Q35+V35</f>
        <v>#REF!</v>
      </c>
      <c r="AB35" s="91">
        <f>'1601'!H37</f>
        <v>16499.149999999998</v>
      </c>
      <c r="AC35" s="91">
        <f>'1601'!I37</f>
        <v>128394.91</v>
      </c>
      <c r="AD35" s="79">
        <f t="shared" si="28"/>
        <v>0.12850314704843049</v>
      </c>
      <c r="AE35" s="77"/>
      <c r="AF35" s="91">
        <v>0</v>
      </c>
      <c r="AG35" s="91">
        <f>'1621'!H38</f>
        <v>8922.58</v>
      </c>
      <c r="AH35" s="95">
        <f>'1621'!I38</f>
        <v>54313.98</v>
      </c>
      <c r="AI35" s="79">
        <f t="shared" si="29"/>
        <v>0.16427777894383727</v>
      </c>
      <c r="AJ35" s="77"/>
      <c r="AK35" s="95" t="e">
        <f t="shared" si="30"/>
        <v>#REF!</v>
      </c>
      <c r="AL35" s="95">
        <f>'1721'!H37</f>
        <v>108953.65</v>
      </c>
      <c r="AM35" s="95">
        <f>'1721'!I37</f>
        <v>690748.1399999999</v>
      </c>
      <c r="AN35" s="79">
        <f t="shared" si="31"/>
        <v>0.15773281705832753</v>
      </c>
      <c r="AO35" s="77"/>
      <c r="AP35" s="95" t="e">
        <f t="shared" si="32"/>
        <v>#REF!</v>
      </c>
      <c r="AQ35" s="95">
        <f>'9000'!H34</f>
        <v>169529.77</v>
      </c>
      <c r="AR35" s="95">
        <f>'9000'!I34</f>
        <v>766816.88</v>
      </c>
      <c r="AS35" s="79">
        <f t="shared" si="33"/>
        <v>0.2210824701720181</v>
      </c>
      <c r="AT35" s="77"/>
      <c r="AU35" s="95" t="e">
        <f t="shared" si="34"/>
        <v>#REF!</v>
      </c>
      <c r="AV35" s="91">
        <f t="shared" ref="AV35:AV49" si="36">H35+M35+R35+W35+AB35+AG35+AL35+AQ35</f>
        <v>465024.08999999997</v>
      </c>
      <c r="AW35" s="91">
        <f t="shared" ref="AW35:AW49" si="37">I35+N35+S35+X35+AC35+AH35+AM35+AR35</f>
        <v>2432236.0699999998</v>
      </c>
      <c r="AX35" s="92">
        <f t="shared" si="35"/>
        <v>0.19119200464780542</v>
      </c>
    </row>
    <row r="36" spans="1:53" ht="16.5" x14ac:dyDescent="0.25">
      <c r="A36" s="49" t="s">
        <v>36</v>
      </c>
      <c r="B36" s="46" t="s">
        <v>37</v>
      </c>
      <c r="C36" s="76" t="s">
        <v>17</v>
      </c>
      <c r="D36" s="103" t="s">
        <v>66</v>
      </c>
      <c r="E36" s="90">
        <v>7100</v>
      </c>
      <c r="F36" s="103"/>
      <c r="G36" s="91">
        <v>0</v>
      </c>
      <c r="H36" s="91">
        <f>'1351'!H36</f>
        <v>9000</v>
      </c>
      <c r="I36" s="91">
        <f>'1351'!I36</f>
        <v>13750</v>
      </c>
      <c r="J36" s="79">
        <v>0</v>
      </c>
      <c r="K36" s="100"/>
      <c r="L36" s="95">
        <v>0</v>
      </c>
      <c r="M36" s="91">
        <f>'1361'!H38</f>
        <v>9000</v>
      </c>
      <c r="N36" s="91">
        <f>'1361'!I38</f>
        <v>13750</v>
      </c>
      <c r="O36" s="79">
        <f t="shared" si="25"/>
        <v>0.65454545454545454</v>
      </c>
      <c r="P36" s="100"/>
      <c r="Q36" s="95" t="e">
        <f>G36+L36+#REF!</f>
        <v>#REF!</v>
      </c>
      <c r="R36" s="91">
        <f>'1401'!H38</f>
        <v>9000</v>
      </c>
      <c r="S36" s="91">
        <f>'1401'!I38</f>
        <v>13750</v>
      </c>
      <c r="T36" s="79">
        <f t="shared" si="26"/>
        <v>0.65454545454545454</v>
      </c>
      <c r="U36" s="76"/>
      <c r="V36" s="95" t="e">
        <f>L36+#REF!+Q36</f>
        <v>#REF!</v>
      </c>
      <c r="W36" s="91">
        <f>'1421'!H38</f>
        <v>9000</v>
      </c>
      <c r="X36" s="91">
        <f>'1421'!I38</f>
        <v>13750</v>
      </c>
      <c r="Y36" s="79">
        <f t="shared" si="27"/>
        <v>0.65454545454545454</v>
      </c>
      <c r="Z36" s="77"/>
      <c r="AA36" s="95" t="e">
        <f>#REF!+Q36+V36</f>
        <v>#REF!</v>
      </c>
      <c r="AB36" s="91">
        <f>'1601'!H38</f>
        <v>9000</v>
      </c>
      <c r="AC36" s="91">
        <f>'1601'!I38</f>
        <v>13250</v>
      </c>
      <c r="AD36" s="79">
        <f t="shared" si="28"/>
        <v>0.67924528301886788</v>
      </c>
      <c r="AE36" s="77"/>
      <c r="AF36" s="91">
        <v>0</v>
      </c>
      <c r="AG36" s="91">
        <f>'1621'!H39</f>
        <v>9000</v>
      </c>
      <c r="AH36" s="95">
        <f>'1621'!I39</f>
        <v>13250</v>
      </c>
      <c r="AI36" s="79">
        <f t="shared" si="29"/>
        <v>0.67924528301886788</v>
      </c>
      <c r="AJ36" s="77"/>
      <c r="AK36" s="95" t="e">
        <f t="shared" si="30"/>
        <v>#REF!</v>
      </c>
      <c r="AL36" s="95">
        <f>'1721'!H38</f>
        <v>12000</v>
      </c>
      <c r="AM36" s="95">
        <f>'1721'!I38</f>
        <v>18500</v>
      </c>
      <c r="AN36" s="79">
        <f t="shared" si="31"/>
        <v>0.64864864864864868</v>
      </c>
      <c r="AO36" s="77"/>
      <c r="AP36" s="95" t="e">
        <f t="shared" si="32"/>
        <v>#REF!</v>
      </c>
      <c r="AQ36" s="95">
        <f>'9000'!H35</f>
        <v>98423.91</v>
      </c>
      <c r="AR36" s="95">
        <f>'9000'!I35</f>
        <v>176000</v>
      </c>
      <c r="AS36" s="79">
        <f t="shared" si="33"/>
        <v>0.55922676136363636</v>
      </c>
      <c r="AT36" s="77"/>
      <c r="AU36" s="95" t="e">
        <f t="shared" si="34"/>
        <v>#REF!</v>
      </c>
      <c r="AV36" s="91">
        <f t="shared" si="36"/>
        <v>164423.91</v>
      </c>
      <c r="AW36" s="91">
        <f t="shared" si="37"/>
        <v>276000</v>
      </c>
      <c r="AX36" s="92">
        <f t="shared" si="35"/>
        <v>0.59573880434782611</v>
      </c>
    </row>
    <row r="37" spans="1:53" ht="16.5" x14ac:dyDescent="0.25">
      <c r="A37" s="49" t="s">
        <v>36</v>
      </c>
      <c r="B37" s="46" t="s">
        <v>37</v>
      </c>
      <c r="C37" s="76"/>
      <c r="D37" s="103" t="s">
        <v>67</v>
      </c>
      <c r="E37" s="90">
        <v>7200</v>
      </c>
      <c r="F37" s="103"/>
      <c r="G37" s="91">
        <v>0</v>
      </c>
      <c r="H37" s="91">
        <f>'1351'!H37</f>
        <v>0</v>
      </c>
      <c r="I37" s="91">
        <f>'1351'!I37</f>
        <v>0</v>
      </c>
      <c r="J37" s="79" t="s">
        <v>95</v>
      </c>
      <c r="K37" s="100"/>
      <c r="L37" s="95">
        <v>0</v>
      </c>
      <c r="M37" s="91">
        <f>'1361'!H39</f>
        <v>0</v>
      </c>
      <c r="N37" s="91">
        <f>'1361'!I39</f>
        <v>0</v>
      </c>
      <c r="O37" s="79" t="str">
        <f t="shared" si="25"/>
        <v>%</v>
      </c>
      <c r="P37" s="100"/>
      <c r="Q37" s="95" t="e">
        <f>G37+L37+#REF!</f>
        <v>#REF!</v>
      </c>
      <c r="R37" s="91">
        <f>'1401'!H39</f>
        <v>0</v>
      </c>
      <c r="S37" s="91">
        <f>'1401'!I39</f>
        <v>0</v>
      </c>
      <c r="T37" s="79" t="str">
        <f t="shared" si="26"/>
        <v>%</v>
      </c>
      <c r="U37" s="76"/>
      <c r="V37" s="95" t="e">
        <f>L37+#REF!+Q37</f>
        <v>#REF!</v>
      </c>
      <c r="W37" s="91">
        <f>'1421'!H39</f>
        <v>0</v>
      </c>
      <c r="X37" s="91">
        <f>'1421'!I39</f>
        <v>0</v>
      </c>
      <c r="Y37" s="79" t="str">
        <f t="shared" si="27"/>
        <v>%</v>
      </c>
      <c r="Z37" s="77"/>
      <c r="AA37" s="95" t="e">
        <f>#REF!+Q37+V37</f>
        <v>#REF!</v>
      </c>
      <c r="AB37" s="91">
        <f>'1601'!H39</f>
        <v>0</v>
      </c>
      <c r="AC37" s="91">
        <f>'1601'!I39</f>
        <v>0</v>
      </c>
      <c r="AD37" s="79" t="str">
        <f t="shared" si="28"/>
        <v>%</v>
      </c>
      <c r="AE37" s="77"/>
      <c r="AF37" s="91">
        <v>0</v>
      </c>
      <c r="AG37" s="91">
        <f>'1621'!H40</f>
        <v>0</v>
      </c>
      <c r="AH37" s="95">
        <f>'1621'!I40</f>
        <v>0</v>
      </c>
      <c r="AI37" s="79" t="str">
        <f t="shared" si="29"/>
        <v>%</v>
      </c>
      <c r="AJ37" s="77"/>
      <c r="AK37" s="95" t="e">
        <f t="shared" si="30"/>
        <v>#REF!</v>
      </c>
      <c r="AL37" s="95">
        <f>'1721'!H39</f>
        <v>0</v>
      </c>
      <c r="AM37" s="95">
        <f>'1721'!I39</f>
        <v>0</v>
      </c>
      <c r="AN37" s="79" t="str">
        <f t="shared" si="31"/>
        <v>%</v>
      </c>
      <c r="AO37" s="77"/>
      <c r="AP37" s="95" t="e">
        <f t="shared" si="32"/>
        <v>#REF!</v>
      </c>
      <c r="AQ37" s="95">
        <f>'9000'!H36</f>
        <v>97453.84</v>
      </c>
      <c r="AR37" s="95">
        <f>'9000'!I36</f>
        <v>422707.11000000004</v>
      </c>
      <c r="AS37" s="79">
        <f t="shared" si="33"/>
        <v>0.23054696193778237</v>
      </c>
      <c r="AT37" s="77"/>
      <c r="AU37" s="95" t="e">
        <f t="shared" si="34"/>
        <v>#REF!</v>
      </c>
      <c r="AV37" s="91">
        <f t="shared" si="36"/>
        <v>97453.84</v>
      </c>
      <c r="AW37" s="91">
        <f t="shared" si="37"/>
        <v>422707.11000000004</v>
      </c>
      <c r="AX37" s="92">
        <f t="shared" si="35"/>
        <v>0.23054696193778237</v>
      </c>
    </row>
    <row r="38" spans="1:53" ht="16.5" x14ac:dyDescent="0.25">
      <c r="A38" s="49" t="s">
        <v>36</v>
      </c>
      <c r="B38" s="46" t="s">
        <v>37</v>
      </c>
      <c r="C38" s="76" t="s">
        <v>17</v>
      </c>
      <c r="D38" s="103" t="s">
        <v>68</v>
      </c>
      <c r="E38" s="90">
        <v>7300</v>
      </c>
      <c r="F38" s="103"/>
      <c r="G38" s="91">
        <v>36361.040000000001</v>
      </c>
      <c r="H38" s="91">
        <f>'1351'!H38</f>
        <v>111532.64000000001</v>
      </c>
      <c r="I38" s="91">
        <f>'1351'!I38</f>
        <v>420309.52999999991</v>
      </c>
      <c r="J38" s="79">
        <v>8.6510148841973694E-2</v>
      </c>
      <c r="K38" s="100"/>
      <c r="L38" s="95">
        <v>0</v>
      </c>
      <c r="M38" s="91">
        <f>'1361'!H40</f>
        <v>112850.59</v>
      </c>
      <c r="N38" s="91">
        <f>'1361'!I40</f>
        <v>447743.15</v>
      </c>
      <c r="O38" s="79">
        <f t="shared" si="25"/>
        <v>0.25204314125185384</v>
      </c>
      <c r="P38" s="100"/>
      <c r="Q38" s="95" t="e">
        <f>G38+L38+#REF!</f>
        <v>#REF!</v>
      </c>
      <c r="R38" s="91">
        <f>'1401'!H40</f>
        <v>100791.22000000002</v>
      </c>
      <c r="S38" s="91">
        <f>'1401'!I40</f>
        <v>438855.79</v>
      </c>
      <c r="T38" s="79">
        <f t="shared" si="26"/>
        <v>0.22966820148368106</v>
      </c>
      <c r="U38" s="76"/>
      <c r="V38" s="95" t="e">
        <f>L38+#REF!+Q38</f>
        <v>#REF!</v>
      </c>
      <c r="W38" s="91">
        <f>'1421'!H40</f>
        <v>100097.82</v>
      </c>
      <c r="X38" s="91">
        <f>'1421'!I40</f>
        <v>415645.23</v>
      </c>
      <c r="Y38" s="79">
        <f t="shared" si="27"/>
        <v>0.24082513830364422</v>
      </c>
      <c r="Z38" s="77"/>
      <c r="AA38" s="95" t="e">
        <f>#REF!+Q38+V38</f>
        <v>#REF!</v>
      </c>
      <c r="AB38" s="91">
        <f>'1601'!H40</f>
        <v>154297.17000000001</v>
      </c>
      <c r="AC38" s="91">
        <f>'1601'!I40</f>
        <v>680602.78</v>
      </c>
      <c r="AD38" s="79">
        <f t="shared" si="28"/>
        <v>0.22670664083975678</v>
      </c>
      <c r="AE38" s="77"/>
      <c r="AF38" s="91">
        <v>0</v>
      </c>
      <c r="AG38" s="91">
        <f>'1621'!H41</f>
        <v>144565.75</v>
      </c>
      <c r="AH38" s="95">
        <f>'1621'!I41</f>
        <v>676948.39</v>
      </c>
      <c r="AI38" s="79">
        <f t="shared" si="29"/>
        <v>0.21355505402708763</v>
      </c>
      <c r="AJ38" s="77"/>
      <c r="AK38" s="95" t="e">
        <f t="shared" si="30"/>
        <v>#REF!</v>
      </c>
      <c r="AL38" s="95">
        <f>'1721'!H40</f>
        <v>303750.25000000012</v>
      </c>
      <c r="AM38" s="95">
        <f>'1721'!I40</f>
        <v>1322801.8099999998</v>
      </c>
      <c r="AN38" s="79">
        <f t="shared" si="31"/>
        <v>0.22962642453596291</v>
      </c>
      <c r="AO38" s="77"/>
      <c r="AP38" s="95" t="e">
        <f t="shared" si="32"/>
        <v>#REF!</v>
      </c>
      <c r="AQ38" s="95">
        <f>'9000'!H37</f>
        <v>0</v>
      </c>
      <c r="AR38" s="95">
        <f>'9000'!I37</f>
        <v>0</v>
      </c>
      <c r="AS38" s="79" t="str">
        <f t="shared" si="33"/>
        <v>%</v>
      </c>
      <c r="AT38" s="77"/>
      <c r="AU38" s="95" t="e">
        <f t="shared" si="34"/>
        <v>#REF!</v>
      </c>
      <c r="AV38" s="91">
        <f t="shared" si="36"/>
        <v>1027885.4400000002</v>
      </c>
      <c r="AW38" s="91">
        <f t="shared" si="37"/>
        <v>4402906.68</v>
      </c>
      <c r="AX38" s="92">
        <f t="shared" si="35"/>
        <v>0.23345610404806497</v>
      </c>
    </row>
    <row r="39" spans="1:53" ht="16.5" x14ac:dyDescent="0.25">
      <c r="A39" s="49" t="s">
        <v>36</v>
      </c>
      <c r="B39" s="46" t="s">
        <v>37</v>
      </c>
      <c r="C39" s="76" t="s">
        <v>17</v>
      </c>
      <c r="D39" s="103" t="s">
        <v>69</v>
      </c>
      <c r="E39" s="90">
        <v>7400</v>
      </c>
      <c r="F39" s="103"/>
      <c r="G39" s="91">
        <v>0</v>
      </c>
      <c r="H39" s="91">
        <f>'1351'!H39</f>
        <v>0</v>
      </c>
      <c r="I39" s="91">
        <f>'1351'!I39</f>
        <v>0</v>
      </c>
      <c r="J39" s="79" t="s">
        <v>95</v>
      </c>
      <c r="K39" s="100"/>
      <c r="L39" s="95">
        <v>0</v>
      </c>
      <c r="M39" s="91">
        <f>'1361'!H41</f>
        <v>0</v>
      </c>
      <c r="N39" s="91">
        <f>'1361'!I41</f>
        <v>0</v>
      </c>
      <c r="O39" s="79" t="str">
        <f t="shared" si="25"/>
        <v>%</v>
      </c>
      <c r="P39" s="100"/>
      <c r="Q39" s="95" t="e">
        <f>G39+L39+#REF!</f>
        <v>#REF!</v>
      </c>
      <c r="R39" s="91">
        <f>'1401'!H41</f>
        <v>0</v>
      </c>
      <c r="S39" s="91">
        <f>'1401'!I41</f>
        <v>0</v>
      </c>
      <c r="T39" s="79" t="str">
        <f t="shared" si="26"/>
        <v>%</v>
      </c>
      <c r="U39" s="76"/>
      <c r="V39" s="95" t="e">
        <f>L39+#REF!+Q39</f>
        <v>#REF!</v>
      </c>
      <c r="W39" s="91">
        <f>'1421'!H41</f>
        <v>0</v>
      </c>
      <c r="X39" s="91">
        <f>'1421'!I41</f>
        <v>0</v>
      </c>
      <c r="Y39" s="79" t="str">
        <f t="shared" si="27"/>
        <v>%</v>
      </c>
      <c r="Z39" s="77"/>
      <c r="AA39" s="95" t="e">
        <f>#REF!+Q39+V39</f>
        <v>#REF!</v>
      </c>
      <c r="AB39" s="91">
        <f>'1601'!H41</f>
        <v>0</v>
      </c>
      <c r="AC39" s="91">
        <f>'1601'!I41</f>
        <v>0</v>
      </c>
      <c r="AD39" s="79" t="str">
        <f t="shared" si="28"/>
        <v>%</v>
      </c>
      <c r="AE39" s="77"/>
      <c r="AF39" s="91">
        <v>0</v>
      </c>
      <c r="AG39" s="91">
        <f>'1621'!H42</f>
        <v>0</v>
      </c>
      <c r="AH39" s="95">
        <f>'1621'!I42</f>
        <v>0</v>
      </c>
      <c r="AI39" s="79" t="str">
        <f t="shared" si="29"/>
        <v>%</v>
      </c>
      <c r="AJ39" s="77"/>
      <c r="AK39" s="95" t="e">
        <f t="shared" si="30"/>
        <v>#REF!</v>
      </c>
      <c r="AL39" s="95">
        <f>'1721'!H41</f>
        <v>0</v>
      </c>
      <c r="AM39" s="95">
        <f>'1721'!I41</f>
        <v>0</v>
      </c>
      <c r="AN39" s="79" t="str">
        <f t="shared" si="31"/>
        <v>%</v>
      </c>
      <c r="AO39" s="77"/>
      <c r="AP39" s="95" t="e">
        <f t="shared" si="32"/>
        <v>#REF!</v>
      </c>
      <c r="AQ39" s="95">
        <f>'9000'!H38</f>
        <v>0</v>
      </c>
      <c r="AR39" s="95">
        <f>'9000'!I38</f>
        <v>0</v>
      </c>
      <c r="AS39" s="79" t="str">
        <f t="shared" si="33"/>
        <v>%</v>
      </c>
      <c r="AT39" s="77"/>
      <c r="AU39" s="95" t="e">
        <f t="shared" si="34"/>
        <v>#REF!</v>
      </c>
      <c r="AV39" s="91">
        <f t="shared" si="36"/>
        <v>0</v>
      </c>
      <c r="AW39" s="91">
        <f t="shared" si="37"/>
        <v>0</v>
      </c>
      <c r="AX39" s="92" t="str">
        <f t="shared" si="35"/>
        <v>%</v>
      </c>
    </row>
    <row r="40" spans="1:53" ht="16.5" x14ac:dyDescent="0.25">
      <c r="A40" s="49" t="s">
        <v>36</v>
      </c>
      <c r="B40" s="46" t="s">
        <v>37</v>
      </c>
      <c r="C40" s="76" t="s">
        <v>17</v>
      </c>
      <c r="D40" s="103" t="s">
        <v>70</v>
      </c>
      <c r="E40" s="90">
        <v>7500</v>
      </c>
      <c r="F40" s="103"/>
      <c r="G40" s="91">
        <v>1976.2</v>
      </c>
      <c r="H40" s="91">
        <f>'1351'!H40</f>
        <v>5756.73</v>
      </c>
      <c r="I40" s="91">
        <f>'1351'!I40</f>
        <v>21021</v>
      </c>
      <c r="J40" s="79">
        <v>9.4010751153608296E-2</v>
      </c>
      <c r="K40" s="100"/>
      <c r="L40" s="95">
        <v>0</v>
      </c>
      <c r="M40" s="91">
        <f>'1361'!H42</f>
        <v>7390.86</v>
      </c>
      <c r="N40" s="91">
        <f>'1361'!I42</f>
        <v>25857</v>
      </c>
      <c r="O40" s="79">
        <f t="shared" si="25"/>
        <v>0.28583594384499361</v>
      </c>
      <c r="P40" s="100"/>
      <c r="Q40" s="95" t="e">
        <f>G40+L40+#REF!</f>
        <v>#REF!</v>
      </c>
      <c r="R40" s="91">
        <f>'1401'!H42</f>
        <v>4719.99</v>
      </c>
      <c r="S40" s="91">
        <f>'1401'!I42</f>
        <v>17979</v>
      </c>
      <c r="T40" s="79">
        <f t="shared" si="26"/>
        <v>0.26252794927415318</v>
      </c>
      <c r="U40" s="76"/>
      <c r="V40" s="95" t="e">
        <f>L40+#REF!+Q40</f>
        <v>#REF!</v>
      </c>
      <c r="W40" s="91">
        <f>'1421'!H42</f>
        <v>5073.2</v>
      </c>
      <c r="X40" s="91">
        <f>'1421'!I42</f>
        <v>18525</v>
      </c>
      <c r="Y40" s="79">
        <f t="shared" si="27"/>
        <v>0.27385695006747635</v>
      </c>
      <c r="Z40" s="77"/>
      <c r="AA40" s="95" t="e">
        <f>#REF!+Q40+V40</f>
        <v>#REF!</v>
      </c>
      <c r="AB40" s="91">
        <f>'1601'!H42</f>
        <v>6782.07</v>
      </c>
      <c r="AC40" s="91">
        <f>'1601'!I42</f>
        <v>24960</v>
      </c>
      <c r="AD40" s="79">
        <f t="shared" si="28"/>
        <v>0.27171754807692305</v>
      </c>
      <c r="AE40" s="77"/>
      <c r="AF40" s="91">
        <v>0</v>
      </c>
      <c r="AG40" s="91">
        <f>'1621'!H43</f>
        <v>6963.64</v>
      </c>
      <c r="AH40" s="95">
        <f>'1621'!I43</f>
        <v>28626</v>
      </c>
      <c r="AI40" s="79">
        <f t="shared" si="29"/>
        <v>0.24326276811290437</v>
      </c>
      <c r="AJ40" s="77"/>
      <c r="AK40" s="95" t="e">
        <f t="shared" si="30"/>
        <v>#REF!</v>
      </c>
      <c r="AL40" s="95">
        <f>'1721'!H42</f>
        <v>17088.689999999999</v>
      </c>
      <c r="AM40" s="95">
        <f>'1721'!I42</f>
        <v>62400</v>
      </c>
      <c r="AN40" s="79">
        <f t="shared" si="31"/>
        <v>0.27385721153846154</v>
      </c>
      <c r="AO40" s="77"/>
      <c r="AP40" s="95" t="e">
        <f t="shared" si="32"/>
        <v>#REF!</v>
      </c>
      <c r="AQ40" s="95">
        <f>'9000'!H39</f>
        <v>181212.28</v>
      </c>
      <c r="AR40" s="95">
        <f>'9000'!I39</f>
        <v>606263.59000000008</v>
      </c>
      <c r="AS40" s="79">
        <f t="shared" si="33"/>
        <v>0.29890015331450132</v>
      </c>
      <c r="AT40" s="77"/>
      <c r="AU40" s="95" t="e">
        <f t="shared" si="34"/>
        <v>#REF!</v>
      </c>
      <c r="AV40" s="91">
        <f t="shared" si="36"/>
        <v>234987.46000000002</v>
      </c>
      <c r="AW40" s="91">
        <f t="shared" si="37"/>
        <v>805631.59000000008</v>
      </c>
      <c r="AX40" s="92">
        <f t="shared" si="35"/>
        <v>0.29168103996517813</v>
      </c>
    </row>
    <row r="41" spans="1:53" ht="16.5" x14ac:dyDescent="0.25">
      <c r="A41" s="49" t="s">
        <v>36</v>
      </c>
      <c r="B41" s="46" t="s">
        <v>37</v>
      </c>
      <c r="C41" s="76" t="s">
        <v>17</v>
      </c>
      <c r="D41" s="103" t="s">
        <v>71</v>
      </c>
      <c r="E41" s="90">
        <v>7600</v>
      </c>
      <c r="F41" s="103"/>
      <c r="G41" s="91">
        <v>0</v>
      </c>
      <c r="H41" s="91">
        <f>'1351'!H41</f>
        <v>0</v>
      </c>
      <c r="I41" s="91">
        <f>'1351'!I41</f>
        <v>0</v>
      </c>
      <c r="J41" s="79" t="s">
        <v>95</v>
      </c>
      <c r="K41" s="100"/>
      <c r="L41" s="95">
        <v>0</v>
      </c>
      <c r="M41" s="91">
        <f>'1361'!H43</f>
        <v>0</v>
      </c>
      <c r="N41" s="91">
        <f>'1361'!I43</f>
        <v>0</v>
      </c>
      <c r="O41" s="79" t="str">
        <f t="shared" si="25"/>
        <v>%</v>
      </c>
      <c r="P41" s="100"/>
      <c r="Q41" s="95" t="e">
        <f>G41+L41+#REF!</f>
        <v>#REF!</v>
      </c>
      <c r="R41" s="91">
        <f>'1401'!H43</f>
        <v>0</v>
      </c>
      <c r="S41" s="91">
        <f>'1401'!I43</f>
        <v>0</v>
      </c>
      <c r="T41" s="79" t="str">
        <f t="shared" si="26"/>
        <v>%</v>
      </c>
      <c r="U41" s="76"/>
      <c r="V41" s="95" t="e">
        <f>L41+#REF!+Q41</f>
        <v>#REF!</v>
      </c>
      <c r="W41" s="91">
        <f>'1421'!H43</f>
        <v>0</v>
      </c>
      <c r="X41" s="91">
        <f>'1421'!I43</f>
        <v>0</v>
      </c>
      <c r="Y41" s="79" t="str">
        <f t="shared" si="27"/>
        <v>%</v>
      </c>
      <c r="Z41" s="77"/>
      <c r="AA41" s="95" t="e">
        <f>#REF!+Q41+V41</f>
        <v>#REF!</v>
      </c>
      <c r="AB41" s="91">
        <f>'1601'!H43</f>
        <v>0</v>
      </c>
      <c r="AC41" s="91">
        <f>'1601'!I43</f>
        <v>0</v>
      </c>
      <c r="AD41" s="79" t="str">
        <f t="shared" si="28"/>
        <v>%</v>
      </c>
      <c r="AE41" s="77"/>
      <c r="AF41" s="91">
        <v>0</v>
      </c>
      <c r="AG41" s="91">
        <f>'1621'!H44</f>
        <v>0</v>
      </c>
      <c r="AH41" s="95">
        <f>'1621'!I44</f>
        <v>0</v>
      </c>
      <c r="AI41" s="79" t="str">
        <f t="shared" si="29"/>
        <v>%</v>
      </c>
      <c r="AJ41" s="77"/>
      <c r="AK41" s="95" t="e">
        <f t="shared" si="30"/>
        <v>#REF!</v>
      </c>
      <c r="AL41" s="95">
        <f>'1721'!H43</f>
        <v>0</v>
      </c>
      <c r="AM41" s="95">
        <f>'1721'!I43</f>
        <v>0</v>
      </c>
      <c r="AN41" s="79" t="str">
        <f t="shared" si="31"/>
        <v>%</v>
      </c>
      <c r="AO41" s="77"/>
      <c r="AP41" s="95" t="e">
        <f t="shared" si="32"/>
        <v>#REF!</v>
      </c>
      <c r="AQ41" s="95">
        <f>'9000'!H40</f>
        <v>0</v>
      </c>
      <c r="AR41" s="95">
        <f>'9000'!I40</f>
        <v>0</v>
      </c>
      <c r="AS41" s="79" t="str">
        <f t="shared" si="33"/>
        <v>%</v>
      </c>
      <c r="AT41" s="77"/>
      <c r="AU41" s="95" t="e">
        <f t="shared" si="34"/>
        <v>#REF!</v>
      </c>
      <c r="AV41" s="91">
        <f t="shared" si="36"/>
        <v>0</v>
      </c>
      <c r="AW41" s="91">
        <f t="shared" si="37"/>
        <v>0</v>
      </c>
      <c r="AX41" s="92" t="str">
        <f t="shared" si="35"/>
        <v>%</v>
      </c>
      <c r="BA41" s="69"/>
    </row>
    <row r="42" spans="1:53" ht="16.5" x14ac:dyDescent="0.25">
      <c r="A42" s="49" t="s">
        <v>36</v>
      </c>
      <c r="B42" s="46" t="s">
        <v>37</v>
      </c>
      <c r="C42" s="76" t="s">
        <v>17</v>
      </c>
      <c r="D42" s="103" t="s">
        <v>72</v>
      </c>
      <c r="E42" s="90">
        <v>7700</v>
      </c>
      <c r="F42" s="103"/>
      <c r="G42" s="91">
        <v>0</v>
      </c>
      <c r="H42" s="91">
        <f>'1351'!H42</f>
        <v>0</v>
      </c>
      <c r="I42" s="91">
        <f>'1351'!I42</f>
        <v>0</v>
      </c>
      <c r="J42" s="79" t="s">
        <v>95</v>
      </c>
      <c r="K42" s="100"/>
      <c r="L42" s="95">
        <v>0</v>
      </c>
      <c r="M42" s="91">
        <f>'1361'!H44</f>
        <v>0</v>
      </c>
      <c r="N42" s="91">
        <f>'1361'!I44</f>
        <v>0</v>
      </c>
      <c r="O42" s="79" t="str">
        <f t="shared" si="25"/>
        <v>%</v>
      </c>
      <c r="P42" s="100"/>
      <c r="Q42" s="95" t="e">
        <f>G42+L42+#REF!</f>
        <v>#REF!</v>
      </c>
      <c r="R42" s="91">
        <f>'1401'!H44</f>
        <v>0</v>
      </c>
      <c r="S42" s="91">
        <f>'1401'!I44</f>
        <v>0</v>
      </c>
      <c r="T42" s="79" t="str">
        <f t="shared" si="26"/>
        <v>%</v>
      </c>
      <c r="U42" s="76"/>
      <c r="V42" s="95" t="e">
        <f>L42+#REF!+Q42</f>
        <v>#REF!</v>
      </c>
      <c r="W42" s="91">
        <f>'1421'!H44</f>
        <v>0</v>
      </c>
      <c r="X42" s="91">
        <f>'1421'!I44</f>
        <v>0</v>
      </c>
      <c r="Y42" s="79" t="str">
        <f t="shared" si="27"/>
        <v>%</v>
      </c>
      <c r="Z42" s="77"/>
      <c r="AA42" s="95" t="e">
        <f>#REF!+Q42+V42</f>
        <v>#REF!</v>
      </c>
      <c r="AB42" s="91">
        <f>'1601'!H44</f>
        <v>0</v>
      </c>
      <c r="AC42" s="91">
        <f>'1601'!I44</f>
        <v>0</v>
      </c>
      <c r="AD42" s="79" t="str">
        <f t="shared" si="28"/>
        <v>%</v>
      </c>
      <c r="AE42" s="77"/>
      <c r="AF42" s="91">
        <v>0</v>
      </c>
      <c r="AG42" s="91">
        <f>'1621'!H45</f>
        <v>0</v>
      </c>
      <c r="AH42" s="95">
        <f>'1621'!I45</f>
        <v>0</v>
      </c>
      <c r="AI42" s="79" t="str">
        <f t="shared" si="29"/>
        <v>%</v>
      </c>
      <c r="AJ42" s="77"/>
      <c r="AK42" s="95" t="e">
        <f t="shared" si="30"/>
        <v>#REF!</v>
      </c>
      <c r="AL42" s="95">
        <f>'1721'!H44</f>
        <v>0</v>
      </c>
      <c r="AM42" s="95">
        <f>'1721'!I44</f>
        <v>0</v>
      </c>
      <c r="AN42" s="79" t="str">
        <f t="shared" si="31"/>
        <v>%</v>
      </c>
      <c r="AO42" s="77"/>
      <c r="AP42" s="95" t="e">
        <f t="shared" si="32"/>
        <v>#REF!</v>
      </c>
      <c r="AQ42" s="95">
        <f>'9000'!H41</f>
        <v>58907.840000000004</v>
      </c>
      <c r="AR42" s="95">
        <f>'9000'!I41</f>
        <v>216609.29</v>
      </c>
      <c r="AS42" s="79">
        <f t="shared" si="33"/>
        <v>0.27195435615896252</v>
      </c>
      <c r="AT42" s="77"/>
      <c r="AU42" s="95" t="e">
        <f t="shared" si="34"/>
        <v>#REF!</v>
      </c>
      <c r="AV42" s="91">
        <f t="shared" si="36"/>
        <v>58907.840000000004</v>
      </c>
      <c r="AW42" s="91">
        <f t="shared" si="37"/>
        <v>216609.29</v>
      </c>
      <c r="AX42" s="92">
        <f t="shared" si="35"/>
        <v>0.27195435615896252</v>
      </c>
    </row>
    <row r="43" spans="1:53" ht="16.5" x14ac:dyDescent="0.25">
      <c r="A43" s="49" t="s">
        <v>36</v>
      </c>
      <c r="B43" s="46" t="s">
        <v>37</v>
      </c>
      <c r="C43" s="76" t="s">
        <v>17</v>
      </c>
      <c r="D43" s="103" t="s">
        <v>73</v>
      </c>
      <c r="E43" s="90">
        <v>7800</v>
      </c>
      <c r="F43" s="103"/>
      <c r="G43" s="91">
        <v>0</v>
      </c>
      <c r="H43" s="91">
        <f>'1351'!H43</f>
        <v>0</v>
      </c>
      <c r="I43" s="91">
        <f>'1351'!I43</f>
        <v>0</v>
      </c>
      <c r="J43" s="79" t="s">
        <v>95</v>
      </c>
      <c r="K43" s="100"/>
      <c r="L43" s="95">
        <v>0</v>
      </c>
      <c r="M43" s="91">
        <f>'1361'!H45</f>
        <v>0</v>
      </c>
      <c r="N43" s="91">
        <f>'1361'!I45</f>
        <v>0</v>
      </c>
      <c r="O43" s="79" t="str">
        <f t="shared" si="25"/>
        <v>%</v>
      </c>
      <c r="P43" s="100"/>
      <c r="Q43" s="95" t="e">
        <f>G43+L43+#REF!</f>
        <v>#REF!</v>
      </c>
      <c r="R43" s="91">
        <f>'1401'!H45</f>
        <v>0</v>
      </c>
      <c r="S43" s="91">
        <f>'1401'!I45</f>
        <v>0</v>
      </c>
      <c r="T43" s="79" t="str">
        <f t="shared" si="26"/>
        <v>%</v>
      </c>
      <c r="U43" s="76"/>
      <c r="V43" s="95" t="e">
        <f>L43+#REF!+Q43</f>
        <v>#REF!</v>
      </c>
      <c r="W43" s="91">
        <f>'1421'!H45</f>
        <v>0</v>
      </c>
      <c r="X43" s="91">
        <f>'1421'!I45</f>
        <v>0</v>
      </c>
      <c r="Y43" s="79" t="str">
        <f t="shared" si="27"/>
        <v>%</v>
      </c>
      <c r="Z43" s="77"/>
      <c r="AA43" s="95" t="e">
        <f>#REF!+Q43+V43</f>
        <v>#REF!</v>
      </c>
      <c r="AB43" s="91">
        <f>'1601'!H45</f>
        <v>0</v>
      </c>
      <c r="AC43" s="91">
        <f>'1601'!I45</f>
        <v>500</v>
      </c>
      <c r="AD43" s="79">
        <f t="shared" si="28"/>
        <v>0</v>
      </c>
      <c r="AE43" s="77"/>
      <c r="AF43" s="91">
        <v>0</v>
      </c>
      <c r="AG43" s="91">
        <f>'1621'!H46</f>
        <v>483.75</v>
      </c>
      <c r="AH43" s="95">
        <f>'1621'!I46</f>
        <v>12000</v>
      </c>
      <c r="AI43" s="79">
        <f t="shared" si="29"/>
        <v>4.0312500000000001E-2</v>
      </c>
      <c r="AJ43" s="77"/>
      <c r="AK43" s="95" t="e">
        <f t="shared" si="30"/>
        <v>#REF!</v>
      </c>
      <c r="AL43" s="95">
        <f>'1721'!H45</f>
        <v>6526</v>
      </c>
      <c r="AM43" s="95">
        <f>'1721'!I45</f>
        <v>90600</v>
      </c>
      <c r="AN43" s="79">
        <f t="shared" si="31"/>
        <v>7.2030905077262689E-2</v>
      </c>
      <c r="AO43" s="77"/>
      <c r="AP43" s="95" t="e">
        <f t="shared" si="32"/>
        <v>#REF!</v>
      </c>
      <c r="AQ43" s="95">
        <f>'9000'!H42</f>
        <v>454870.32000000007</v>
      </c>
      <c r="AR43" s="95">
        <f>'9000'!I42</f>
        <v>2432618.75</v>
      </c>
      <c r="AS43" s="79">
        <f t="shared" si="33"/>
        <v>0.18698791991141236</v>
      </c>
      <c r="AT43" s="77"/>
      <c r="AU43" s="95" t="e">
        <f t="shared" si="34"/>
        <v>#REF!</v>
      </c>
      <c r="AV43" s="91">
        <f t="shared" si="36"/>
        <v>461880.07000000007</v>
      </c>
      <c r="AW43" s="91">
        <f t="shared" si="37"/>
        <v>2535718.75</v>
      </c>
      <c r="AX43" s="92">
        <f t="shared" si="35"/>
        <v>0.18214956607470764</v>
      </c>
    </row>
    <row r="44" spans="1:53" ht="16.5" x14ac:dyDescent="0.25">
      <c r="A44" s="49" t="s">
        <v>36</v>
      </c>
      <c r="B44" s="46" t="s">
        <v>37</v>
      </c>
      <c r="C44" s="76" t="s">
        <v>17</v>
      </c>
      <c r="D44" s="103" t="s">
        <v>74</v>
      </c>
      <c r="E44" s="90">
        <v>7900</v>
      </c>
      <c r="F44" s="103"/>
      <c r="G44" s="91">
        <v>55150.1</v>
      </c>
      <c r="H44" s="91">
        <f>'1351'!H44</f>
        <v>113795.51</v>
      </c>
      <c r="I44" s="91">
        <f>'1351'!I44</f>
        <v>286561.95</v>
      </c>
      <c r="J44" s="79">
        <v>0.19245437155909917</v>
      </c>
      <c r="K44" s="100"/>
      <c r="L44" s="95">
        <v>0</v>
      </c>
      <c r="M44" s="91">
        <f>'1361'!H46</f>
        <v>117768.67000000001</v>
      </c>
      <c r="N44" s="91">
        <f>'1361'!I46</f>
        <v>305745.84999999998</v>
      </c>
      <c r="O44" s="79">
        <f t="shared" si="25"/>
        <v>0.38518485205931668</v>
      </c>
      <c r="P44" s="100"/>
      <c r="Q44" s="95" t="e">
        <f>G44+L44+#REF!</f>
        <v>#REF!</v>
      </c>
      <c r="R44" s="91">
        <f>'1401'!H46</f>
        <v>88533.8</v>
      </c>
      <c r="S44" s="91">
        <f>'1401'!I46</f>
        <v>321371.81</v>
      </c>
      <c r="T44" s="79">
        <f t="shared" si="26"/>
        <v>0.27548713746859133</v>
      </c>
      <c r="U44" s="76"/>
      <c r="V44" s="95" t="e">
        <f>L44+#REF!+Q44</f>
        <v>#REF!</v>
      </c>
      <c r="W44" s="91">
        <f>'1421'!H46</f>
        <v>72214.83</v>
      </c>
      <c r="X44" s="91">
        <f>'1421'!I46</f>
        <v>170665.9</v>
      </c>
      <c r="Y44" s="79">
        <f t="shared" si="27"/>
        <v>0.42313567033601912</v>
      </c>
      <c r="Z44" s="77"/>
      <c r="AA44" s="95" t="e">
        <f>#REF!+Q44+V44</f>
        <v>#REF!</v>
      </c>
      <c r="AB44" s="91">
        <f>'1601'!H46</f>
        <v>197733.64</v>
      </c>
      <c r="AC44" s="91">
        <f>'1601'!I46</f>
        <v>341120.17</v>
      </c>
      <c r="AD44" s="79">
        <f t="shared" si="28"/>
        <v>0.57965977209732289</v>
      </c>
      <c r="AE44" s="77"/>
      <c r="AF44" s="91">
        <v>0</v>
      </c>
      <c r="AG44" s="91">
        <f>'1621'!H47</f>
        <v>220317.09</v>
      </c>
      <c r="AH44" s="95">
        <f>'1621'!I47</f>
        <v>530551.88</v>
      </c>
      <c r="AI44" s="79">
        <f t="shared" si="29"/>
        <v>0.41526021922681716</v>
      </c>
      <c r="AJ44" s="77"/>
      <c r="AK44" s="95" t="e">
        <f t="shared" si="30"/>
        <v>#REF!</v>
      </c>
      <c r="AL44" s="95">
        <f>'1721'!H46</f>
        <v>393392.07</v>
      </c>
      <c r="AM44" s="95">
        <f>'1721'!I46</f>
        <v>1149317.7</v>
      </c>
      <c r="AN44" s="79">
        <f t="shared" si="31"/>
        <v>0.34228313894408835</v>
      </c>
      <c r="AO44" s="77"/>
      <c r="AP44" s="95" t="e">
        <f t="shared" si="32"/>
        <v>#REF!</v>
      </c>
      <c r="AQ44" s="95">
        <f>'9000'!H43</f>
        <v>301701.34999999998</v>
      </c>
      <c r="AR44" s="95">
        <f>'9000'!I43</f>
        <v>821374</v>
      </c>
      <c r="AS44" s="79">
        <f t="shared" si="33"/>
        <v>0.36731300235946107</v>
      </c>
      <c r="AT44" s="77"/>
      <c r="AU44" s="95" t="e">
        <f t="shared" si="34"/>
        <v>#REF!</v>
      </c>
      <c r="AV44" s="91">
        <f t="shared" si="36"/>
        <v>1505456.96</v>
      </c>
      <c r="AW44" s="91">
        <f t="shared" si="37"/>
        <v>3926709.26</v>
      </c>
      <c r="AX44" s="92">
        <f t="shared" si="35"/>
        <v>0.3833889550559697</v>
      </c>
    </row>
    <row r="45" spans="1:53" ht="16.5" x14ac:dyDescent="0.25">
      <c r="A45" s="49" t="s">
        <v>36</v>
      </c>
      <c r="B45" s="46" t="s">
        <v>37</v>
      </c>
      <c r="C45" s="76" t="s">
        <v>17</v>
      </c>
      <c r="D45" s="103" t="s">
        <v>75</v>
      </c>
      <c r="E45" s="90">
        <v>8100</v>
      </c>
      <c r="F45" s="103"/>
      <c r="G45" s="95">
        <v>0</v>
      </c>
      <c r="H45" s="91">
        <f>'1351'!H45</f>
        <v>0</v>
      </c>
      <c r="I45" s="91">
        <f>'1351'!I45</f>
        <v>0</v>
      </c>
      <c r="J45" s="79" t="s">
        <v>95</v>
      </c>
      <c r="K45" s="100"/>
      <c r="L45" s="95">
        <v>0</v>
      </c>
      <c r="M45" s="91">
        <f>'1361'!H47</f>
        <v>6074.25</v>
      </c>
      <c r="N45" s="91">
        <f>'1361'!I47</f>
        <v>0</v>
      </c>
      <c r="O45" s="79" t="str">
        <f t="shared" si="25"/>
        <v>%</v>
      </c>
      <c r="P45" s="100"/>
      <c r="Q45" s="95" t="e">
        <f>G45+L45+#REF!</f>
        <v>#REF!</v>
      </c>
      <c r="R45" s="91">
        <f>'1401'!H47</f>
        <v>0</v>
      </c>
      <c r="S45" s="91">
        <f>'1401'!I47</f>
        <v>4500</v>
      </c>
      <c r="T45" s="79">
        <f t="shared" si="26"/>
        <v>0</v>
      </c>
      <c r="U45" s="76"/>
      <c r="V45" s="95" t="e">
        <f>L45+#REF!+Q45</f>
        <v>#REF!</v>
      </c>
      <c r="W45" s="91">
        <f>'1421'!H47</f>
        <v>16500</v>
      </c>
      <c r="X45" s="91">
        <f>'1421'!I47</f>
        <v>16500</v>
      </c>
      <c r="Y45" s="79">
        <f t="shared" si="27"/>
        <v>1</v>
      </c>
      <c r="Z45" s="77"/>
      <c r="AA45" s="95" t="e">
        <f>#REF!+Q45+V45</f>
        <v>#REF!</v>
      </c>
      <c r="AB45" s="91">
        <f>'1601'!H47</f>
        <v>0</v>
      </c>
      <c r="AC45" s="91">
        <f>'1601'!I47</f>
        <v>0</v>
      </c>
      <c r="AD45" s="79" t="str">
        <f t="shared" si="28"/>
        <v>%</v>
      </c>
      <c r="AE45" s="77"/>
      <c r="AF45" s="91">
        <v>0</v>
      </c>
      <c r="AG45" s="91">
        <f>'1621'!H48</f>
        <v>0</v>
      </c>
      <c r="AH45" s="95">
        <f>'1621'!I48</f>
        <v>0</v>
      </c>
      <c r="AI45" s="79" t="str">
        <f t="shared" si="29"/>
        <v>%</v>
      </c>
      <c r="AJ45" s="77"/>
      <c r="AK45" s="95" t="e">
        <f t="shared" si="30"/>
        <v>#REF!</v>
      </c>
      <c r="AL45" s="95">
        <f>'1721'!H47</f>
        <v>0</v>
      </c>
      <c r="AM45" s="95">
        <f>'1721'!I47</f>
        <v>30000</v>
      </c>
      <c r="AN45" s="79">
        <f t="shared" si="31"/>
        <v>0</v>
      </c>
      <c r="AO45" s="77"/>
      <c r="AP45" s="95" t="e">
        <f t="shared" si="32"/>
        <v>#REF!</v>
      </c>
      <c r="AQ45" s="95">
        <f>'9000'!H44</f>
        <v>0</v>
      </c>
      <c r="AR45" s="95">
        <f>'9000'!I44</f>
        <v>0</v>
      </c>
      <c r="AS45" s="79" t="str">
        <f t="shared" si="33"/>
        <v>%</v>
      </c>
      <c r="AT45" s="77"/>
      <c r="AU45" s="95" t="e">
        <f t="shared" si="34"/>
        <v>#REF!</v>
      </c>
      <c r="AV45" s="91">
        <f t="shared" si="36"/>
        <v>22574.25</v>
      </c>
      <c r="AW45" s="91">
        <f t="shared" si="37"/>
        <v>51000</v>
      </c>
      <c r="AX45" s="92">
        <f t="shared" si="35"/>
        <v>0.44263235294117648</v>
      </c>
    </row>
    <row r="46" spans="1:53" ht="16.5" x14ac:dyDescent="0.25">
      <c r="A46" s="49" t="s">
        <v>36</v>
      </c>
      <c r="B46" s="46" t="s">
        <v>37</v>
      </c>
      <c r="C46" s="76" t="s">
        <v>17</v>
      </c>
      <c r="D46" s="103" t="s">
        <v>76</v>
      </c>
      <c r="E46" s="90">
        <v>8200</v>
      </c>
      <c r="F46" s="103"/>
      <c r="G46" s="95">
        <v>0</v>
      </c>
      <c r="H46" s="91">
        <f>'1351'!H46</f>
        <v>0</v>
      </c>
      <c r="I46" s="91">
        <f>'1351'!I46</f>
        <v>0</v>
      </c>
      <c r="J46" s="79" t="s">
        <v>95</v>
      </c>
      <c r="K46" s="100"/>
      <c r="L46" s="95">
        <v>0</v>
      </c>
      <c r="M46" s="91">
        <f>'1361'!H48</f>
        <v>0</v>
      </c>
      <c r="N46" s="91">
        <f>'1361'!I48</f>
        <v>0</v>
      </c>
      <c r="O46" s="79" t="str">
        <f t="shared" si="25"/>
        <v>%</v>
      </c>
      <c r="P46" s="100"/>
      <c r="Q46" s="95" t="e">
        <f>G46+L46+#REF!</f>
        <v>#REF!</v>
      </c>
      <c r="R46" s="91">
        <f>'1401'!H48</f>
        <v>0</v>
      </c>
      <c r="S46" s="91">
        <f>'1401'!I48</f>
        <v>0</v>
      </c>
      <c r="T46" s="79" t="str">
        <f t="shared" si="26"/>
        <v>%</v>
      </c>
      <c r="U46" s="76"/>
      <c r="V46" s="95" t="e">
        <f>L46+#REF!+Q46</f>
        <v>#REF!</v>
      </c>
      <c r="W46" s="91">
        <f>'1421'!H48</f>
        <v>0</v>
      </c>
      <c r="X46" s="91">
        <f>'1421'!I48</f>
        <v>0</v>
      </c>
      <c r="Y46" s="79" t="str">
        <f t="shared" si="27"/>
        <v>%</v>
      </c>
      <c r="Z46" s="77"/>
      <c r="AA46" s="95" t="e">
        <f>#REF!+Q46+V46</f>
        <v>#REF!</v>
      </c>
      <c r="AB46" s="91">
        <f>'1601'!H48</f>
        <v>0</v>
      </c>
      <c r="AC46" s="91">
        <f>'1601'!I48</f>
        <v>0</v>
      </c>
      <c r="AD46" s="79" t="str">
        <f t="shared" si="28"/>
        <v>%</v>
      </c>
      <c r="AE46" s="77"/>
      <c r="AF46" s="91">
        <v>0</v>
      </c>
      <c r="AG46" s="91">
        <f>'1621'!H49</f>
        <v>0</v>
      </c>
      <c r="AH46" s="95">
        <f>'1621'!I49</f>
        <v>0</v>
      </c>
      <c r="AI46" s="79" t="str">
        <f t="shared" si="29"/>
        <v>%</v>
      </c>
      <c r="AJ46" s="77"/>
      <c r="AK46" s="95" t="e">
        <f t="shared" si="30"/>
        <v>#REF!</v>
      </c>
      <c r="AL46" s="95">
        <f>'1721'!H48</f>
        <v>0</v>
      </c>
      <c r="AM46" s="95">
        <f>'1721'!I48</f>
        <v>0</v>
      </c>
      <c r="AN46" s="79" t="str">
        <f t="shared" si="31"/>
        <v>%</v>
      </c>
      <c r="AO46" s="77"/>
      <c r="AP46" s="95" t="e">
        <f t="shared" si="32"/>
        <v>#REF!</v>
      </c>
      <c r="AQ46" s="95">
        <f>'9000'!H45</f>
        <v>25022.799999999999</v>
      </c>
      <c r="AR46" s="95">
        <f>'9000'!I45</f>
        <v>116387.31</v>
      </c>
      <c r="AS46" s="79">
        <f t="shared" si="33"/>
        <v>0.2149959475822579</v>
      </c>
      <c r="AT46" s="77"/>
      <c r="AU46" s="95" t="e">
        <f t="shared" si="34"/>
        <v>#REF!</v>
      </c>
      <c r="AV46" s="91">
        <f t="shared" si="36"/>
        <v>25022.799999999999</v>
      </c>
      <c r="AW46" s="91">
        <f t="shared" si="37"/>
        <v>116387.31</v>
      </c>
      <c r="AX46" s="92">
        <f t="shared" si="35"/>
        <v>0.2149959475822579</v>
      </c>
    </row>
    <row r="47" spans="1:53" ht="16.5" x14ac:dyDescent="0.25">
      <c r="A47" s="49" t="s">
        <v>36</v>
      </c>
      <c r="B47" s="46" t="s">
        <v>37</v>
      </c>
      <c r="C47" s="76" t="s">
        <v>17</v>
      </c>
      <c r="D47" s="103" t="s">
        <v>77</v>
      </c>
      <c r="E47" s="90">
        <v>9100</v>
      </c>
      <c r="F47" s="103"/>
      <c r="G47" s="95">
        <v>0</v>
      </c>
      <c r="H47" s="91">
        <f>'1351'!H47</f>
        <v>0</v>
      </c>
      <c r="I47" s="91">
        <f>'1351'!I47</f>
        <v>0</v>
      </c>
      <c r="J47" s="79" t="s">
        <v>95</v>
      </c>
      <c r="K47" s="100"/>
      <c r="L47" s="95">
        <v>0</v>
      </c>
      <c r="M47" s="91">
        <f>'1361'!H49</f>
        <v>0</v>
      </c>
      <c r="N47" s="91">
        <f>'1361'!I49</f>
        <v>0</v>
      </c>
      <c r="O47" s="79" t="str">
        <f t="shared" si="25"/>
        <v>%</v>
      </c>
      <c r="P47" s="100"/>
      <c r="Q47" s="95" t="e">
        <f>G47+L47+#REF!</f>
        <v>#REF!</v>
      </c>
      <c r="R47" s="91">
        <f>'1401'!H49</f>
        <v>0</v>
      </c>
      <c r="S47" s="91">
        <f>'1401'!I49</f>
        <v>0</v>
      </c>
      <c r="T47" s="79" t="str">
        <f t="shared" si="26"/>
        <v>%</v>
      </c>
      <c r="U47" s="76"/>
      <c r="V47" s="95" t="e">
        <f>L47+#REF!+Q47</f>
        <v>#REF!</v>
      </c>
      <c r="W47" s="91">
        <f>'1421'!H49</f>
        <v>0</v>
      </c>
      <c r="X47" s="91">
        <f>'1421'!I49</f>
        <v>0</v>
      </c>
      <c r="Y47" s="79" t="str">
        <f t="shared" si="27"/>
        <v>%</v>
      </c>
      <c r="Z47" s="77"/>
      <c r="AA47" s="95" t="e">
        <f>#REF!+Q47+V47</f>
        <v>#REF!</v>
      </c>
      <c r="AB47" s="91">
        <f>'1601'!H49</f>
        <v>0</v>
      </c>
      <c r="AC47" s="91">
        <f>'1601'!I49</f>
        <v>5365.2</v>
      </c>
      <c r="AD47" s="79">
        <f t="shared" si="28"/>
        <v>0</v>
      </c>
      <c r="AE47" s="77"/>
      <c r="AF47" s="91">
        <v>0</v>
      </c>
      <c r="AG47" s="91">
        <f>'1621'!H50</f>
        <v>197.97</v>
      </c>
      <c r="AH47" s="95">
        <f>'1621'!I50</f>
        <v>24318.2</v>
      </c>
      <c r="AI47" s="79">
        <f t="shared" si="29"/>
        <v>8.1408163433148838E-3</v>
      </c>
      <c r="AJ47" s="77"/>
      <c r="AK47" s="95" t="e">
        <f t="shared" si="30"/>
        <v>#REF!</v>
      </c>
      <c r="AL47" s="95">
        <f>'1721'!H49</f>
        <v>265413.66000000003</v>
      </c>
      <c r="AM47" s="95">
        <f>'1721'!I49</f>
        <v>846712.96</v>
      </c>
      <c r="AN47" s="79">
        <f t="shared" si="31"/>
        <v>0.31346356148841759</v>
      </c>
      <c r="AO47" s="77"/>
      <c r="AP47" s="95" t="e">
        <f t="shared" si="32"/>
        <v>#REF!</v>
      </c>
      <c r="AQ47" s="95">
        <f>'9000'!H46</f>
        <v>0</v>
      </c>
      <c r="AR47" s="95">
        <f>'9000'!I46</f>
        <v>0</v>
      </c>
      <c r="AS47" s="79" t="str">
        <f t="shared" si="33"/>
        <v>%</v>
      </c>
      <c r="AT47" s="77"/>
      <c r="AU47" s="95" t="e">
        <f t="shared" si="34"/>
        <v>#REF!</v>
      </c>
      <c r="AV47" s="91">
        <f t="shared" si="36"/>
        <v>265611.63</v>
      </c>
      <c r="AW47" s="91">
        <f t="shared" si="37"/>
        <v>876396.36</v>
      </c>
      <c r="AX47" s="92">
        <f t="shared" si="35"/>
        <v>0.30307249336361919</v>
      </c>
    </row>
    <row r="48" spans="1:53" ht="16.5" x14ac:dyDescent="0.25">
      <c r="A48" s="49" t="s">
        <v>36</v>
      </c>
      <c r="B48" s="46" t="s">
        <v>37</v>
      </c>
      <c r="C48" s="76" t="s">
        <v>17</v>
      </c>
      <c r="D48" s="103" t="s">
        <v>78</v>
      </c>
      <c r="E48" s="90">
        <v>9200</v>
      </c>
      <c r="F48" s="103"/>
      <c r="G48" s="95">
        <v>0</v>
      </c>
      <c r="H48" s="91">
        <f>'1351'!H48</f>
        <v>0</v>
      </c>
      <c r="I48" s="91">
        <f>'1351'!I48</f>
        <v>0</v>
      </c>
      <c r="J48" s="79" t="s">
        <v>95</v>
      </c>
      <c r="K48" s="100"/>
      <c r="L48" s="95">
        <v>0</v>
      </c>
      <c r="M48" s="91">
        <f>'1361'!H50</f>
        <v>0</v>
      </c>
      <c r="N48" s="91">
        <f>'1361'!I50</f>
        <v>0</v>
      </c>
      <c r="O48" s="79" t="str">
        <f t="shared" si="25"/>
        <v>%</v>
      </c>
      <c r="P48" s="100"/>
      <c r="Q48" s="95" t="e">
        <f>G48+L48+#REF!</f>
        <v>#REF!</v>
      </c>
      <c r="R48" s="91">
        <f>'1401'!H50</f>
        <v>0</v>
      </c>
      <c r="S48" s="91">
        <f>'1401'!I50</f>
        <v>0</v>
      </c>
      <c r="T48" s="79" t="str">
        <f t="shared" si="26"/>
        <v>%</v>
      </c>
      <c r="U48" s="76"/>
      <c r="V48" s="95" t="e">
        <f>L48+#REF!+Q48</f>
        <v>#REF!</v>
      </c>
      <c r="W48" s="91">
        <f>'1421'!H50</f>
        <v>0</v>
      </c>
      <c r="X48" s="91">
        <f>'1421'!I50</f>
        <v>0</v>
      </c>
      <c r="Y48" s="79" t="str">
        <f t="shared" si="27"/>
        <v>%</v>
      </c>
      <c r="Z48" s="77"/>
      <c r="AA48" s="95" t="e">
        <f>#REF!+Q48+V48</f>
        <v>#REF!</v>
      </c>
      <c r="AB48" s="91">
        <f>'1601'!H50</f>
        <v>0</v>
      </c>
      <c r="AC48" s="91">
        <f>'1601'!I50</f>
        <v>0</v>
      </c>
      <c r="AD48" s="79" t="str">
        <f t="shared" si="28"/>
        <v>%</v>
      </c>
      <c r="AE48" s="77"/>
      <c r="AF48" s="91">
        <v>0</v>
      </c>
      <c r="AG48" s="91">
        <f>'1621'!H51</f>
        <v>0</v>
      </c>
      <c r="AH48" s="95">
        <f>'1621'!I51</f>
        <v>0</v>
      </c>
      <c r="AI48" s="79" t="str">
        <f t="shared" si="29"/>
        <v>%</v>
      </c>
      <c r="AJ48" s="77"/>
      <c r="AK48" s="95" t="e">
        <f t="shared" si="30"/>
        <v>#REF!</v>
      </c>
      <c r="AL48" s="95">
        <f>'1721'!H50</f>
        <v>0</v>
      </c>
      <c r="AM48" s="95">
        <f>'1721'!I50</f>
        <v>0</v>
      </c>
      <c r="AN48" s="79" t="str">
        <f t="shared" si="31"/>
        <v>%</v>
      </c>
      <c r="AO48" s="77"/>
      <c r="AP48" s="95" t="e">
        <f t="shared" si="32"/>
        <v>#REF!</v>
      </c>
      <c r="AQ48" s="95">
        <f>'9000'!H47</f>
        <v>65931.22</v>
      </c>
      <c r="AR48" s="95">
        <f>'9000'!I47</f>
        <v>368602</v>
      </c>
      <c r="AS48" s="79">
        <f t="shared" si="33"/>
        <v>0.17886831867434252</v>
      </c>
      <c r="AT48" s="77"/>
      <c r="AU48" s="95" t="e">
        <f t="shared" si="34"/>
        <v>#REF!</v>
      </c>
      <c r="AV48" s="91">
        <f t="shared" si="36"/>
        <v>65931.22</v>
      </c>
      <c r="AW48" s="91">
        <f t="shared" si="37"/>
        <v>368602</v>
      </c>
      <c r="AX48" s="92">
        <f t="shared" si="35"/>
        <v>0.17886831867434252</v>
      </c>
      <c r="AZ48" s="69"/>
    </row>
    <row r="49" spans="1:50" ht="16.5" x14ac:dyDescent="0.25">
      <c r="A49" s="49"/>
      <c r="B49" s="46"/>
      <c r="C49" s="76"/>
      <c r="D49" s="103" t="s">
        <v>79</v>
      </c>
      <c r="E49" s="90">
        <v>9800</v>
      </c>
      <c r="F49" s="103"/>
      <c r="G49" s="95">
        <v>0</v>
      </c>
      <c r="H49" s="91">
        <f>'1351'!H49</f>
        <v>0</v>
      </c>
      <c r="I49" s="91">
        <f>'1351'!I49</f>
        <v>0</v>
      </c>
      <c r="J49" s="79" t="s">
        <v>95</v>
      </c>
      <c r="K49" s="100"/>
      <c r="L49" s="95">
        <v>0</v>
      </c>
      <c r="M49" s="91">
        <f>'1361'!H51</f>
        <v>0</v>
      </c>
      <c r="N49" s="91">
        <f>'1361'!I51</f>
        <v>0</v>
      </c>
      <c r="O49" s="79"/>
      <c r="P49" s="100"/>
      <c r="Q49" s="95" t="e">
        <f>G49+L49+#REF!</f>
        <v>#REF!</v>
      </c>
      <c r="R49" s="91">
        <f>'1401'!H51</f>
        <v>0</v>
      </c>
      <c r="S49" s="91">
        <f>'1401'!I51</f>
        <v>0</v>
      </c>
      <c r="T49" s="79" t="str">
        <f t="shared" si="26"/>
        <v>%</v>
      </c>
      <c r="U49" s="76"/>
      <c r="V49" s="95" t="e">
        <f>L49+#REF!+Q49</f>
        <v>#REF!</v>
      </c>
      <c r="W49" s="91">
        <f>'1421'!H51</f>
        <v>0</v>
      </c>
      <c r="X49" s="91">
        <f>'1421'!I51</f>
        <v>0</v>
      </c>
      <c r="Y49" s="79" t="str">
        <f t="shared" si="27"/>
        <v>%</v>
      </c>
      <c r="Z49" s="77"/>
      <c r="AA49" s="95" t="e">
        <f>#REF!+Q49+V49</f>
        <v>#REF!</v>
      </c>
      <c r="AB49" s="91">
        <f>'1601'!H51</f>
        <v>0</v>
      </c>
      <c r="AC49" s="91">
        <f>'1601'!I51</f>
        <v>0</v>
      </c>
      <c r="AD49" s="79" t="str">
        <f t="shared" si="28"/>
        <v>%</v>
      </c>
      <c r="AE49" s="77"/>
      <c r="AF49" s="91">
        <v>0</v>
      </c>
      <c r="AG49" s="91">
        <f>'1621'!H52</f>
        <v>0</v>
      </c>
      <c r="AH49" s="95">
        <f>'1621'!I52</f>
        <v>0</v>
      </c>
      <c r="AI49" s="79" t="str">
        <f t="shared" si="29"/>
        <v>%</v>
      </c>
      <c r="AJ49" s="77"/>
      <c r="AK49" s="95" t="e">
        <f t="shared" si="30"/>
        <v>#REF!</v>
      </c>
      <c r="AL49" s="95">
        <f>'1721'!H51</f>
        <v>0</v>
      </c>
      <c r="AM49" s="95">
        <f>'1721'!I51</f>
        <v>0</v>
      </c>
      <c r="AN49" s="79" t="str">
        <f t="shared" si="31"/>
        <v>%</v>
      </c>
      <c r="AO49" s="77"/>
      <c r="AP49" s="95" t="e">
        <f t="shared" si="32"/>
        <v>#REF!</v>
      </c>
      <c r="AQ49" s="95">
        <f>'9000'!H48</f>
        <v>0</v>
      </c>
      <c r="AR49" s="95">
        <f>'9000'!I48</f>
        <v>0</v>
      </c>
      <c r="AS49" s="79"/>
      <c r="AT49" s="77"/>
      <c r="AU49" s="95" t="e">
        <f t="shared" si="34"/>
        <v>#REF!</v>
      </c>
      <c r="AV49" s="91">
        <f t="shared" si="36"/>
        <v>0</v>
      </c>
      <c r="AW49" s="91">
        <f t="shared" si="37"/>
        <v>0</v>
      </c>
      <c r="AX49" s="92"/>
    </row>
    <row r="50" spans="1:50" ht="30.75" customHeight="1" x14ac:dyDescent="0.25">
      <c r="A50" s="45"/>
      <c r="B50" s="46"/>
      <c r="C50" s="80" t="s">
        <v>38</v>
      </c>
      <c r="D50" s="76"/>
      <c r="E50" s="76"/>
      <c r="F50" s="76"/>
      <c r="G50" s="101">
        <f>SUM(G34:G49)</f>
        <v>111637.45999999999</v>
      </c>
      <c r="H50" s="101">
        <f>SUM(H34:H49)</f>
        <v>776187.57</v>
      </c>
      <c r="I50" s="101">
        <f>SUM(I34:I49)</f>
        <v>4233439.8599999994</v>
      </c>
      <c r="J50" s="102">
        <v>2.6370389964627962E-2</v>
      </c>
      <c r="K50" s="100"/>
      <c r="L50" s="101">
        <f>SUM(L34:L49)</f>
        <v>79418.789999999994</v>
      </c>
      <c r="M50" s="101">
        <f>SUM(M34:M49)</f>
        <v>1107419.1199999999</v>
      </c>
      <c r="N50" s="101">
        <f>SUM(N34:N48)</f>
        <v>5132651.3899999997</v>
      </c>
      <c r="O50" s="102">
        <f>IF(N50=0,"",M50/N50)</f>
        <v>0.21575966023283727</v>
      </c>
      <c r="P50" s="100"/>
      <c r="Q50" s="101" t="e">
        <f>SUM(Q34:Q49)</f>
        <v>#REF!</v>
      </c>
      <c r="R50" s="101">
        <f>SUM(R34:R49)</f>
        <v>705130.12</v>
      </c>
      <c r="S50" s="101">
        <f>SUM(S34:S49)</f>
        <v>3654064.56</v>
      </c>
      <c r="T50" s="102">
        <f>IF(S50=0,"",R50/S50)</f>
        <v>0.19297144547440617</v>
      </c>
      <c r="U50" s="76"/>
      <c r="V50" s="101" t="e">
        <f>SUM(V34:V49)</f>
        <v>#REF!</v>
      </c>
      <c r="W50" s="101">
        <f>SUM(W34:W49)</f>
        <v>710183.11</v>
      </c>
      <c r="X50" s="101">
        <f>SUM(X34:X49)</f>
        <v>3768787.8099999996</v>
      </c>
      <c r="Y50" s="102">
        <f>IF(X50=0,"",W50/X50)</f>
        <v>0.1884380723466626</v>
      </c>
      <c r="Z50" s="77"/>
      <c r="AA50" s="101" t="e">
        <f>SUM(AA34:AA49)</f>
        <v>#REF!</v>
      </c>
      <c r="AB50" s="101">
        <f>SUM(AB34:AB49)</f>
        <v>856282.94999999984</v>
      </c>
      <c r="AC50" s="101">
        <f>SUM(AC34:AC49)</f>
        <v>4307973.16</v>
      </c>
      <c r="AD50" s="102">
        <f>IF(AC50=0,"",AB50/AC50)</f>
        <v>0.19876701135250338</v>
      </c>
      <c r="AE50" s="77"/>
      <c r="AF50" s="101">
        <f>SUM(AF34:AF49)</f>
        <v>0</v>
      </c>
      <c r="AG50" s="101">
        <f>SUM(AG34:AG49)</f>
        <v>977639.54999999981</v>
      </c>
      <c r="AH50" s="101">
        <f>SUM(AH34:AH49)</f>
        <v>4914666.63</v>
      </c>
      <c r="AI50" s="102">
        <f>IF(AH50=0,"",AG50/AH50)</f>
        <v>0.19892286163059647</v>
      </c>
      <c r="AJ50" s="77"/>
      <c r="AK50" s="101" t="e">
        <f>SUM(AK34:AK49)</f>
        <v>#REF!</v>
      </c>
      <c r="AL50" s="101">
        <f>SUM(AL34:AL49)</f>
        <v>2329573.0499999998</v>
      </c>
      <c r="AM50" s="101">
        <f>SUM(AM34:AM49)</f>
        <v>11858218.98</v>
      </c>
      <c r="AN50" s="102">
        <f>IF(AM50=0,"",AL50/AM50)</f>
        <v>0.19645218678530421</v>
      </c>
      <c r="AO50" s="77"/>
      <c r="AP50" s="101" t="e">
        <f>SUM(AP34:AP49)</f>
        <v>#REF!</v>
      </c>
      <c r="AQ50" s="101">
        <f>SUM(AQ34:AQ49)</f>
        <v>1453053.33</v>
      </c>
      <c r="AR50" s="101">
        <f>SUM(AR34:AR49)</f>
        <v>6035730.9299999997</v>
      </c>
      <c r="AS50" s="102">
        <f>IF(AR50=0,"",AQ50/AR50)</f>
        <v>0.2407418996724561</v>
      </c>
      <c r="AT50" s="77"/>
      <c r="AU50" s="101" t="e">
        <f>SUM(AU34:AU49)</f>
        <v>#REF!</v>
      </c>
      <c r="AV50" s="117">
        <f>SUM(AV34:AV49)</f>
        <v>8915468.8000000007</v>
      </c>
      <c r="AW50" s="117">
        <f>SUM(AW34:AW49)</f>
        <v>43905533.320000008</v>
      </c>
      <c r="AX50" s="118">
        <f>IF(AW50=0,"",AV50/AW50)</f>
        <v>0.20306025518516579</v>
      </c>
    </row>
    <row r="51" spans="1:50" ht="27.75" customHeight="1" x14ac:dyDescent="0.25">
      <c r="A51" s="45"/>
      <c r="B51" s="46"/>
      <c r="C51" s="80" t="s">
        <v>39</v>
      </c>
      <c r="D51" s="76"/>
      <c r="E51" s="76"/>
      <c r="F51" s="76"/>
      <c r="G51" s="104">
        <f>G30-G50</f>
        <v>308618.44000000006</v>
      </c>
      <c r="H51" s="104">
        <f>H30-H50</f>
        <v>429268.11</v>
      </c>
      <c r="I51" s="104">
        <f>I30-I50</f>
        <v>520379.1400000006</v>
      </c>
      <c r="J51" s="102">
        <v>0.59306458748519342</v>
      </c>
      <c r="K51" s="100"/>
      <c r="L51" s="104">
        <f>L30-L50</f>
        <v>-79418.789999999994</v>
      </c>
      <c r="M51" s="104">
        <f>M30-M50</f>
        <v>419810.05000000028</v>
      </c>
      <c r="N51" s="104">
        <f>N30-N50</f>
        <v>576539.61000000034</v>
      </c>
      <c r="O51" s="102">
        <f>IF(N51=0,"",M51/N51)</f>
        <v>0.72815474031350602</v>
      </c>
      <c r="P51" s="100"/>
      <c r="Q51" s="104" t="e">
        <f>Q30-Q50</f>
        <v>#REF!</v>
      </c>
      <c r="R51" s="104">
        <f>R30-R50</f>
        <v>321533.72000000009</v>
      </c>
      <c r="S51" s="104">
        <f>S30-S50</f>
        <v>333352.43999999994</v>
      </c>
      <c r="T51" s="102">
        <f>IF(S51=0,"",R51/S51)</f>
        <v>0.96454587223060417</v>
      </c>
      <c r="U51" s="76"/>
      <c r="V51" s="104" t="e">
        <f>V30-V50</f>
        <v>#REF!</v>
      </c>
      <c r="W51" s="104">
        <f>W30-W50</f>
        <v>340332.80000000016</v>
      </c>
      <c r="X51" s="104">
        <f>X30-X50</f>
        <v>339983.19000000041</v>
      </c>
      <c r="Y51" s="102">
        <f>IF(X51=0,"",W51/X51)</f>
        <v>1.0010283155470121</v>
      </c>
      <c r="Z51" s="77"/>
      <c r="AA51" s="104" t="e">
        <f>AA30-AA50</f>
        <v>#REF!</v>
      </c>
      <c r="AB51" s="104">
        <f>AB30-AB50</f>
        <v>509168.00000000035</v>
      </c>
      <c r="AC51" s="104">
        <f>AC30-AC50</f>
        <v>963434.83999999985</v>
      </c>
      <c r="AD51" s="102">
        <f>IF(AC51=0,"",AB51/AC51)</f>
        <v>0.52849240951261467</v>
      </c>
      <c r="AE51" s="77"/>
      <c r="AF51" s="104">
        <f>AF30-AF50</f>
        <v>0</v>
      </c>
      <c r="AG51" s="104">
        <f>AG30-AG50</f>
        <v>417918.31000000006</v>
      </c>
      <c r="AH51" s="104">
        <f>AH30-AH50</f>
        <v>1011001.3700000001</v>
      </c>
      <c r="AI51" s="102">
        <f>IF(AH51=0,"",AG51/AH51)</f>
        <v>0.41337066635231168</v>
      </c>
      <c r="AJ51" s="77"/>
      <c r="AK51" s="104" t="e">
        <f>AK30-AK50</f>
        <v>#REF!</v>
      </c>
      <c r="AL51" s="104">
        <f>AL30-AL50</f>
        <v>1020772.73</v>
      </c>
      <c r="AM51" s="104">
        <f>AM30-AM50</f>
        <v>1467661.0199999996</v>
      </c>
      <c r="AN51" s="102">
        <f>IF(AM51=0,"",AL51/AM51)</f>
        <v>0.6955098732539754</v>
      </c>
      <c r="AO51" s="77"/>
      <c r="AP51" s="104" t="e">
        <f>AP30-AP50</f>
        <v>#REF!</v>
      </c>
      <c r="AQ51" s="104">
        <f>AQ30-AQ50</f>
        <v>-424177.14</v>
      </c>
      <c r="AR51" s="104">
        <f>AR30-AR50</f>
        <v>-2868103.9699999997</v>
      </c>
      <c r="AS51" s="102">
        <f>IF(AR51=0,"",AQ51/AR51)</f>
        <v>0.14789461764177261</v>
      </c>
      <c r="AT51" s="77"/>
      <c r="AU51" s="104" t="e">
        <f>AU30-AU50</f>
        <v>#REF!</v>
      </c>
      <c r="AV51" s="119">
        <f>AV30-AV50</f>
        <v>3034626.58</v>
      </c>
      <c r="AW51" s="119">
        <f>AW30-AW50</f>
        <v>2344247.6399999931</v>
      </c>
      <c r="AX51" s="118">
        <f>IF(AW51=0,"",AV51/AW51)</f>
        <v>1.2944991511221098</v>
      </c>
    </row>
    <row r="52" spans="1:50" ht="16.5" x14ac:dyDescent="0.25">
      <c r="C52" s="77"/>
      <c r="D52" s="77"/>
      <c r="E52" s="77"/>
      <c r="F52" s="77"/>
      <c r="G52" s="77"/>
      <c r="H52" s="105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6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120"/>
      <c r="AW52" s="120"/>
      <c r="AX52" s="120"/>
    </row>
    <row r="53" spans="1:50" ht="16.5" x14ac:dyDescent="0.25">
      <c r="A53" s="45"/>
      <c r="B53" s="46"/>
      <c r="C53" s="80" t="s">
        <v>40</v>
      </c>
      <c r="D53" s="76"/>
      <c r="E53" s="76"/>
      <c r="F53" s="76"/>
      <c r="G53" s="100"/>
      <c r="H53" s="100"/>
      <c r="I53" s="100"/>
      <c r="J53" s="79"/>
      <c r="K53" s="100"/>
      <c r="L53" s="100"/>
      <c r="M53" s="100"/>
      <c r="N53" s="100"/>
      <c r="O53" s="79"/>
      <c r="P53" s="100"/>
      <c r="Q53" s="100"/>
      <c r="R53" s="100"/>
      <c r="S53" s="100"/>
      <c r="T53" s="79"/>
      <c r="U53" s="76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120"/>
      <c r="AW53" s="120"/>
      <c r="AX53" s="120"/>
    </row>
    <row r="54" spans="1:50" ht="16.5" x14ac:dyDescent="0.25">
      <c r="A54" s="45" t="str">
        <f>$C$53</f>
        <v>Other Financing Sources (Uses)</v>
      </c>
      <c r="B54" s="46" t="s">
        <v>41</v>
      </c>
      <c r="C54" s="76" t="s">
        <v>17</v>
      </c>
      <c r="D54" s="106" t="s">
        <v>42</v>
      </c>
      <c r="E54" s="107">
        <v>3600</v>
      </c>
      <c r="F54" s="76"/>
      <c r="G54" s="108">
        <v>0</v>
      </c>
      <c r="H54" s="108">
        <f>'1351'!H54</f>
        <v>0</v>
      </c>
      <c r="I54" s="109">
        <v>50176</v>
      </c>
      <c r="J54" s="79">
        <v>0</v>
      </c>
      <c r="K54" s="100"/>
      <c r="L54" s="108">
        <v>0</v>
      </c>
      <c r="M54" s="108">
        <f>'1361'!H56</f>
        <v>0</v>
      </c>
      <c r="N54" s="109">
        <f>'1361'!I56</f>
        <v>97643</v>
      </c>
      <c r="O54" s="79">
        <f>IF(N54=0,"%",M54/N54)</f>
        <v>0</v>
      </c>
      <c r="P54" s="100"/>
      <c r="Q54" s="108" t="e">
        <f>G54+L54+#REF!</f>
        <v>#REF!</v>
      </c>
      <c r="R54" s="108">
        <f>'1401'!H56</f>
        <v>0</v>
      </c>
      <c r="S54" s="109">
        <f>'1401'!I56</f>
        <v>201417</v>
      </c>
      <c r="T54" s="79">
        <f>IF(S54=0,"%",R54/S54)</f>
        <v>0</v>
      </c>
      <c r="U54" s="76"/>
      <c r="V54" s="77"/>
      <c r="W54" s="108">
        <f>'1421'!H56</f>
        <v>0</v>
      </c>
      <c r="X54" s="109">
        <f>'1421'!I56</f>
        <v>122336</v>
      </c>
      <c r="Y54" s="79">
        <f>IF(X54=0,"%",W54/X54)</f>
        <v>0</v>
      </c>
      <c r="Z54" s="77"/>
      <c r="AA54" s="77"/>
      <c r="AB54" s="108">
        <f>'1601'!H56</f>
        <v>0</v>
      </c>
      <c r="AC54" s="109">
        <f>'1601'!I56</f>
        <v>87326</v>
      </c>
      <c r="AD54" s="79">
        <f>IF(AC54=0,"%",AB54/AC54)</f>
        <v>0</v>
      </c>
      <c r="AE54" s="77"/>
      <c r="AF54" s="108">
        <f>'1401'!V56</f>
        <v>0</v>
      </c>
      <c r="AG54" s="108">
        <f>'1621'!H57</f>
        <v>0</v>
      </c>
      <c r="AH54" s="109">
        <f>'1621'!I57</f>
        <v>86347</v>
      </c>
      <c r="AI54" s="79">
        <f>IF(AH54=0,"%",AG54/AH54)</f>
        <v>0</v>
      </c>
      <c r="AJ54" s="77"/>
      <c r="AK54" s="77"/>
      <c r="AL54" s="108">
        <f>'1721'!H56</f>
        <v>0</v>
      </c>
      <c r="AM54" s="109">
        <f>'1721'!I56</f>
        <v>224842</v>
      </c>
      <c r="AN54" s="79">
        <f>IF(AM54=0,"%",AL54/AM54)</f>
        <v>0</v>
      </c>
      <c r="AO54" s="77"/>
      <c r="AP54" s="77"/>
      <c r="AQ54" s="108">
        <f>'9000'!H54</f>
        <v>679922.17</v>
      </c>
      <c r="AR54" s="109">
        <f>'9000'!I54</f>
        <v>2651707.31</v>
      </c>
      <c r="AS54" s="79">
        <f>IF(AR54=0,"%",AQ54/AR54)</f>
        <v>0.25640920754560959</v>
      </c>
      <c r="AT54" s="77"/>
      <c r="AU54" s="77"/>
      <c r="AV54" s="121">
        <f>H54+M54+R54+W54+AB54+AG54+AL54++AQ54</f>
        <v>679922.17</v>
      </c>
      <c r="AW54" s="121">
        <f>I54+N54+S54+X54+AC54+AH54+AM54++AR54</f>
        <v>3521794.31</v>
      </c>
      <c r="AX54" s="92">
        <f>IF(AW54=0,"%",AV54/AW54)</f>
        <v>0.1930612949397377</v>
      </c>
    </row>
    <row r="55" spans="1:50" ht="16.5" x14ac:dyDescent="0.25">
      <c r="A55" s="45" t="str">
        <f>$C$53</f>
        <v>Other Financing Sources (Uses)</v>
      </c>
      <c r="B55" s="46" t="s">
        <v>41</v>
      </c>
      <c r="C55" s="76" t="s">
        <v>17</v>
      </c>
      <c r="D55" s="106" t="s">
        <v>43</v>
      </c>
      <c r="E55" s="107">
        <v>9700</v>
      </c>
      <c r="F55" s="76"/>
      <c r="G55" s="91">
        <v>0</v>
      </c>
      <c r="H55" s="91">
        <f>'1351'!H55</f>
        <v>108364.63</v>
      </c>
      <c r="I55" s="91">
        <v>570554.80000000005</v>
      </c>
      <c r="J55" s="79">
        <v>0</v>
      </c>
      <c r="K55" s="100"/>
      <c r="L55" s="108">
        <v>0</v>
      </c>
      <c r="M55" s="108">
        <f>'1361'!H57</f>
        <v>128785.12000000001</v>
      </c>
      <c r="N55" s="109">
        <f>'1361'!I57</f>
        <v>674180.4</v>
      </c>
      <c r="O55" s="79">
        <f>IF(N55=0,"%",M55/N55)</f>
        <v>0.19102471682653485</v>
      </c>
      <c r="P55" s="100"/>
      <c r="Q55" s="108" t="e">
        <f>G55+L55+#REF!</f>
        <v>#REF!</v>
      </c>
      <c r="R55" s="108">
        <f>'1401'!H57</f>
        <v>105064.83</v>
      </c>
      <c r="S55" s="109">
        <f>'1401'!I57</f>
        <v>534771</v>
      </c>
      <c r="T55" s="79">
        <f>IF(S55=0,"%",R55/S55)</f>
        <v>0.19646695501438935</v>
      </c>
      <c r="U55" s="76"/>
      <c r="V55" s="77"/>
      <c r="W55" s="108">
        <f>'1421'!H57</f>
        <v>92275.109999999986</v>
      </c>
      <c r="X55" s="109">
        <f>'1421'!I57</f>
        <v>462317.8</v>
      </c>
      <c r="Y55" s="79">
        <f>IF(X55=0,"%",W55/X55)</f>
        <v>0.19959237996027837</v>
      </c>
      <c r="Z55" s="77"/>
      <c r="AA55" s="77"/>
      <c r="AB55" s="108">
        <f>'1601'!H57</f>
        <v>195589.25</v>
      </c>
      <c r="AC55" s="109">
        <f>'1601'!I57</f>
        <v>1050760.8</v>
      </c>
      <c r="AD55" s="79">
        <f>IF(AC55=0,"%",AB55/AC55)</f>
        <v>0.18614060402710111</v>
      </c>
      <c r="AE55" s="77"/>
      <c r="AF55" s="108">
        <f>'1401'!V57</f>
        <v>36152.619999999995</v>
      </c>
      <c r="AG55" s="108">
        <f>'1621'!H58</f>
        <v>178983.15000000002</v>
      </c>
      <c r="AH55" s="109">
        <f>'1621'!I58</f>
        <v>1097348</v>
      </c>
      <c r="AI55" s="79">
        <f>IF(AH55=0,"%",AG55/AH55)</f>
        <v>0.16310518632193252</v>
      </c>
      <c r="AJ55" s="77"/>
      <c r="AK55" s="77"/>
      <c r="AL55" s="108">
        <f>'1721'!H57</f>
        <v>379279.64</v>
      </c>
      <c r="AM55" s="109">
        <f>'1721'!I57</f>
        <v>1847905</v>
      </c>
      <c r="AN55" s="79">
        <f>IF(AM55=0,"%",AL55/AM55)</f>
        <v>0.20524845162494826</v>
      </c>
      <c r="AO55" s="77"/>
      <c r="AP55" s="77"/>
      <c r="AQ55" s="108">
        <f>'9000'!H55</f>
        <v>0</v>
      </c>
      <c r="AR55" s="109">
        <f>'9000'!I55</f>
        <v>40000</v>
      </c>
      <c r="AS55" s="79">
        <f>IF(AR55=0,"%",AQ55/AR55)</f>
        <v>0</v>
      </c>
      <c r="AT55" s="77"/>
      <c r="AU55" s="77"/>
      <c r="AV55" s="121">
        <f>H55+M55+R55+W55+AB55+AG55+AL55++AQ55</f>
        <v>1188341.73</v>
      </c>
      <c r="AW55" s="121">
        <f>I55+N55+S55+X55+AC55+AH55+AM55++AR55</f>
        <v>6277837.7999999998</v>
      </c>
      <c r="AX55" s="92">
        <f>IF(AW55=0,"%",AV55/AW55)</f>
        <v>0.18929156309199324</v>
      </c>
    </row>
    <row r="56" spans="1:50" ht="27.75" customHeight="1" x14ac:dyDescent="0.25">
      <c r="A56" s="45"/>
      <c r="B56" s="46"/>
      <c r="C56" s="80" t="s">
        <v>44</v>
      </c>
      <c r="D56" s="76"/>
      <c r="E56" s="76"/>
      <c r="F56" s="76"/>
      <c r="G56" s="101">
        <f>SUM(G54:G55)</f>
        <v>0</v>
      </c>
      <c r="H56" s="101">
        <f>H54-H55</f>
        <v>-108364.63</v>
      </c>
      <c r="I56" s="101">
        <f>I54-I55</f>
        <v>-520378.80000000005</v>
      </c>
      <c r="J56" s="102">
        <v>0</v>
      </c>
      <c r="K56" s="100"/>
      <c r="L56" s="101">
        <f>SUM(L54:L55)</f>
        <v>0</v>
      </c>
      <c r="M56" s="101">
        <f>M54-M55</f>
        <v>-128785.12000000001</v>
      </c>
      <c r="N56" s="101">
        <f>SUM(N54:N55)</f>
        <v>771823.4</v>
      </c>
      <c r="O56" s="102">
        <f>IF(N56=0,"",M56/N56)</f>
        <v>-0.16685827353770305</v>
      </c>
      <c r="P56" s="100"/>
      <c r="Q56" s="101" t="e">
        <f>SUM(Q54:Q55)</f>
        <v>#REF!</v>
      </c>
      <c r="R56" s="101">
        <f>R54-R55</f>
        <v>-105064.83</v>
      </c>
      <c r="S56" s="101">
        <f>SUM(S54:S55)</f>
        <v>736188</v>
      </c>
      <c r="T56" s="102">
        <f>IF(S56=0,"",R56/S56)</f>
        <v>-0.14271467342580971</v>
      </c>
      <c r="U56" s="76"/>
      <c r="V56" s="77"/>
      <c r="W56" s="101">
        <f>W54-W55</f>
        <v>-92275.109999999986</v>
      </c>
      <c r="X56" s="101">
        <f>SUM(X54:X55)</f>
        <v>584653.80000000005</v>
      </c>
      <c r="Y56" s="102">
        <f>IF(X56=0,"",W56/X56)</f>
        <v>-0.15782863294482988</v>
      </c>
      <c r="Z56" s="77"/>
      <c r="AA56" s="77"/>
      <c r="AB56" s="101">
        <f>AB54-AB55</f>
        <v>-195589.25</v>
      </c>
      <c r="AC56" s="101">
        <f>SUM(AC54:AC55)</f>
        <v>1138086.8</v>
      </c>
      <c r="AD56" s="102">
        <f>IF(AC56=0,"",AB56/AC56)</f>
        <v>-0.17185793737349384</v>
      </c>
      <c r="AE56" s="77"/>
      <c r="AF56" s="101">
        <f>AF54-AF55</f>
        <v>-36152.619999999995</v>
      </c>
      <c r="AG56" s="101">
        <f>AG54-AG55</f>
        <v>-178983.15000000002</v>
      </c>
      <c r="AH56" s="101">
        <f>SUM(AH54:AH55)</f>
        <v>1183695</v>
      </c>
      <c r="AI56" s="102">
        <f>IF(AH56=0,"",AG56/AH56)</f>
        <v>-0.15120715218024916</v>
      </c>
      <c r="AJ56" s="77"/>
      <c r="AK56" s="77"/>
      <c r="AL56" s="101">
        <f>AL54-AL55</f>
        <v>-379279.64</v>
      </c>
      <c r="AM56" s="101">
        <f>SUM(AM54:AM55)</f>
        <v>2072747</v>
      </c>
      <c r="AN56" s="102">
        <f>IF(AM56=0,"",AL56/AM56)</f>
        <v>-0.18298404966935183</v>
      </c>
      <c r="AO56" s="77"/>
      <c r="AP56" s="77"/>
      <c r="AQ56" s="101">
        <f>AQ54-AQ55</f>
        <v>679922.17</v>
      </c>
      <c r="AR56" s="101">
        <f>SUM(AR54:AR55)</f>
        <v>2691707.31</v>
      </c>
      <c r="AS56" s="102">
        <f>IF(AR56=0,"",AQ56/AR56)</f>
        <v>0.2525988496126646</v>
      </c>
      <c r="AT56" s="77"/>
      <c r="AU56" s="77"/>
      <c r="AV56" s="117">
        <f>AV54-AV55</f>
        <v>-508419.55999999994</v>
      </c>
      <c r="AW56" s="117">
        <f>SUM(AW54:AW55)</f>
        <v>9799632.1099999994</v>
      </c>
      <c r="AX56" s="118">
        <f>IF(AW56=0,"",AV56/AW56)</f>
        <v>-5.1881494559493209E-2</v>
      </c>
    </row>
    <row r="57" spans="1:50" ht="16.5" x14ac:dyDescent="0.25">
      <c r="A57" s="45"/>
      <c r="B57" s="46"/>
      <c r="C57" s="76"/>
      <c r="D57" s="76"/>
      <c r="E57" s="76"/>
      <c r="F57" s="76"/>
      <c r="G57" s="100"/>
      <c r="H57" s="100"/>
      <c r="I57" s="100"/>
      <c r="J57" s="79"/>
      <c r="K57" s="100"/>
      <c r="L57" s="100"/>
      <c r="M57" s="100"/>
      <c r="N57" s="100"/>
      <c r="O57" s="79"/>
      <c r="P57" s="100"/>
      <c r="Q57" s="100"/>
      <c r="R57" s="100"/>
      <c r="S57" s="100"/>
      <c r="T57" s="79"/>
      <c r="U57" s="76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120"/>
      <c r="AW57" s="120"/>
      <c r="AX57" s="120"/>
    </row>
    <row r="58" spans="1:50" s="73" customFormat="1" ht="17.25" thickBot="1" x14ac:dyDescent="0.3">
      <c r="A58" s="71"/>
      <c r="B58" s="72"/>
      <c r="C58" s="110" t="s">
        <v>45</v>
      </c>
      <c r="D58" s="111"/>
      <c r="E58" s="111"/>
      <c r="F58" s="111"/>
      <c r="G58" s="112"/>
      <c r="H58" s="112">
        <f>H51+H56</f>
        <v>320903.48</v>
      </c>
      <c r="I58" s="112"/>
      <c r="J58" s="113" t="s">
        <v>96</v>
      </c>
      <c r="K58" s="112"/>
      <c r="L58" s="112"/>
      <c r="M58" s="112">
        <f>M51+M56</f>
        <v>291024.93000000028</v>
      </c>
      <c r="N58" s="112"/>
      <c r="O58" s="112"/>
      <c r="P58" s="112"/>
      <c r="Q58" s="112"/>
      <c r="R58" s="112">
        <f>R51+R56</f>
        <v>216468.89000000007</v>
      </c>
      <c r="S58" s="112"/>
      <c r="T58" s="113" t="str">
        <f>IF(S58=0,"",R58/S58)</f>
        <v/>
      </c>
      <c r="U58" s="111"/>
      <c r="V58" s="111"/>
      <c r="W58" s="114">
        <f>W51+W56</f>
        <v>248057.69000000018</v>
      </c>
      <c r="X58" s="111"/>
      <c r="Y58" s="111"/>
      <c r="Z58" s="111"/>
      <c r="AA58" s="111"/>
      <c r="AB58" s="114">
        <f>AB51+AB56</f>
        <v>313578.75000000035</v>
      </c>
      <c r="AC58" s="111"/>
      <c r="AD58" s="111"/>
      <c r="AE58" s="111"/>
      <c r="AF58" s="111"/>
      <c r="AG58" s="114">
        <f>AG51+AG56</f>
        <v>238935.16000000003</v>
      </c>
      <c r="AH58" s="111"/>
      <c r="AI58" s="111"/>
      <c r="AJ58" s="111"/>
      <c r="AK58" s="111"/>
      <c r="AL58" s="114">
        <f>AL51+AL56</f>
        <v>641493.09</v>
      </c>
      <c r="AM58" s="111"/>
      <c r="AN58" s="111"/>
      <c r="AO58" s="111"/>
      <c r="AP58" s="111"/>
      <c r="AQ58" s="114">
        <f>AQ51+AQ56</f>
        <v>255745.03000000003</v>
      </c>
      <c r="AR58" s="111"/>
      <c r="AS58" s="111"/>
      <c r="AT58" s="111"/>
      <c r="AU58" s="111"/>
      <c r="AV58" s="122">
        <f>AV51+AV56</f>
        <v>2526207.02</v>
      </c>
      <c r="AW58" s="123"/>
      <c r="AX58" s="123"/>
    </row>
    <row r="59" spans="1:50" ht="16.5" x14ac:dyDescent="0.25">
      <c r="C59" s="77"/>
      <c r="D59" s="77"/>
      <c r="E59" s="77"/>
      <c r="F59" s="77"/>
      <c r="G59" s="77"/>
      <c r="H59" s="77"/>
      <c r="I59" s="77"/>
      <c r="J59" s="77" t="s">
        <v>96</v>
      </c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6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115"/>
      <c r="AX59" s="77"/>
    </row>
    <row r="60" spans="1:50" ht="16.5" x14ac:dyDescent="0.25">
      <c r="C60" s="77"/>
      <c r="D60" s="77"/>
      <c r="E60" s="77"/>
      <c r="F60" s="77"/>
      <c r="G60" s="77"/>
      <c r="H60" s="77"/>
      <c r="I60" s="77"/>
      <c r="J60" s="77" t="s">
        <v>96</v>
      </c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6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115">
        <f>AV58-2443078.06</f>
        <v>83128.959999999963</v>
      </c>
      <c r="AW60" s="77"/>
      <c r="AX60" s="77" t="s">
        <v>103</v>
      </c>
    </row>
  </sheetData>
  <mergeCells count="22">
    <mergeCell ref="C1:AX1"/>
    <mergeCell ref="C2:AX2"/>
    <mergeCell ref="C3:AX3"/>
    <mergeCell ref="C4:AX4"/>
    <mergeCell ref="AU9:AX9"/>
    <mergeCell ref="AF8:AI8"/>
    <mergeCell ref="AF9:AI9"/>
    <mergeCell ref="AK8:AN8"/>
    <mergeCell ref="AK9:AN9"/>
    <mergeCell ref="AP8:AS8"/>
    <mergeCell ref="AP9:AS9"/>
    <mergeCell ref="AU8:AX8"/>
    <mergeCell ref="V9:Y9"/>
    <mergeCell ref="AA9:AD9"/>
    <mergeCell ref="G8:J8"/>
    <mergeCell ref="L8:O8"/>
    <mergeCell ref="Q8:T8"/>
    <mergeCell ref="V8:Y8"/>
    <mergeCell ref="AA8:AD8"/>
    <mergeCell ref="G9:J9"/>
    <mergeCell ref="L9:O9"/>
    <mergeCell ref="Q9:T9"/>
  </mergeCells>
  <pageMargins left="0.7" right="0.7" top="0.75" bottom="0.75" header="0.3" footer="0.3"/>
  <pageSetup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1351</vt:lpstr>
      <vt:lpstr>1361</vt:lpstr>
      <vt:lpstr>1401</vt:lpstr>
      <vt:lpstr>1421</vt:lpstr>
      <vt:lpstr>1601</vt:lpstr>
      <vt:lpstr>1621</vt:lpstr>
      <vt:lpstr>1721</vt:lpstr>
      <vt:lpstr>9000</vt:lpstr>
      <vt:lpstr>Consolidated</vt:lpstr>
      <vt:lpstr>'9000'!Print_Area</vt:lpstr>
      <vt:lpstr>'9000'!Print_Titles</vt:lpstr>
    </vt:vector>
  </TitlesOfParts>
  <Company>Lake Wales Charter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 Ard</dc:creator>
  <cp:lastModifiedBy>Mellissa Ard</cp:lastModifiedBy>
  <cp:lastPrinted>2024-09-12T20:36:43Z</cp:lastPrinted>
  <dcterms:created xsi:type="dcterms:W3CDTF">2022-11-03T13:00:31Z</dcterms:created>
  <dcterms:modified xsi:type="dcterms:W3CDTF">2024-10-28T14:13:59Z</dcterms:modified>
</cp:coreProperties>
</file>