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Oct\"/>
    </mc:Choice>
  </mc:AlternateContent>
  <xr:revisionPtr revIDLastSave="0" documentId="13_ncr:1_{BFA733C0-3E26-4C3E-A237-F5F4C5768DD4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8" l="1"/>
  <c r="H27" i="7"/>
  <c r="Q53" i="3" l="1"/>
  <c r="Q52" i="3"/>
  <c r="S63" i="8" l="1"/>
  <c r="AW15" i="9" l="1"/>
  <c r="AW16" i="9"/>
  <c r="AW23" i="9"/>
  <c r="AV15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7" i="9"/>
  <c r="E6" i="9"/>
  <c r="AQ55" i="9"/>
  <c r="AR55" i="9"/>
  <c r="AR54" i="9"/>
  <c r="AQ54" i="9"/>
  <c r="AQ35" i="9"/>
  <c r="AR35" i="9"/>
  <c r="AQ36" i="9"/>
  <c r="AR36" i="9"/>
  <c r="AQ37" i="9"/>
  <c r="AV37" i="9" s="1"/>
  <c r="AR37" i="9"/>
  <c r="AW37" i="9" s="1"/>
  <c r="AQ38" i="9"/>
  <c r="AR38" i="9"/>
  <c r="AQ39" i="9"/>
  <c r="AV39" i="9" s="1"/>
  <c r="AR39" i="9"/>
  <c r="AW39" i="9" s="1"/>
  <c r="AQ40" i="9"/>
  <c r="AR40" i="9"/>
  <c r="AQ41" i="9"/>
  <c r="AV41" i="9" s="1"/>
  <c r="AR41" i="9"/>
  <c r="AW41" i="9" s="1"/>
  <c r="AQ42" i="9"/>
  <c r="AV42" i="9" s="1"/>
  <c r="AR42" i="9"/>
  <c r="AW42" i="9" s="1"/>
  <c r="AQ43" i="9"/>
  <c r="AR43" i="9"/>
  <c r="AQ44" i="9"/>
  <c r="AR44" i="9"/>
  <c r="AQ45" i="9"/>
  <c r="AR45" i="9"/>
  <c r="AQ46" i="9"/>
  <c r="AV46" i="9" s="1"/>
  <c r="AR46" i="9"/>
  <c r="AW46" i="9" s="1"/>
  <c r="AQ47" i="9"/>
  <c r="AR47" i="9"/>
  <c r="AQ48" i="9"/>
  <c r="AV48" i="9" s="1"/>
  <c r="AR48" i="9"/>
  <c r="AQ49" i="9"/>
  <c r="AV49" i="9" s="1"/>
  <c r="AR49" i="9"/>
  <c r="AR34" i="9"/>
  <c r="AQ34" i="9"/>
  <c r="AQ15" i="9"/>
  <c r="AR15" i="9"/>
  <c r="AQ17" i="9"/>
  <c r="AR17" i="9"/>
  <c r="AQ18" i="9"/>
  <c r="AV18" i="9" s="1"/>
  <c r="AR18" i="9"/>
  <c r="AW18" i="9" s="1"/>
  <c r="AQ19" i="9"/>
  <c r="AR19" i="9"/>
  <c r="AQ20" i="9"/>
  <c r="AR20" i="9"/>
  <c r="AQ21" i="9"/>
  <c r="AV21" i="9" s="1"/>
  <c r="AR21" i="9"/>
  <c r="AW21" i="9" s="1"/>
  <c r="AQ22" i="9"/>
  <c r="AR22" i="9"/>
  <c r="AQ24" i="9"/>
  <c r="AV24" i="9" s="1"/>
  <c r="AR24" i="9"/>
  <c r="AW24" i="9" s="1"/>
  <c r="AQ25" i="9"/>
  <c r="AR25" i="9"/>
  <c r="AQ26" i="9"/>
  <c r="AV26" i="9" s="1"/>
  <c r="AR26" i="9"/>
  <c r="AW26" i="9" s="1"/>
  <c r="AQ27" i="9"/>
  <c r="AR27" i="9"/>
  <c r="AQ28" i="9"/>
  <c r="AR28" i="9"/>
  <c r="AQ29" i="9"/>
  <c r="AV29" i="9" s="1"/>
  <c r="AR29" i="9"/>
  <c r="AW29" i="9" s="1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V43" i="9" s="1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W48" i="9" s="1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AW45" i="9" s="1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V45" i="9" l="1"/>
  <c r="AV27" i="9"/>
  <c r="AV22" i="9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N56" i="9"/>
  <c r="AV30" i="9"/>
  <c r="AW30" i="9"/>
  <c r="M51" i="9"/>
  <c r="M58" i="9" s="1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M56" i="8" l="1"/>
  <c r="H56" i="8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N47" i="8" s="1"/>
  <c r="AK48" i="8"/>
  <c r="AL48" i="8"/>
  <c r="AM48" i="8"/>
  <c r="AN48" i="8" s="1"/>
  <c r="AK49" i="8"/>
  <c r="AM49" i="8"/>
  <c r="AM33" i="8"/>
  <c r="AK33" i="8"/>
  <c r="AK50" i="8" l="1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G50" i="1" l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S50" i="8"/>
  <c r="R50" i="8"/>
  <c r="R58" i="8" s="1"/>
  <c r="Q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R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R51" i="8" l="1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1" i="8"/>
  <c r="H58" i="8" s="1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AW38" i="9" l="1"/>
  <c r="I50" i="9"/>
  <c r="I51" i="9" s="1"/>
  <c r="H38" i="9"/>
  <c r="H50" i="1"/>
  <c r="AW50" i="9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H58" i="1" s="1"/>
  <c r="AV38" i="9"/>
  <c r="H50" i="9"/>
  <c r="H51" i="9" s="1"/>
  <c r="H58" i="9" s="1"/>
  <c r="AW51" i="9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M54" i="6" l="1"/>
  <c r="Y29" i="4"/>
  <c r="AV58" i="9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F56" i="9" l="1"/>
  <c r="AB58" i="5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<sst xmlns="http://schemas.openxmlformats.org/spreadsheetml/2006/main" count="1521" uniqueCount="105">
  <si>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</si>
  <si>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</si>
  <si>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</si>
  <si>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</si>
  <si>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</si>
  <si>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</si>
  <si>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</si>
  <si>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</si>
  <si>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</si>
  <si>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</si>
  <si>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</si>
  <si>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</si>
  <si>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</si>
  <si>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</si>
  <si>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</si>
  <si>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</si>
  <si>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</si>
  <si>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</si>
  <si>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</si>
  <si>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</si>
  <si>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</si>
  <si>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</si>
  <si>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</si>
  <si>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</si>
  <si>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</si>
  <si>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</si>
  <si>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</si>
  <si>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</si>
  <si>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</si>
  <si>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</si>
  <si>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</si>
  <si>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</si>
  <si>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</si>
  <si>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</si>
  <si>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</si>
  <si>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</si>
  <si>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</si>
  <si>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</si>
  <si>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</si>
  <si>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</si>
  <si>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</si>
  <si>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</si>
  <si>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</si>
  <si>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</si>
  <si>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</si>
  <si>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</si>
  <si>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</si>
  <si>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</si>
  <si>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</si>
  <si>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</si>
  <si>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</si>
  <si>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</si>
  <si>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</si>
  <si>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</si>
  <si>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</si>
  <si>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</si>
  <si>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</si>
  <si>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</si>
  <si>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</si>
  <si>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</si>
  <si>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</si>
  <si>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</si>
  <si>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</si>
  <si>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</si>
  <si>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</si>
  <si>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</si>
  <si>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</si>
  <si>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</si>
  <si>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</si>
  <si>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</si>
  <si>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</si>
  <si>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</si>
  <si>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</si>
  <si>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</si>
  <si>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</si>
  <si>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</si>
  <si>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</si>
  <si>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</si>
  <si>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</si>
  <si>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</si>
  <si>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</si>
  <si>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</si>
  <si>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</si>
  <si>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</si>
  <si>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</si>
  <si>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</si>
  <si>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</si>
  <si>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</si>
  <si>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</si>
  <si>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</si>
  <si>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</si>
  <si>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</si>
  <si>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</si>
  <si>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</si>
  <si>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</si>
  <si>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</si>
  <si>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</si>
  <si>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</si>
  <si>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</si>
  <si>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</si>
  <si>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</si>
  <si>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</si>
  <si>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</si>
  <si>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</si>
  <si>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10/31/2024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</si>
</sst>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42" fontId="2" fillId="0" borderId="1" xfId="2" applyNumberFormat="1" applyFont="1" applyBorder="1" applyAlignment="1">
      <alignment horizontal="right"/>
    </xf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abSelected="1" topLeftCell="C1" zoomScale="90" zoomScaleNormal="90" zoomScalePageLayoutView="50" workbookViewId="0">
      <selection activeCell="C10" sqref="C1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7" t="s">
        <v>50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45"/>
      <c r="B4" s="46"/>
      <c r="C4" s="127" t="s">
        <v>104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8" t="s">
        <v>5</v>
      </c>
      <c r="H9" s="129"/>
      <c r="I9" s="129"/>
      <c r="J9" s="130"/>
      <c r="K9" s="9"/>
      <c r="L9" s="128" t="s">
        <v>7</v>
      </c>
      <c r="M9" s="129"/>
      <c r="N9" s="129"/>
      <c r="O9" s="130"/>
      <c r="P9" s="9"/>
      <c r="Q9" s="128" t="s">
        <v>8</v>
      </c>
      <c r="R9" s="129"/>
      <c r="S9" s="129"/>
      <c r="T9" s="130"/>
      <c r="U9" s="9"/>
      <c r="V9" s="128" t="s">
        <v>9</v>
      </c>
      <c r="W9" s="129"/>
      <c r="X9" s="129"/>
      <c r="Y9" s="129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41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18830.740000000002</v>
      </c>
      <c r="M15" s="19">
        <v>224385.07</v>
      </c>
      <c r="N15" s="19">
        <v>443225.91</v>
      </c>
      <c r="O15" s="8">
        <f>IF(N15=0,"%",M15/N15)</f>
        <v>0.50625440647185993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18830.740000000002</v>
      </c>
      <c r="W15" s="23">
        <f t="shared" si="1"/>
        <v>224385.07</v>
      </c>
      <c r="X15" s="23">
        <f t="shared" si="1"/>
        <v>443225.91</v>
      </c>
      <c r="Y15" s="8">
        <f>IF(X15=0,"%",W15/X15)</f>
        <v>0.50625440647185993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315338.15000000002</v>
      </c>
      <c r="H17" s="19">
        <v>1282133.19</v>
      </c>
      <c r="I17" s="19">
        <v>3697307</v>
      </c>
      <c r="J17" s="20">
        <f t="shared" si="2"/>
        <v>0.34677487966241372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315338.15000000002</v>
      </c>
      <c r="W17" s="23">
        <f t="shared" si="5"/>
        <v>1282133.19</v>
      </c>
      <c r="X17" s="23">
        <f t="shared" si="5"/>
        <v>3697307</v>
      </c>
      <c r="Y17" s="8">
        <f t="shared" ref="Y17:Y22" si="6">IF(X17=0,"%",W17/X17)</f>
        <v>0.34677487966241372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5704.36</v>
      </c>
      <c r="H19" s="19">
        <v>22817.439999999999</v>
      </c>
      <c r="I19" s="19">
        <v>62748</v>
      </c>
      <c r="J19" s="20">
        <f t="shared" si="2"/>
        <v>0.36363613182890292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5704.36</v>
      </c>
      <c r="W19" s="23">
        <f t="shared" si="5"/>
        <v>22817.439999999999</v>
      </c>
      <c r="X19" s="23">
        <f t="shared" si="5"/>
        <v>62748</v>
      </c>
      <c r="Y19" s="8">
        <f t="shared" si="6"/>
        <v>0.36363613182890292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50684.27</v>
      </c>
      <c r="H20" s="19">
        <v>202737.08</v>
      </c>
      <c r="I20" s="19">
        <v>557527</v>
      </c>
      <c r="J20" s="20">
        <f t="shared" si="2"/>
        <v>0.36363634406943518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50684.27</v>
      </c>
      <c r="W20" s="23">
        <f t="shared" si="5"/>
        <v>202737.08</v>
      </c>
      <c r="X20" s="23">
        <f t="shared" si="5"/>
        <v>557527</v>
      </c>
      <c r="Y20" s="8">
        <f t="shared" si="6"/>
        <v>0.36363634406943518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0</v>
      </c>
      <c r="H22" s="19">
        <v>9300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0</v>
      </c>
      <c r="W22" s="23">
        <f t="shared" si="5"/>
        <v>9300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80467.899999999994</v>
      </c>
      <c r="I25" s="19">
        <v>216133</v>
      </c>
      <c r="J25" s="20">
        <f t="shared" si="2"/>
        <v>0.37230732928335791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20273.150000000001</v>
      </c>
      <c r="W25" s="23">
        <f t="shared" si="9"/>
        <v>80467.899999999994</v>
      </c>
      <c r="X25" s="23">
        <f t="shared" si="9"/>
        <v>216133</v>
      </c>
      <c r="Y25" s="8">
        <f t="shared" si="10"/>
        <v>0.37230732928335791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8809.86</v>
      </c>
      <c r="R29" s="23">
        <v>15776.51</v>
      </c>
      <c r="S29" s="23">
        <v>0</v>
      </c>
      <c r="T29" s="8" t="str">
        <f t="shared" si="8"/>
        <v>%</v>
      </c>
      <c r="U29" s="29"/>
      <c r="V29" s="23">
        <f t="shared" si="9"/>
        <v>8809.86</v>
      </c>
      <c r="W29" s="23">
        <f t="shared" si="9"/>
        <v>15776.51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391999.93000000005</v>
      </c>
      <c r="H30" s="57">
        <f>SUM(H14:H29)</f>
        <v>1597455.6099999999</v>
      </c>
      <c r="I30" s="57">
        <f>SUM(I14:I29)</f>
        <v>4753819</v>
      </c>
      <c r="J30" s="31">
        <f>IF(I30=0,"",H30/I30)</f>
        <v>0.33603627104860323</v>
      </c>
      <c r="K30" s="29"/>
      <c r="L30" s="57">
        <f>SUM(L14:L29)</f>
        <v>18830.740000000002</v>
      </c>
      <c r="M30" s="57">
        <f>SUM(M14:M29)</f>
        <v>224385.07</v>
      </c>
      <c r="N30" s="57">
        <f>SUM(N14:N29)</f>
        <v>443225.91</v>
      </c>
      <c r="O30" s="31">
        <f>IF(N30=0,"",M30/N30)</f>
        <v>0.50625440647185993</v>
      </c>
      <c r="P30" s="29"/>
      <c r="Q30" s="57">
        <f>SUM(Q14:Q29)</f>
        <v>8809.86</v>
      </c>
      <c r="R30" s="57">
        <f>SUM(R14:R29)</f>
        <v>15776.51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419640.53</v>
      </c>
      <c r="W30" s="57">
        <f>SUM(W14:W29)</f>
        <v>1837617.19</v>
      </c>
      <c r="X30" s="57">
        <f>SUM(X14:X29)</f>
        <v>5197044.91</v>
      </c>
      <c r="Y30" s="31">
        <f>IF(X30=0,"",W30/X30)</f>
        <v>0.35358886094367037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246221.58000000002</v>
      </c>
      <c r="H34" s="19">
        <v>758351.69000000018</v>
      </c>
      <c r="I34" s="19">
        <v>3332046.25</v>
      </c>
      <c r="J34" s="8">
        <f t="shared" ref="J34:J49" si="11">IF(I34=0,"%",H34/I34)</f>
        <v>0.22759338649636096</v>
      </c>
      <c r="K34" s="29"/>
      <c r="L34" s="19">
        <v>12747.17</v>
      </c>
      <c r="M34" s="19">
        <v>145800.06</v>
      </c>
      <c r="N34" s="19">
        <v>187085.98</v>
      </c>
      <c r="O34" s="8">
        <f t="shared" ref="O34:O48" si="12">IF(N34=0,"%",M34/N34)</f>
        <v>0.77932114421401322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258968.75000000003</v>
      </c>
      <c r="W34" s="23">
        <f t="shared" ref="W34:W49" si="15">H34+M34+R34</f>
        <v>904151.75000000023</v>
      </c>
      <c r="X34" s="23">
        <f t="shared" ref="X34:X49" si="16">I34+N34+S34</f>
        <v>3519132.23</v>
      </c>
      <c r="Y34" s="8">
        <f t="shared" ref="Y34:Y48" si="17">IF(X34=0,"%",W34/X34)</f>
        <v>0.25692463110429931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11761.2</v>
      </c>
      <c r="H35" s="19">
        <v>35733.779999999992</v>
      </c>
      <c r="I35" s="19">
        <v>159751.13</v>
      </c>
      <c r="J35" s="8">
        <f t="shared" si="11"/>
        <v>0.22368405156195134</v>
      </c>
      <c r="K35" s="29"/>
      <c r="L35" s="19">
        <v>20968.54</v>
      </c>
      <c r="M35" s="19">
        <v>79596.710000000006</v>
      </c>
      <c r="N35" s="19">
        <v>256139.93</v>
      </c>
      <c r="O35" s="8">
        <f t="shared" si="12"/>
        <v>0.31075478938406836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32729.74</v>
      </c>
      <c r="W35" s="23">
        <f t="shared" si="15"/>
        <v>115330.48999999999</v>
      </c>
      <c r="X35" s="23">
        <f t="shared" si="16"/>
        <v>415891.06</v>
      </c>
      <c r="Y35" s="8">
        <f t="shared" si="17"/>
        <v>0.27730937520032289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9000</v>
      </c>
      <c r="I36" s="19">
        <v>13750</v>
      </c>
      <c r="J36" s="8">
        <f t="shared" si="11"/>
        <v>0.65454545454545454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0</v>
      </c>
      <c r="W36" s="23">
        <f t="shared" si="15"/>
        <v>9000</v>
      </c>
      <c r="X36" s="23">
        <f t="shared" si="16"/>
        <v>13750</v>
      </c>
      <c r="Y36" s="8">
        <f t="shared" si="17"/>
        <v>0.65454545454545454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37507.43</v>
      </c>
      <c r="H38" s="19">
        <v>149040.07</v>
      </c>
      <c r="I38" s="19">
        <v>420309.52999999991</v>
      </c>
      <c r="J38" s="8">
        <f t="shared" si="11"/>
        <v>0.35459598072877396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37507.43</v>
      </c>
      <c r="W38" s="23">
        <f t="shared" si="15"/>
        <v>149040.07</v>
      </c>
      <c r="X38" s="23">
        <f t="shared" si="16"/>
        <v>420309.52999999991</v>
      </c>
      <c r="Y38" s="8">
        <f t="shared" si="17"/>
        <v>0.35459598072877396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1890.27</v>
      </c>
      <c r="H40" s="19">
        <v>7647</v>
      </c>
      <c r="I40" s="19">
        <v>21021</v>
      </c>
      <c r="J40" s="8">
        <f t="shared" si="11"/>
        <v>0.36377907806479237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1890.27</v>
      </c>
      <c r="W40" s="23">
        <f t="shared" si="15"/>
        <v>7647</v>
      </c>
      <c r="X40" s="23">
        <f t="shared" si="16"/>
        <v>21021</v>
      </c>
      <c r="Y40" s="8">
        <f t="shared" si="17"/>
        <v>0.36377907806479237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11764.1</v>
      </c>
      <c r="H44" s="19">
        <v>125559.60999999999</v>
      </c>
      <c r="I44" s="19">
        <v>286561.95</v>
      </c>
      <c r="J44" s="8">
        <f t="shared" si="11"/>
        <v>0.4381586948302103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11764.1</v>
      </c>
      <c r="W44" s="23">
        <f t="shared" si="15"/>
        <v>125559.60999999999</v>
      </c>
      <c r="X44" s="23">
        <f t="shared" si="16"/>
        <v>286561.95</v>
      </c>
      <c r="Y44" s="8">
        <f t="shared" si="17"/>
        <v>0.4381586948302103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9113.07</v>
      </c>
      <c r="R49" s="23">
        <v>28022.74</v>
      </c>
      <c r="S49" s="23">
        <v>0</v>
      </c>
      <c r="T49" s="8" t="str">
        <f t="shared" si="13"/>
        <v>%</v>
      </c>
      <c r="U49" s="29"/>
      <c r="V49" s="23">
        <f t="shared" si="14"/>
        <v>9113.07</v>
      </c>
      <c r="W49" s="23">
        <f t="shared" si="15"/>
        <v>28022.74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309144.58</v>
      </c>
      <c r="H50" s="71">
        <f>SUM(H34:H49)</f>
        <v>1085332.1500000004</v>
      </c>
      <c r="I50" s="57">
        <f>SUM(I34:I48)</f>
        <v>4233439.8599999994</v>
      </c>
      <c r="J50" s="31">
        <f>IF(I50=0,"",H50/I50)</f>
        <v>0.25637122195944001</v>
      </c>
      <c r="K50" s="29"/>
      <c r="L50" s="57">
        <f>SUM(L34:L49)</f>
        <v>33715.71</v>
      </c>
      <c r="M50" s="57">
        <f>SUM(M34:M49)</f>
        <v>225396.77000000002</v>
      </c>
      <c r="N50" s="57">
        <f>SUM(N34:N48)</f>
        <v>443225.91000000003</v>
      </c>
      <c r="O50" s="31">
        <f>IF(N50=0,"",M50/N50)</f>
        <v>0.50853698963582705</v>
      </c>
      <c r="P50" s="29"/>
      <c r="Q50" s="57">
        <f>SUM(Q34:Q49)</f>
        <v>9113.07</v>
      </c>
      <c r="R50" s="57">
        <f>SUM(R34:R49)</f>
        <v>28022.74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351973.36000000004</v>
      </c>
      <c r="W50" s="57">
        <f>SUM(W34:W49)</f>
        <v>1338751.6600000004</v>
      </c>
      <c r="X50" s="57">
        <f>SUM(X34:X49)</f>
        <v>4676665.7700000005</v>
      </c>
      <c r="Y50" s="31">
        <f>IF(X50=0,"",W50/X50)</f>
        <v>0.28626199216284814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82855.350000000035</v>
      </c>
      <c r="H51" s="58">
        <f>H30-H50</f>
        <v>512123.4599999995</v>
      </c>
      <c r="I51" s="58">
        <f>I30-I50</f>
        <v>520379.1400000006</v>
      </c>
      <c r="J51" s="31">
        <f>IF(I51=0,"",H51/I51)</f>
        <v>0.98413525953403691</v>
      </c>
      <c r="K51" s="29"/>
      <c r="L51" s="58">
        <f>L30-L50</f>
        <v>-14884.969999999998</v>
      </c>
      <c r="M51" s="58">
        <f>M30-M50</f>
        <v>-1011.7000000000116</v>
      </c>
      <c r="N51" s="58">
        <f>N30-N50</f>
        <v>0</v>
      </c>
      <c r="O51" s="31" t="str">
        <f>IF(N51=0,"",M51/N51)</f>
        <v/>
      </c>
      <c r="P51" s="29"/>
      <c r="Q51" s="58">
        <f>Q30-Q50</f>
        <v>-303.20999999999913</v>
      </c>
      <c r="R51" s="58">
        <f>R30-R50</f>
        <v>-12246.230000000001</v>
      </c>
      <c r="S51" s="58">
        <f>S30-S50</f>
        <v>0</v>
      </c>
      <c r="T51" s="31" t="str">
        <f>IF(S51=0,"",R51/S51)</f>
        <v/>
      </c>
      <c r="U51" s="29"/>
      <c r="V51" s="58">
        <f>V30-V50</f>
        <v>67667.169999999984</v>
      </c>
      <c r="W51" s="58">
        <f>W30-W50</f>
        <v>498865.52999999956</v>
      </c>
      <c r="X51" s="58">
        <f>X30-X50</f>
        <v>520379.13999999966</v>
      </c>
      <c r="Y51" s="31">
        <f>IF(X51=0,"",W51/X51)</f>
        <v>0.95865781629909275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33388.57</v>
      </c>
      <c r="H55" s="19">
        <v>141753.20000000001</v>
      </c>
      <c r="I55" s="19">
        <v>570554.80000000005</v>
      </c>
      <c r="J55" s="8">
        <f>IF(I55=0,"%",H55/I55)</f>
        <v>0.24844800183961296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33388.57</v>
      </c>
      <c r="W55" s="66">
        <f t="shared" si="18"/>
        <v>141753.20000000001</v>
      </c>
      <c r="X55" s="59">
        <f t="shared" si="18"/>
        <v>570554.80000000005</v>
      </c>
      <c r="Y55" s="8">
        <f>IF(X55=0,"%",W55/X55)</f>
        <v>0.24844800183961296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33388.57</v>
      </c>
      <c r="H56" s="57">
        <f>H54-H55</f>
        <v>-141753.20000000001</v>
      </c>
      <c r="I56" s="57">
        <f>SUM(I54:I55)</f>
        <v>620730.80000000005</v>
      </c>
      <c r="J56" s="31">
        <f>IF(I56=0,"",H56/I56)</f>
        <v>-0.22836501749228491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33388.57</v>
      </c>
      <c r="W56" s="57">
        <f>W54-W55</f>
        <v>-141753.20000000001</v>
      </c>
      <c r="X56" s="57">
        <f>SUM(X54:X55)</f>
        <v>620730.80000000005</v>
      </c>
      <c r="Y56" s="31">
        <f>IF(X56=0,"",W56/X56)</f>
        <v>-0.22836501749228491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370370.25999999949</v>
      </c>
      <c r="I58" s="59"/>
      <c r="J58" s="60" t="str">
        <f>IF(I58=0,"",H58/I58)</f>
        <v/>
      </c>
      <c r="K58" s="59"/>
      <c r="L58" s="59"/>
      <c r="M58" s="59">
        <f>M30-M50+M56</f>
        <v>-1011.7000000000116</v>
      </c>
      <c r="N58" s="59"/>
      <c r="O58" s="59"/>
      <c r="P58" s="59"/>
      <c r="Q58" s="59"/>
      <c r="R58" s="59">
        <f>R30-R50+R56</f>
        <v>-12246.230000000001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357112.32999999955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370370.25999999949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-1011.7000000000116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-12246.230000000001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357112.32999999955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81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opLeftCell="C1" zoomScale="90" zoomScaleNormal="90" zoomScaleSheetLayoutView="50" zoomScalePageLayoutView="40" workbookViewId="0">
      <selection activeCell="H13" sqref="H13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7.85546875" style="4" bestFit="1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16648.45</v>
      </c>
      <c r="M17" s="19">
        <v>80686.83</v>
      </c>
      <c r="N17" s="19">
        <v>378822.74</v>
      </c>
      <c r="O17" s="8">
        <f>IF(N17=0,"%",M17/N17)</f>
        <v>0.21299362862958016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16648.45</v>
      </c>
      <c r="W17" s="23">
        <f t="shared" si="1"/>
        <v>80686.83</v>
      </c>
      <c r="X17" s="23">
        <f t="shared" si="1"/>
        <v>378822.74</v>
      </c>
      <c r="Y17" s="8">
        <f>IF(X17=0,"%",W17/X17)</f>
        <v>0.21299362862958016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400468.88</v>
      </c>
      <c r="H19" s="19">
        <v>1628273.97</v>
      </c>
      <c r="I19" s="19">
        <v>4509675</v>
      </c>
      <c r="J19" s="20">
        <f t="shared" si="2"/>
        <v>0.36106237589183254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400468.88</v>
      </c>
      <c r="W19" s="23">
        <f t="shared" si="5"/>
        <v>1628273.97</v>
      </c>
      <c r="X19" s="23">
        <f t="shared" si="5"/>
        <v>4509675</v>
      </c>
      <c r="Y19" s="8">
        <f t="shared" ref="Y19:Y31" si="6">IF(X19=0,"%",W19/X19)</f>
        <v>0.36106237589183254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5590.45</v>
      </c>
      <c r="H21" s="19">
        <v>22361.8</v>
      </c>
      <c r="I21" s="19">
        <v>61495</v>
      </c>
      <c r="J21" s="20">
        <f t="shared" si="2"/>
        <v>0.36363606797300591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5590.45</v>
      </c>
      <c r="W21" s="23">
        <f t="shared" si="5"/>
        <v>22361.8</v>
      </c>
      <c r="X21" s="23">
        <f t="shared" si="5"/>
        <v>61495</v>
      </c>
      <c r="Y21" s="8">
        <f t="shared" si="6"/>
        <v>0.36363606797300591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64359.18</v>
      </c>
      <c r="H22" s="19">
        <v>257436.72</v>
      </c>
      <c r="I22" s="19">
        <v>678615</v>
      </c>
      <c r="J22" s="20">
        <f t="shared" si="2"/>
        <v>0.37935607082071571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64359.18</v>
      </c>
      <c r="W22" s="23">
        <f t="shared" si="5"/>
        <v>257436.72</v>
      </c>
      <c r="X22" s="23">
        <f t="shared" si="5"/>
        <v>678615</v>
      </c>
      <c r="Y22" s="8">
        <f t="shared" si="6"/>
        <v>0.37935607082071571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12300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12300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103300.92</v>
      </c>
      <c r="I27" s="19">
        <v>265840</v>
      </c>
      <c r="J27" s="20">
        <f t="shared" si="2"/>
        <v>0.38858305747818234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26025.73</v>
      </c>
      <c r="W27" s="23">
        <f t="shared" si="9"/>
        <v>103300.92</v>
      </c>
      <c r="X27" s="23">
        <f t="shared" si="9"/>
        <v>265840</v>
      </c>
      <c r="Y27" s="8">
        <f t="shared" si="6"/>
        <v>0.38858305747818234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32942</v>
      </c>
      <c r="H29" s="19">
        <v>32942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32942</v>
      </c>
      <c r="W29" s="23">
        <f t="shared" si="9"/>
        <v>32942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193566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1177.02</v>
      </c>
      <c r="R31" s="23">
        <v>10789.69</v>
      </c>
      <c r="S31" s="23">
        <v>0</v>
      </c>
      <c r="T31" s="8" t="str">
        <f t="shared" si="8"/>
        <v>%</v>
      </c>
      <c r="U31" s="29"/>
      <c r="V31" s="23">
        <f t="shared" si="9"/>
        <v>1177.02</v>
      </c>
      <c r="W31" s="23">
        <f t="shared" si="9"/>
        <v>10789.69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529386.23999999999</v>
      </c>
      <c r="H32" s="57">
        <f>SUM(H16:H31)</f>
        <v>2056615.41</v>
      </c>
      <c r="I32" s="57">
        <f>SUM(I16:I31)</f>
        <v>5709191</v>
      </c>
      <c r="J32" s="31">
        <f>IF(I32=0,"",H32/I32)</f>
        <v>0.36022886780281127</v>
      </c>
      <c r="K32" s="29"/>
      <c r="L32" s="57">
        <f>SUM(L16:L31)</f>
        <v>16648.45</v>
      </c>
      <c r="M32" s="57">
        <f>SUM(M16:M31)</f>
        <v>80686.83</v>
      </c>
      <c r="N32" s="57">
        <f>SUM(N16:N31)</f>
        <v>378822.74</v>
      </c>
      <c r="O32" s="31">
        <f>IF(N32=0,"",M32/N32)</f>
        <v>0.21299362862958016</v>
      </c>
      <c r="P32" s="29"/>
      <c r="Q32" s="57">
        <f>SUM(Q16:Q31)</f>
        <v>1177.02</v>
      </c>
      <c r="R32" s="57">
        <f>SUM(R16:R31)</f>
        <v>10789.69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547211.71</v>
      </c>
      <c r="W32" s="57">
        <f>SUM(W16:W31)</f>
        <v>2148091.9300000002</v>
      </c>
      <c r="X32" s="57">
        <f>SUM(X16:X31)</f>
        <v>6088013.7400000002</v>
      </c>
      <c r="Y32" s="31">
        <f>IF(X32=0,"",W32/X32)</f>
        <v>0.35283953383456063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326961.61999999988</v>
      </c>
      <c r="H36" s="19">
        <v>1122397.08</v>
      </c>
      <c r="I36" s="19">
        <v>4026759.4999999995</v>
      </c>
      <c r="J36" s="8">
        <f t="shared" ref="J36:J51" si="10">IF(I36=0,"%",H36/I36)</f>
        <v>0.27873457056474327</v>
      </c>
      <c r="K36" s="29"/>
      <c r="L36" s="19">
        <v>17918.739999999998</v>
      </c>
      <c r="M36" s="19">
        <v>53025.880000000005</v>
      </c>
      <c r="N36" s="19">
        <v>247282.78000000003</v>
      </c>
      <c r="O36" s="8">
        <f t="shared" ref="O36:O51" si="11">IF(N36=0,"%",M36/N36)</f>
        <v>0.21443417936339926</v>
      </c>
      <c r="P36" s="29"/>
      <c r="Q36" s="23">
        <v>0</v>
      </c>
      <c r="R36" s="23">
        <v>0</v>
      </c>
      <c r="S36" s="23">
        <v>0</v>
      </c>
      <c r="T36" s="8" t="str">
        <f t="shared" ref="T36:T51" si="12">IF(S36=0,"%",R36/S36)</f>
        <v>%</v>
      </c>
      <c r="U36" s="29"/>
      <c r="V36" s="23">
        <f t="shared" ref="V36:V51" si="13">G36+L36+Q36</f>
        <v>344880.35999999987</v>
      </c>
      <c r="W36" s="23">
        <f t="shared" ref="W36:W51" si="14">H36+M36+R36</f>
        <v>1175422.96</v>
      </c>
      <c r="X36" s="23">
        <f t="shared" ref="X36:X51" si="15">I36+N36+S36</f>
        <v>4274042.2799999993</v>
      </c>
      <c r="Y36" s="8">
        <f t="shared" ref="Y36:Y51" si="16">IF(X36=0,"%",W36/X36)</f>
        <v>0.27501435011541348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34315.93</v>
      </c>
      <c r="H37" s="19">
        <v>93215.22</v>
      </c>
      <c r="I37" s="19">
        <v>312795.89</v>
      </c>
      <c r="J37" s="8">
        <f t="shared" si="10"/>
        <v>0.29800653710635389</v>
      </c>
      <c r="K37" s="29"/>
      <c r="L37" s="23">
        <v>10234.120000000001</v>
      </c>
      <c r="M37" s="23">
        <v>31075.95</v>
      </c>
      <c r="N37" s="23">
        <v>131539.96999999997</v>
      </c>
      <c r="O37" s="8">
        <f t="shared" si="11"/>
        <v>0.23624720303646113</v>
      </c>
      <c r="P37" s="29"/>
      <c r="Q37" s="23">
        <v>0</v>
      </c>
      <c r="R37" s="23">
        <v>0</v>
      </c>
      <c r="S37" s="23">
        <v>0</v>
      </c>
      <c r="T37" s="8" t="str">
        <f t="shared" si="12"/>
        <v>%</v>
      </c>
      <c r="U37" s="29"/>
      <c r="V37" s="23">
        <f t="shared" si="13"/>
        <v>44550.05</v>
      </c>
      <c r="W37" s="23">
        <f t="shared" si="14"/>
        <v>124291.17</v>
      </c>
      <c r="X37" s="23">
        <f t="shared" si="15"/>
        <v>444335.86</v>
      </c>
      <c r="Y37" s="8">
        <f t="shared" si="16"/>
        <v>0.2797234731403403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9000</v>
      </c>
      <c r="I38" s="19">
        <v>13750</v>
      </c>
      <c r="J38" s="8">
        <f t="shared" si="10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9"/>
      <c r="Q38" s="23">
        <v>0</v>
      </c>
      <c r="R38" s="23">
        <v>0</v>
      </c>
      <c r="S38" s="23">
        <v>0</v>
      </c>
      <c r="T38" s="8" t="str">
        <f t="shared" si="12"/>
        <v>%</v>
      </c>
      <c r="U38" s="29"/>
      <c r="V38" s="23">
        <f t="shared" si="13"/>
        <v>0</v>
      </c>
      <c r="W38" s="23">
        <f t="shared" si="14"/>
        <v>9000</v>
      </c>
      <c r="X38" s="23">
        <f t="shared" si="15"/>
        <v>13750</v>
      </c>
      <c r="Y38" s="8">
        <f t="shared" si="16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9"/>
      <c r="Q39" s="23">
        <v>0</v>
      </c>
      <c r="R39" s="23">
        <v>0</v>
      </c>
      <c r="S39" s="23">
        <v>0</v>
      </c>
      <c r="T39" s="8" t="str">
        <f t="shared" si="12"/>
        <v>%</v>
      </c>
      <c r="U39" s="29"/>
      <c r="V39" s="23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36430.969999999994</v>
      </c>
      <c r="H40" s="19">
        <v>149281.55999999997</v>
      </c>
      <c r="I40" s="19">
        <v>447743.15</v>
      </c>
      <c r="J40" s="8">
        <f t="shared" si="10"/>
        <v>0.33340891982378729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9"/>
      <c r="Q40" s="23">
        <v>0</v>
      </c>
      <c r="R40" s="23">
        <v>0</v>
      </c>
      <c r="S40" s="23">
        <v>0</v>
      </c>
      <c r="T40" s="8" t="str">
        <f t="shared" si="12"/>
        <v>%</v>
      </c>
      <c r="U40" s="29"/>
      <c r="V40" s="23">
        <f t="shared" si="13"/>
        <v>36430.969999999994</v>
      </c>
      <c r="W40" s="23">
        <f t="shared" si="14"/>
        <v>149281.55999999997</v>
      </c>
      <c r="X40" s="23">
        <f t="shared" si="15"/>
        <v>447743.15</v>
      </c>
      <c r="Y40" s="8">
        <f t="shared" si="16"/>
        <v>0.33340891982378729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9"/>
      <c r="Q41" s="23">
        <v>0</v>
      </c>
      <c r="R41" s="23">
        <v>0</v>
      </c>
      <c r="S41" s="23">
        <v>0</v>
      </c>
      <c r="T41" s="8" t="str">
        <f t="shared" si="12"/>
        <v>%</v>
      </c>
      <c r="U41" s="29"/>
      <c r="V41" s="23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2426.84</v>
      </c>
      <c r="H42" s="19">
        <v>9817.7000000000007</v>
      </c>
      <c r="I42" s="19">
        <v>25857</v>
      </c>
      <c r="J42" s="8">
        <f t="shared" si="10"/>
        <v>0.37969215299532044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9"/>
      <c r="Q42" s="23">
        <v>0</v>
      </c>
      <c r="R42" s="23">
        <v>0</v>
      </c>
      <c r="S42" s="23">
        <v>0</v>
      </c>
      <c r="T42" s="8" t="str">
        <f t="shared" si="12"/>
        <v>%</v>
      </c>
      <c r="U42" s="29"/>
      <c r="V42" s="23">
        <f t="shared" si="13"/>
        <v>2426.84</v>
      </c>
      <c r="W42" s="23">
        <f t="shared" si="14"/>
        <v>9817.7000000000007</v>
      </c>
      <c r="X42" s="23">
        <f t="shared" si="15"/>
        <v>25857</v>
      </c>
      <c r="Y42" s="8">
        <f t="shared" si="16"/>
        <v>0.37969215299532044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9"/>
      <c r="Q43" s="23">
        <v>0</v>
      </c>
      <c r="R43" s="23">
        <v>0</v>
      </c>
      <c r="S43" s="23">
        <v>0</v>
      </c>
      <c r="T43" s="8" t="str">
        <f t="shared" si="12"/>
        <v>%</v>
      </c>
      <c r="U43" s="29"/>
      <c r="V43" s="23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9"/>
      <c r="Q44" s="23">
        <v>0</v>
      </c>
      <c r="R44" s="23">
        <v>0</v>
      </c>
      <c r="S44" s="23">
        <v>0</v>
      </c>
      <c r="T44" s="8" t="str">
        <f t="shared" si="12"/>
        <v>%</v>
      </c>
      <c r="U44" s="29"/>
      <c r="V44" s="23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9"/>
      <c r="Q45" s="23">
        <v>0</v>
      </c>
      <c r="R45" s="23">
        <v>0</v>
      </c>
      <c r="S45" s="23">
        <v>0</v>
      </c>
      <c r="T45" s="8" t="str">
        <f t="shared" si="12"/>
        <v>%</v>
      </c>
      <c r="U45" s="29"/>
      <c r="V45" s="23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29084.89</v>
      </c>
      <c r="H46" s="19">
        <v>146853.56</v>
      </c>
      <c r="I46" s="19">
        <v>305745.84999999998</v>
      </c>
      <c r="J46" s="8">
        <f t="shared" si="10"/>
        <v>0.4803125210039646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9"/>
      <c r="Q46" s="23">
        <v>0</v>
      </c>
      <c r="R46" s="23">
        <v>0</v>
      </c>
      <c r="S46" s="23">
        <v>0</v>
      </c>
      <c r="T46" s="8" t="str">
        <f t="shared" si="12"/>
        <v>%</v>
      </c>
      <c r="U46" s="29"/>
      <c r="V46" s="23">
        <f t="shared" si="13"/>
        <v>29084.89</v>
      </c>
      <c r="W46" s="23">
        <f t="shared" si="14"/>
        <v>146853.56</v>
      </c>
      <c r="X46" s="23">
        <f t="shared" si="15"/>
        <v>305745.84999999998</v>
      </c>
      <c r="Y46" s="8">
        <f t="shared" si="16"/>
        <v>0.4803125210039646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9"/>
      <c r="Q47" s="23">
        <v>0</v>
      </c>
      <c r="R47" s="23">
        <v>0</v>
      </c>
      <c r="S47" s="23">
        <v>0</v>
      </c>
      <c r="T47" s="8" t="str">
        <f t="shared" si="12"/>
        <v>%</v>
      </c>
      <c r="U47" s="29"/>
      <c r="V47" s="23">
        <f t="shared" si="13"/>
        <v>0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9"/>
      <c r="Q48" s="23">
        <v>0</v>
      </c>
      <c r="R48" s="23">
        <v>0</v>
      </c>
      <c r="S48" s="23">
        <v>0</v>
      </c>
      <c r="T48" s="8" t="str">
        <f t="shared" si="12"/>
        <v>%</v>
      </c>
      <c r="U48" s="29"/>
      <c r="V48" s="23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9"/>
      <c r="Q49" s="23">
        <v>0</v>
      </c>
      <c r="R49" s="23">
        <v>0</v>
      </c>
      <c r="S49" s="23">
        <v>0</v>
      </c>
      <c r="T49" s="8" t="str">
        <f t="shared" si="12"/>
        <v>%</v>
      </c>
      <c r="U49" s="29"/>
      <c r="V49" s="23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9"/>
      <c r="Q50" s="23">
        <v>0</v>
      </c>
      <c r="R50" s="23">
        <v>0</v>
      </c>
      <c r="S50" s="23">
        <v>0</v>
      </c>
      <c r="T50" s="8" t="str">
        <f t="shared" si="12"/>
        <v>%</v>
      </c>
      <c r="U50" s="29"/>
      <c r="V50" s="23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9"/>
      <c r="Q51" s="23">
        <v>1845.26</v>
      </c>
      <c r="R51" s="23">
        <v>12868.17</v>
      </c>
      <c r="S51" s="23">
        <v>0</v>
      </c>
      <c r="T51" s="8" t="str">
        <f t="shared" si="12"/>
        <v>%</v>
      </c>
      <c r="U51" s="29"/>
      <c r="V51" s="23">
        <f t="shared" si="13"/>
        <v>1845.26</v>
      </c>
      <c r="W51" s="23">
        <f t="shared" si="14"/>
        <v>12868.17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429220.24999999988</v>
      </c>
      <c r="H52" s="57">
        <f>SUM(H36:H51)</f>
        <v>1536639.37</v>
      </c>
      <c r="I52" s="57">
        <f>SUM(I36:I51)</f>
        <v>5132651.3899999997</v>
      </c>
      <c r="J52" s="31">
        <f>IF(I52=0,"",H52/I52)</f>
        <v>0.29938510396280787</v>
      </c>
      <c r="K52" s="29"/>
      <c r="L52" s="57">
        <f>SUM(L36:L51)</f>
        <v>28152.86</v>
      </c>
      <c r="M52" s="57">
        <f>SUM(M36:M51)</f>
        <v>84101.83</v>
      </c>
      <c r="N52" s="57">
        <f>SUM(N36:N51)</f>
        <v>378822.75</v>
      </c>
      <c r="O52" s="31">
        <f>IF(N52=0,"",M52/N52)</f>
        <v>0.22200839310733053</v>
      </c>
      <c r="P52" s="29"/>
      <c r="Q52" s="57">
        <f>SUM(Q36:Q51)</f>
        <v>1845.26</v>
      </c>
      <c r="R52" s="57">
        <f>SUM(R36:R51)</f>
        <v>12868.17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459218.36999999988</v>
      </c>
      <c r="W52" s="57">
        <f>SUM(W36:W51)</f>
        <v>1633609.3699999999</v>
      </c>
      <c r="X52" s="57">
        <f>SUM(X36:X51)</f>
        <v>5511474.1399999997</v>
      </c>
      <c r="Y52" s="31">
        <f>IF(X52=0,"",W52/X52)</f>
        <v>0.29640153042612299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100165.99000000011</v>
      </c>
      <c r="H53" s="58">
        <f>H32-H52</f>
        <v>519976.0399999998</v>
      </c>
      <c r="I53" s="58">
        <f>I32-I52</f>
        <v>576539.61000000034</v>
      </c>
      <c r="J53" s="31">
        <f>IF(I53=0,"",H53/I53)</f>
        <v>0.90189126814721277</v>
      </c>
      <c r="K53" s="29"/>
      <c r="L53" s="58">
        <f>L32-L52</f>
        <v>-11504.41</v>
      </c>
      <c r="M53" s="58">
        <f>M32-M52</f>
        <v>-3415</v>
      </c>
      <c r="N53" s="58">
        <f>N32-N52</f>
        <v>-1.0000000009313226E-2</v>
      </c>
      <c r="O53" s="31"/>
      <c r="P53" s="29"/>
      <c r="Q53" s="58">
        <f>Q32-Q52</f>
        <v>-668.24</v>
      </c>
      <c r="R53" s="58">
        <f>R32-R52</f>
        <v>-2078.4799999999996</v>
      </c>
      <c r="S53" s="58">
        <f>S32-S52</f>
        <v>0</v>
      </c>
      <c r="T53" s="31" t="str">
        <f>IF(S53=0,"",R53/S53)</f>
        <v/>
      </c>
      <c r="U53" s="29"/>
      <c r="V53" s="58">
        <f>V32-V52</f>
        <v>87993.340000000084</v>
      </c>
      <c r="W53" s="58">
        <f>W32-W52</f>
        <v>514482.56000000029</v>
      </c>
      <c r="X53" s="58">
        <f>X32-X52</f>
        <v>576539.60000000056</v>
      </c>
      <c r="Y53" s="31">
        <f>IF(X53=0,"",W53/X53)</f>
        <v>0.89236291834940706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4692.7</v>
      </c>
      <c r="H56" s="19">
        <v>4692.7</v>
      </c>
      <c r="I56" s="19">
        <v>97643</v>
      </c>
      <c r="J56" s="8">
        <f>IF(I56=0,"%",H56/I56)</f>
        <v>4.8059768749423921E-2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7">G56+L56+Q56</f>
        <v>4692.7</v>
      </c>
      <c r="W56" s="66">
        <f t="shared" si="17"/>
        <v>4692.7</v>
      </c>
      <c r="X56" s="59">
        <f t="shared" si="17"/>
        <v>97643</v>
      </c>
      <c r="Y56" s="8">
        <f>IF(X56=0,"%",W56/X56)</f>
        <v>4.8059768749423921E-2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38910.589999999997</v>
      </c>
      <c r="H57" s="19">
        <v>167695.71</v>
      </c>
      <c r="I57" s="19">
        <v>674180.4</v>
      </c>
      <c r="J57" s="8">
        <f>IF(I57=0,"%",H57/I57)</f>
        <v>0.2487401146636716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7"/>
        <v>38910.589999999997</v>
      </c>
      <c r="W57" s="66">
        <f t="shared" si="17"/>
        <v>167695.71</v>
      </c>
      <c r="X57" s="59">
        <f t="shared" si="17"/>
        <v>674180.4</v>
      </c>
      <c r="Y57" s="8">
        <f>IF(X57=0,"%",W57/X57)</f>
        <v>0.2487401146636716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43603.289999999994</v>
      </c>
      <c r="H58" s="57">
        <f>SUM(H56-H57)</f>
        <v>-163003.00999999998</v>
      </c>
      <c r="I58" s="57">
        <f>SUM(I56:I57)</f>
        <v>771823.4</v>
      </c>
      <c r="J58" s="31">
        <f>IF(I58=0,"",H58/I58)</f>
        <v>-0.21119210689906523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43603.289999999994</v>
      </c>
      <c r="W58" s="57">
        <f>W56-W57</f>
        <v>-163003.00999999998</v>
      </c>
      <c r="X58" s="57">
        <f>SUM(X56:X57)</f>
        <v>771823.4</v>
      </c>
      <c r="Y58" s="31">
        <f>IF(X58=0,"",W58/X58)</f>
        <v>-0.21119210689906523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/>
      <c r="H60" s="59">
        <f>H53+H58</f>
        <v>356973.0299999998</v>
      </c>
      <c r="I60" s="59"/>
      <c r="J60" s="8" t="str">
        <f>IF(I60=0,"",H60/I60)</f>
        <v/>
      </c>
      <c r="K60" s="29"/>
      <c r="L60" s="59"/>
      <c r="M60" s="59">
        <f>M32-M52+M58</f>
        <v>-3415</v>
      </c>
      <c r="N60" s="59"/>
      <c r="O60" s="29"/>
      <c r="P60" s="29"/>
      <c r="Q60" s="59"/>
      <c r="R60" s="59">
        <f>R32-R52+R58</f>
        <v>-2078.4799999999996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351479.55000000028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356973.0299999998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-3415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-2078.4799999999996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351479.55000000028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C1" zoomScaleNormal="100" zoomScaleSheetLayoutView="50" zoomScalePageLayoutView="40" workbookViewId="0">
      <selection activeCell="E12" sqref="E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16046.79</v>
      </c>
      <c r="M17" s="19">
        <v>122117.92</v>
      </c>
      <c r="N17" s="19">
        <v>374319.9</v>
      </c>
      <c r="O17" s="8">
        <f>IF(N17=0,"%",M17/N17)</f>
        <v>0.32623945454142295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16046.79</v>
      </c>
      <c r="W17" s="23">
        <f t="shared" si="1"/>
        <v>122117.92</v>
      </c>
      <c r="X17" s="23">
        <f t="shared" si="1"/>
        <v>374319.9</v>
      </c>
      <c r="Y17" s="8">
        <f>IF(X17=0,"%",W17/X17)</f>
        <v>0.32623945454142295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253707.35</v>
      </c>
      <c r="H19" s="19">
        <v>1031652.64</v>
      </c>
      <c r="I19" s="19">
        <v>3229207</v>
      </c>
      <c r="J19" s="20">
        <f t="shared" si="2"/>
        <v>0.31947553687329427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253707.35</v>
      </c>
      <c r="W19" s="23">
        <f t="shared" si="5"/>
        <v>1031652.64</v>
      </c>
      <c r="X19" s="23">
        <f t="shared" si="5"/>
        <v>3229207</v>
      </c>
      <c r="Y19" s="8">
        <f t="shared" ref="Y19:Y24" si="6">IF(X19=0,"%",W19/X19)</f>
        <v>0.31947553687329427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9358.36</v>
      </c>
      <c r="H21" s="19">
        <v>37433.440000000002</v>
      </c>
      <c r="I21" s="19">
        <v>102942</v>
      </c>
      <c r="J21" s="20">
        <f t="shared" si="2"/>
        <v>0.36363622233879273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9358.36</v>
      </c>
      <c r="W21" s="23">
        <f t="shared" si="5"/>
        <v>37433.440000000002</v>
      </c>
      <c r="X21" s="23">
        <f t="shared" si="5"/>
        <v>102942</v>
      </c>
      <c r="Y21" s="8">
        <f>IF(X21=0,"%",W21/X21)</f>
        <v>0.36363622233879273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40966.18</v>
      </c>
      <c r="H22" s="19">
        <v>163864.72</v>
      </c>
      <c r="I22" s="19">
        <v>470413</v>
      </c>
      <c r="J22" s="20">
        <f t="shared" si="2"/>
        <v>0.34834224394308833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40966.18</v>
      </c>
      <c r="W22" s="23">
        <f t="shared" si="5"/>
        <v>163864.72</v>
      </c>
      <c r="X22" s="23">
        <f t="shared" si="5"/>
        <v>470413</v>
      </c>
      <c r="Y22" s="8">
        <f>IF(X22=0,"%",W22/X22)</f>
        <v>0.34834224394308833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8400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8400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65963.94</v>
      </c>
      <c r="I27" s="19">
        <v>184855</v>
      </c>
      <c r="J27" s="20">
        <f t="shared" si="2"/>
        <v>0.3568415244380731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16619.009999999998</v>
      </c>
      <c r="W27" s="23">
        <f t="shared" si="9"/>
        <v>65963.94</v>
      </c>
      <c r="X27" s="23">
        <f t="shared" si="9"/>
        <v>184855</v>
      </c>
      <c r="Y27" s="8">
        <f t="shared" si="10"/>
        <v>0.3568415244380731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250</v>
      </c>
      <c r="H29" s="19">
        <v>250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250</v>
      </c>
      <c r="W29" s="23">
        <f t="shared" si="9"/>
        <v>250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40000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40000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6171.61</v>
      </c>
      <c r="R31" s="19">
        <v>11092.43</v>
      </c>
      <c r="S31" s="19">
        <v>0</v>
      </c>
      <c r="T31" s="8" t="str">
        <f t="shared" si="8"/>
        <v>%</v>
      </c>
      <c r="U31" s="29"/>
      <c r="V31" s="23">
        <f t="shared" si="9"/>
        <v>6171.61</v>
      </c>
      <c r="W31" s="23">
        <f t="shared" si="9"/>
        <v>11092.43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320900.90000000002</v>
      </c>
      <c r="H32" s="57">
        <f>SUM(H16:H31)</f>
        <v>1347564.74</v>
      </c>
      <c r="I32" s="57">
        <f>SUM(I16:I31)</f>
        <v>3987417</v>
      </c>
      <c r="J32" s="31">
        <f>IF(I32=0,"",H32/I32)</f>
        <v>0.33795430475418048</v>
      </c>
      <c r="K32" s="29"/>
      <c r="L32" s="57">
        <f>SUM(L16:L31)</f>
        <v>16046.79</v>
      </c>
      <c r="M32" s="57">
        <f>SUM(M16:M31)</f>
        <v>122117.92</v>
      </c>
      <c r="N32" s="57">
        <f>SUM(N16:N31)</f>
        <v>374319.9</v>
      </c>
      <c r="O32" s="31">
        <f>IF(N32=0,"",M32/N32)</f>
        <v>0.32623945454142295</v>
      </c>
      <c r="P32" s="29"/>
      <c r="Q32" s="57">
        <f>SUM(Q16:Q31)</f>
        <v>6171.61</v>
      </c>
      <c r="R32" s="57">
        <f>SUM(R16:R31)</f>
        <v>11092.43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343119.3</v>
      </c>
      <c r="W32" s="57">
        <f>SUM(W16:W31)</f>
        <v>1480775.0899999999</v>
      </c>
      <c r="X32" s="57">
        <f>SUM(X16:X31)</f>
        <v>4361736.9000000004</v>
      </c>
      <c r="Y32" s="31">
        <f>IF(X32=0,"",W32/X32)</f>
        <v>0.33949207023468098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239782.35000000003</v>
      </c>
      <c r="H36" s="19">
        <v>697794.29</v>
      </c>
      <c r="I36" s="19">
        <v>2686218.06</v>
      </c>
      <c r="J36" s="8">
        <f t="shared" ref="J36:J51" si="11">IF(I36=0,"%",H36/I36)</f>
        <v>0.25976829669591306</v>
      </c>
      <c r="K36" s="29"/>
      <c r="L36" s="19">
        <v>7798.8300000000008</v>
      </c>
      <c r="M36" s="19">
        <v>57008.180000000008</v>
      </c>
      <c r="N36" s="19">
        <v>137935.99</v>
      </c>
      <c r="O36" s="8">
        <f t="shared" ref="O36:O51" si="12">IF(N36=0,"%",M36/N36)</f>
        <v>0.4132944563634191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247581.18000000002</v>
      </c>
      <c r="W36" s="23">
        <f t="shared" ref="W36:W51" si="15">H36+M36+R36</f>
        <v>754802.47000000009</v>
      </c>
      <c r="X36" s="23">
        <f t="shared" ref="X36:X51" si="16">I36+N36+S36</f>
        <v>2824154.05</v>
      </c>
      <c r="Y36" s="8">
        <f t="shared" ref="Y36:Y51" si="17">IF(X36=0,"%",W36/X36)</f>
        <v>0.26726674842684311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14462.499999999998</v>
      </c>
      <c r="H37" s="19">
        <v>58535.670000000006</v>
      </c>
      <c r="I37" s="19">
        <v>171389.89999999997</v>
      </c>
      <c r="J37" s="8">
        <f t="shared" si="11"/>
        <v>0.34153511963073679</v>
      </c>
      <c r="K37" s="29"/>
      <c r="L37" s="19">
        <v>18616.86</v>
      </c>
      <c r="M37" s="19">
        <v>62399.450000000004</v>
      </c>
      <c r="N37" s="19">
        <v>236383.90999999997</v>
      </c>
      <c r="O37" s="8">
        <f t="shared" si="12"/>
        <v>0.26397503112627257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33079.360000000001</v>
      </c>
      <c r="W37" s="23">
        <f t="shared" si="15"/>
        <v>120935.12000000001</v>
      </c>
      <c r="X37" s="23">
        <f t="shared" si="16"/>
        <v>407773.80999999994</v>
      </c>
      <c r="Y37" s="8">
        <f t="shared" si="17"/>
        <v>0.29657402470256738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9000</v>
      </c>
      <c r="I38" s="19">
        <v>13750</v>
      </c>
      <c r="J38" s="8">
        <f t="shared" si="11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9000</v>
      </c>
      <c r="X38" s="23">
        <f t="shared" si="16"/>
        <v>13750</v>
      </c>
      <c r="Y38" s="8">
        <f t="shared" si="17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33620.19000000001</v>
      </c>
      <c r="H40" s="19">
        <v>134411.41</v>
      </c>
      <c r="I40" s="19">
        <v>438855.79</v>
      </c>
      <c r="J40" s="8">
        <f t="shared" si="11"/>
        <v>0.30627694350346846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33620.19000000001</v>
      </c>
      <c r="W40" s="23">
        <f t="shared" si="15"/>
        <v>134411.41</v>
      </c>
      <c r="X40" s="23">
        <f t="shared" si="16"/>
        <v>438855.79</v>
      </c>
      <c r="Y40" s="8">
        <f t="shared" si="17"/>
        <v>0.30627694350346846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6269.83</v>
      </c>
      <c r="I42" s="19">
        <v>17979</v>
      </c>
      <c r="J42" s="8">
        <f t="shared" si="11"/>
        <v>0.34873074142054616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1549.84</v>
      </c>
      <c r="W42" s="23">
        <f t="shared" si="15"/>
        <v>6269.83</v>
      </c>
      <c r="X42" s="23">
        <f t="shared" si="16"/>
        <v>17979</v>
      </c>
      <c r="Y42" s="8">
        <f t="shared" si="17"/>
        <v>0.34873074142054616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8208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31558.920000000002</v>
      </c>
      <c r="H46" s="19">
        <v>120092.72000000002</v>
      </c>
      <c r="I46" s="19">
        <v>321371.81</v>
      </c>
      <c r="J46" s="8">
        <f t="shared" si="11"/>
        <v>0.37368778549680515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31558.920000000002</v>
      </c>
      <c r="W46" s="23">
        <f t="shared" si="15"/>
        <v>120092.72000000002</v>
      </c>
      <c r="X46" s="23">
        <f t="shared" si="16"/>
        <v>321371.81</v>
      </c>
      <c r="Y46" s="8">
        <f t="shared" si="17"/>
        <v>0.37368778549680515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4500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4500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23">
        <v>0</v>
      </c>
      <c r="R50" s="23">
        <v>0</v>
      </c>
      <c r="S50" s="23">
        <v>0</v>
      </c>
      <c r="T50" s="8"/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26">
        <v>4189.83</v>
      </c>
      <c r="R51" s="23">
        <v>7025.94</v>
      </c>
      <c r="S51" s="19">
        <v>0</v>
      </c>
      <c r="T51" s="8" t="str">
        <f t="shared" si="13"/>
        <v>%</v>
      </c>
      <c r="U51" s="29"/>
      <c r="V51" s="23">
        <f t="shared" si="14"/>
        <v>4189.83</v>
      </c>
      <c r="W51" s="23">
        <f t="shared" si="15"/>
        <v>7025.94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320973.80000000005</v>
      </c>
      <c r="H52" s="57">
        <f>SUM(H36:H51)</f>
        <v>1026103.92</v>
      </c>
      <c r="I52" s="57">
        <f>SUM(I36:I51)</f>
        <v>3654064.56</v>
      </c>
      <c r="J52" s="31">
        <f>IF(I52=0,"",H52/I52)</f>
        <v>0.28081165593855845</v>
      </c>
      <c r="K52" s="29"/>
      <c r="L52" s="57">
        <f>SUM(L36:L51)</f>
        <v>26415.690000000002</v>
      </c>
      <c r="M52" s="57">
        <f>SUM(M36:M51)</f>
        <v>127615.63</v>
      </c>
      <c r="N52" s="57">
        <f>SUM(N36:N51)</f>
        <v>374319.89999999997</v>
      </c>
      <c r="O52" s="31">
        <f>IF(N52=0,"",M52/N52)</f>
        <v>0.34092665124135801</v>
      </c>
      <c r="P52" s="29"/>
      <c r="Q52" s="57">
        <f>SUM(Q36:Q51)</f>
        <v>4189.83</v>
      </c>
      <c r="R52" s="57">
        <f>SUM(R36:R51)</f>
        <v>7025.94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351579.32000000007</v>
      </c>
      <c r="W52" s="57">
        <f>SUM(W36:W51)</f>
        <v>1160745.49</v>
      </c>
      <c r="X52" s="57">
        <f>SUM(X36:X51)</f>
        <v>4028384.46</v>
      </c>
      <c r="Y52" s="31">
        <f>IF(X52=0,"",W52/X52)</f>
        <v>0.28814168596013301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-72.900000000023283</v>
      </c>
      <c r="H53" s="58">
        <f>H32-H52</f>
        <v>321460.81999999995</v>
      </c>
      <c r="I53" s="58">
        <f>I32-I52</f>
        <v>333352.43999999994</v>
      </c>
      <c r="J53" s="31">
        <f>IF(I53=0,"",H53/I53)</f>
        <v>0.96432718476576929</v>
      </c>
      <c r="K53" s="29"/>
      <c r="L53" s="58">
        <f>L32-L52</f>
        <v>-10368.900000000001</v>
      </c>
      <c r="M53" s="58">
        <f>M32-M52</f>
        <v>-5497.7100000000064</v>
      </c>
      <c r="N53" s="58">
        <f>N32-N52</f>
        <v>0</v>
      </c>
      <c r="O53" s="31" t="str">
        <f>IF(N53=0,"",M53/N53)</f>
        <v/>
      </c>
      <c r="P53" s="29"/>
      <c r="Q53" s="58">
        <f>Q32-Q52</f>
        <v>1981.7799999999997</v>
      </c>
      <c r="R53" s="58">
        <f>R32-R52</f>
        <v>4066.4900000000007</v>
      </c>
      <c r="S53" s="58">
        <f>S32-S52</f>
        <v>0</v>
      </c>
      <c r="T53" s="31" t="str">
        <f>IF(S53=0,"",R53/S53)</f>
        <v/>
      </c>
      <c r="U53" s="29"/>
      <c r="V53" s="58">
        <f>V32-V52</f>
        <v>-8460.0200000000768</v>
      </c>
      <c r="W53" s="58">
        <f>W32-W52</f>
        <v>320029.59999999986</v>
      </c>
      <c r="X53" s="58">
        <f>X32-X52</f>
        <v>333352.44000000041</v>
      </c>
      <c r="Y53" s="31">
        <f>IF(X53=0,"",W53/X53)</f>
        <v>0.96003377086425246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8"/>
      <c r="P54" s="29"/>
      <c r="Q54" s="59"/>
      <c r="R54" s="59"/>
      <c r="S54" s="59"/>
      <c r="T54" s="8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8"/>
      <c r="P55" s="29"/>
      <c r="Q55" s="59"/>
      <c r="R55" s="59"/>
      <c r="S55" s="59"/>
      <c r="T55" s="8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201417</v>
      </c>
      <c r="J56" s="8">
        <f>IF(I56=0,"%",H56/I56)</f>
        <v>0</v>
      </c>
      <c r="K56" s="29"/>
      <c r="L56" s="67">
        <v>0</v>
      </c>
      <c r="M56" s="67">
        <v>0</v>
      </c>
      <c r="N56" s="67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201417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34071.1</v>
      </c>
      <c r="H57" s="19">
        <v>139135.93</v>
      </c>
      <c r="I57" s="19">
        <v>534771</v>
      </c>
      <c r="J57" s="8">
        <f>IF(I57=0,"%",H57/I57)</f>
        <v>0.26017852501351046</v>
      </c>
      <c r="K57" s="29"/>
      <c r="L57" s="66">
        <v>0</v>
      </c>
      <c r="M57" s="66">
        <v>0</v>
      </c>
      <c r="N57" s="66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f t="shared" si="18"/>
        <v>34071.1</v>
      </c>
      <c r="W57" s="66">
        <f t="shared" si="18"/>
        <v>139135.93</v>
      </c>
      <c r="X57" s="59">
        <f t="shared" si="18"/>
        <v>534771</v>
      </c>
      <c r="Y57" s="8">
        <f>IF(X57=0,"%",W57/X57)</f>
        <v>0.26017852501351046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34071.1</v>
      </c>
      <c r="H58" s="57">
        <f>SUM(H56-H57)</f>
        <v>-139135.93</v>
      </c>
      <c r="I58" s="57">
        <f>SUM(I56:I57)</f>
        <v>736188</v>
      </c>
      <c r="J58" s="31">
        <f>IF(I58=0,"",H58/I58)</f>
        <v>-0.188995107228045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34071.1</v>
      </c>
      <c r="W58" s="57">
        <f>W56-W57</f>
        <v>-139135.93</v>
      </c>
      <c r="X58" s="57">
        <f>SUM(X56:X57)</f>
        <v>736188</v>
      </c>
      <c r="Y58" s="31">
        <f>IF(X58=0,"",W58/X58)</f>
        <v>-0.188995107228045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182324.88999999996</v>
      </c>
      <c r="I60" s="59"/>
      <c r="J60" s="8" t="str">
        <f>IF(I60=0,"",H60/I60)</f>
        <v/>
      </c>
      <c r="K60" s="29"/>
      <c r="L60" s="59"/>
      <c r="M60" s="59">
        <f>M32-M52+M58</f>
        <v>-5497.7100000000064</v>
      </c>
      <c r="N60" s="59"/>
      <c r="O60" s="29"/>
      <c r="P60" s="29"/>
      <c r="Q60" s="59"/>
      <c r="R60" s="59">
        <f>R32-R52+R58</f>
        <v>4066.4900000000007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180893.66999999987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182324.88999999996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-5497.7100000000064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4066.4900000000007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180893.66999999987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C1" zoomScale="91" zoomScaleNormal="91" zoomScaleSheetLayoutView="80" zoomScalePageLayoutView="40" workbookViewId="0">
      <selection activeCell="G8" sqref="G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53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11401.54</v>
      </c>
      <c r="M17" s="23">
        <v>50871.71</v>
      </c>
      <c r="N17" s="19">
        <v>218997.22</v>
      </c>
      <c r="O17" s="8">
        <f>IF(N17=0,"%",M17/N17)</f>
        <v>0.23229386199514312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11401.54</v>
      </c>
      <c r="W17" s="23">
        <f t="shared" si="1"/>
        <v>50871.71</v>
      </c>
      <c r="X17" s="23">
        <f t="shared" si="1"/>
        <v>218997.22</v>
      </c>
      <c r="Y17" s="8">
        <f>IF(X17=0,"%",W17/X17)</f>
        <v>0.23229386199514312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274461.63</v>
      </c>
      <c r="H19" s="23">
        <v>1115779.6100000001</v>
      </c>
      <c r="I19" s="19">
        <v>3220704</v>
      </c>
      <c r="J19" s="20">
        <f t="shared" si="2"/>
        <v>0.34643966350214117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274461.63</v>
      </c>
      <c r="W19" s="23">
        <f t="shared" si="5"/>
        <v>1115779.6100000001</v>
      </c>
      <c r="X19" s="23">
        <f t="shared" si="5"/>
        <v>3220704</v>
      </c>
      <c r="Y19" s="8">
        <f t="shared" ref="Y19:Y24" si="6">IF(X19=0,"%",W19/X19)</f>
        <v>0.34643966350214117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5035.55</v>
      </c>
      <c r="H21" s="23">
        <v>20142.2</v>
      </c>
      <c r="I21" s="19">
        <v>55391</v>
      </c>
      <c r="J21" s="20">
        <f t="shared" si="2"/>
        <v>0.36363669188135256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f t="shared" si="5"/>
        <v>5035.55</v>
      </c>
      <c r="W21" s="23">
        <f t="shared" si="5"/>
        <v>20142.2</v>
      </c>
      <c r="X21" s="23">
        <f t="shared" si="5"/>
        <v>55391</v>
      </c>
      <c r="Y21" s="8">
        <f>IF(X21=0,"%",W21/X21)</f>
        <v>0.36363669188135256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43594.91</v>
      </c>
      <c r="H22" s="23">
        <v>174379.64</v>
      </c>
      <c r="I22" s="19">
        <v>479340</v>
      </c>
      <c r="J22" s="20">
        <f t="shared" si="2"/>
        <v>0.3637911294696875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43594.91</v>
      </c>
      <c r="W22" s="23">
        <f t="shared" si="5"/>
        <v>174379.64</v>
      </c>
      <c r="X22" s="23">
        <f t="shared" si="5"/>
        <v>479340</v>
      </c>
      <c r="Y22" s="8">
        <f t="shared" si="6"/>
        <v>0.3637911294696875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17867.509999999998</v>
      </c>
      <c r="H27" s="23">
        <v>70919.44</v>
      </c>
      <c r="I27" s="19">
        <v>190486</v>
      </c>
      <c r="J27" s="20">
        <f t="shared" si="2"/>
        <v>0.37230788614386362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17867.509999999998</v>
      </c>
      <c r="W27" s="23">
        <f t="shared" si="9"/>
        <v>70919.44</v>
      </c>
      <c r="X27" s="23">
        <f t="shared" si="9"/>
        <v>190486</v>
      </c>
      <c r="Y27" s="8">
        <f t="shared" si="10"/>
        <v>0.37230788614386362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3860.84</v>
      </c>
      <c r="H30" s="23">
        <v>5415.46</v>
      </c>
      <c r="I30" s="19">
        <v>83257</v>
      </c>
      <c r="J30" s="20">
        <f t="shared" si="2"/>
        <v>6.5045101312802528E-2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3860.84</v>
      </c>
      <c r="W30" s="23">
        <f t="shared" si="9"/>
        <v>5415.46</v>
      </c>
      <c r="X30" s="23">
        <f t="shared" si="9"/>
        <v>83257</v>
      </c>
      <c r="Y30" s="8">
        <f t="shared" si="10"/>
        <v>6.5045101312802528E-2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7261.15</v>
      </c>
      <c r="R31" s="23">
        <v>28483.5</v>
      </c>
      <c r="S31" s="23">
        <v>0</v>
      </c>
      <c r="T31" s="8" t="str">
        <f t="shared" si="8"/>
        <v>%</v>
      </c>
      <c r="U31" s="29"/>
      <c r="V31" s="23">
        <f t="shared" si="9"/>
        <v>7261.15</v>
      </c>
      <c r="W31" s="23">
        <f t="shared" si="9"/>
        <v>28483.5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344820.44</v>
      </c>
      <c r="H32" s="71">
        <f>SUM(H16:H31)</f>
        <v>1395336.35</v>
      </c>
      <c r="I32" s="57">
        <f>SUM(I16:I31)</f>
        <v>4108771</v>
      </c>
      <c r="J32" s="31">
        <f>IF(I32=0,"",H32/I32)</f>
        <v>0.33959944470013054</v>
      </c>
      <c r="K32" s="29"/>
      <c r="L32" s="57">
        <f>SUM(L16:L31)</f>
        <v>11401.54</v>
      </c>
      <c r="M32" s="57">
        <f>SUM(M16:M31)</f>
        <v>50871.71</v>
      </c>
      <c r="N32" s="57">
        <f>SUM(N16:N31)</f>
        <v>218997.22</v>
      </c>
      <c r="O32" s="31">
        <f>IF(N32=0,"",M32/N32)</f>
        <v>0.23229386199514312</v>
      </c>
      <c r="P32" s="29"/>
      <c r="Q32" s="57">
        <f>SUM(Q16:Q31)</f>
        <v>7261.15</v>
      </c>
      <c r="R32" s="57">
        <f>SUM(R16:R31)</f>
        <v>28483.5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363483.13000000006</v>
      </c>
      <c r="W32" s="57">
        <f>SUM(W16:W31)</f>
        <v>1474691.56</v>
      </c>
      <c r="X32" s="57">
        <f>SUM(X16:X31)</f>
        <v>4327768.2200000007</v>
      </c>
      <c r="Y32" s="31">
        <f>IF(X32=0,"",W32/X32)</f>
        <v>0.34075104881656526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248766.66</v>
      </c>
      <c r="H36" s="23">
        <v>721890.02</v>
      </c>
      <c r="I36" s="19">
        <v>2985676.4399999995</v>
      </c>
      <c r="J36" s="8">
        <f t="shared" ref="J36:J51" si="11">IF(I36=0,"%",H36/I36)</f>
        <v>0.24178441117350283</v>
      </c>
      <c r="K36" s="29"/>
      <c r="L36" s="23">
        <v>8916.84</v>
      </c>
      <c r="M36" s="23">
        <v>26662.610000000008</v>
      </c>
      <c r="N36" s="19">
        <v>110933.23</v>
      </c>
      <c r="O36" s="8">
        <f t="shared" ref="O36:O51" si="12">IF(N36=0,"%",M36/N36)</f>
        <v>0.24034827075710324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257683.5</v>
      </c>
      <c r="W36" s="23">
        <f t="shared" ref="W36:W51" si="15">H36+M36+R36</f>
        <v>748552.63</v>
      </c>
      <c r="X36" s="23">
        <f t="shared" ref="X36:X51" si="16">I36+N36+S36</f>
        <v>3096609.6699999995</v>
      </c>
      <c r="Y36" s="8">
        <f t="shared" ref="Y36:Y51" si="17">IF(X36=0,"%",W36/X36)</f>
        <v>0.24173296274696454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15548.24</v>
      </c>
      <c r="H37" s="23">
        <v>49722.14</v>
      </c>
      <c r="I37" s="19">
        <v>148025.24</v>
      </c>
      <c r="J37" s="8">
        <f t="shared" si="11"/>
        <v>0.33590312030569924</v>
      </c>
      <c r="K37" s="29"/>
      <c r="L37" s="23">
        <v>8072.18</v>
      </c>
      <c r="M37" s="23">
        <v>24209.100000000002</v>
      </c>
      <c r="N37" s="23">
        <v>108063.99</v>
      </c>
      <c r="O37" s="8">
        <f t="shared" si="12"/>
        <v>0.22402559816641973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23620.42</v>
      </c>
      <c r="W37" s="23">
        <f t="shared" si="15"/>
        <v>73931.240000000005</v>
      </c>
      <c r="X37" s="23">
        <f t="shared" si="16"/>
        <v>256089.22999999998</v>
      </c>
      <c r="Y37" s="8">
        <f t="shared" si="17"/>
        <v>0.28869328085370871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9000</v>
      </c>
      <c r="I38" s="19">
        <v>13750</v>
      </c>
      <c r="J38" s="8">
        <f t="shared" si="11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9000</v>
      </c>
      <c r="X38" s="23">
        <f t="shared" si="16"/>
        <v>13750</v>
      </c>
      <c r="Y38" s="8">
        <f t="shared" si="17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34387.81</v>
      </c>
      <c r="H40" s="23">
        <v>134485.62999999998</v>
      </c>
      <c r="I40" s="19">
        <v>415645.23</v>
      </c>
      <c r="J40" s="8">
        <f t="shared" si="11"/>
        <v>0.32355869932634612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34387.81</v>
      </c>
      <c r="W40" s="23">
        <f t="shared" si="15"/>
        <v>134485.62999999998</v>
      </c>
      <c r="X40" s="23">
        <f t="shared" si="16"/>
        <v>415645.23</v>
      </c>
      <c r="Y40" s="8">
        <f t="shared" si="17"/>
        <v>0.32355869932634612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1665.82</v>
      </c>
      <c r="H42" s="23">
        <v>6739.02</v>
      </c>
      <c r="I42" s="19">
        <v>18525</v>
      </c>
      <c r="J42" s="8">
        <f t="shared" si="11"/>
        <v>0.36377975708502025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1665.82</v>
      </c>
      <c r="W42" s="23">
        <f t="shared" si="15"/>
        <v>6739.02</v>
      </c>
      <c r="X42" s="23">
        <f t="shared" si="16"/>
        <v>18525</v>
      </c>
      <c r="Y42" s="8">
        <f t="shared" si="17"/>
        <v>0.36377975708502025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14914.92</v>
      </c>
      <c r="H46" s="23">
        <v>87129.75</v>
      </c>
      <c r="I46" s="19">
        <v>170665.9</v>
      </c>
      <c r="J46" s="8">
        <f t="shared" si="11"/>
        <v>0.51052817229452396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14914.92</v>
      </c>
      <c r="W46" s="23">
        <f t="shared" si="15"/>
        <v>87129.75</v>
      </c>
      <c r="X46" s="23">
        <f t="shared" si="16"/>
        <v>170665.9</v>
      </c>
      <c r="Y46" s="8">
        <f t="shared" si="17"/>
        <v>0.51052817229452396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2986.86</v>
      </c>
      <c r="R51" s="23">
        <v>19352.37</v>
      </c>
      <c r="S51" s="23">
        <v>0</v>
      </c>
      <c r="T51" s="8" t="str">
        <f t="shared" si="13"/>
        <v>%</v>
      </c>
      <c r="U51" s="29"/>
      <c r="V51" s="23">
        <f t="shared" si="14"/>
        <v>2986.86</v>
      </c>
      <c r="W51" s="23">
        <f t="shared" si="15"/>
        <v>19352.37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315283.45</v>
      </c>
      <c r="H52" s="57">
        <f>SUM(H36:H51)</f>
        <v>1025466.56</v>
      </c>
      <c r="I52" s="57">
        <f>SUM(I36:I51)</f>
        <v>3768787.8099999996</v>
      </c>
      <c r="J52" s="31">
        <f>IF(I52=0,"",H52/I52)</f>
        <v>0.27209453322870947</v>
      </c>
      <c r="K52" s="29"/>
      <c r="L52" s="57">
        <f>SUM(L36:L50)</f>
        <v>16989.02</v>
      </c>
      <c r="M52" s="57">
        <f>SUM(M36:M50)</f>
        <v>50871.710000000006</v>
      </c>
      <c r="N52" s="57">
        <f>SUM(N36:N50)</f>
        <v>218997.22</v>
      </c>
      <c r="O52" s="31">
        <f>IF(N52=0,"",M52/N52)</f>
        <v>0.23229386199514315</v>
      </c>
      <c r="P52" s="29"/>
      <c r="Q52" s="57">
        <f>SUM(Q36:Q51)</f>
        <v>2986.86</v>
      </c>
      <c r="R52" s="57">
        <f>SUM(R36:R51)</f>
        <v>19352.37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335259.32999999996</v>
      </c>
      <c r="W52" s="57">
        <f>SUM(W36:W51)</f>
        <v>1095690.6400000001</v>
      </c>
      <c r="X52" s="57">
        <f>SUM(X36:X51)</f>
        <v>3987785.0299999993</v>
      </c>
      <c r="Y52" s="31">
        <f>IF(X52=0,"",W52/X52)</f>
        <v>0.27476171151582868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29536.989999999991</v>
      </c>
      <c r="H53" s="58">
        <f>H32-H52</f>
        <v>369869.79000000004</v>
      </c>
      <c r="I53" s="58">
        <f>I32-I52</f>
        <v>339983.19000000041</v>
      </c>
      <c r="J53" s="31">
        <f>IF(I53=0,"",H53/I53)</f>
        <v>1.0879061108874224</v>
      </c>
      <c r="K53" s="29"/>
      <c r="L53" s="58">
        <f>L32-L52</f>
        <v>-5587.48</v>
      </c>
      <c r="M53" s="58">
        <f>M32-M52</f>
        <v>0</v>
      </c>
      <c r="N53" s="58">
        <f>N32-N52</f>
        <v>0</v>
      </c>
      <c r="O53" s="31" t="str">
        <f>IF(N53=0,"",M53/N53)</f>
        <v/>
      </c>
      <c r="P53" s="29"/>
      <c r="Q53" s="58">
        <f>Q32-Q52</f>
        <v>4274.2899999999991</v>
      </c>
      <c r="R53" s="58">
        <f>R32-R52</f>
        <v>9131.130000000001</v>
      </c>
      <c r="S53" s="58">
        <f>S32-S52</f>
        <v>0</v>
      </c>
      <c r="T53" s="31" t="str">
        <f>IF(S53=0,"",R53/S53)</f>
        <v/>
      </c>
      <c r="U53" s="29"/>
      <c r="V53" s="58">
        <f>V32-V52</f>
        <v>28223.800000000105</v>
      </c>
      <c r="W53" s="58">
        <f>W32-W52</f>
        <v>379000.91999999993</v>
      </c>
      <c r="X53" s="58">
        <f>X32-X52</f>
        <v>339983.19000000134</v>
      </c>
      <c r="Y53" s="31">
        <f>IF(X53=0,"",W53/X53)</f>
        <v>1.1147637034642754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27881.97</v>
      </c>
      <c r="H57" s="23">
        <v>120157.08</v>
      </c>
      <c r="I57" s="19">
        <v>462317.8</v>
      </c>
      <c r="J57" s="8">
        <f>IF(I57=0,"%",H57/I57)</f>
        <v>0.2599014790258995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8"/>
        <v>27881.97</v>
      </c>
      <c r="W57" s="66">
        <f t="shared" si="18"/>
        <v>120157.08</v>
      </c>
      <c r="X57" s="59">
        <f t="shared" si="18"/>
        <v>462317.8</v>
      </c>
      <c r="Y57" s="8">
        <f>IF(X57=0,"%",W57/X57)</f>
        <v>0.2599014790258995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27881.97</v>
      </c>
      <c r="H58" s="57">
        <f>SUM(H56-H57)</f>
        <v>-120157.08</v>
      </c>
      <c r="I58" s="57">
        <f>SUM(I56:I57)</f>
        <v>584653.80000000005</v>
      </c>
      <c r="J58" s="31">
        <f>IF(I58=0,"",H58/I58)</f>
        <v>-0.20551834264995797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27881.97</v>
      </c>
      <c r="W58" s="57">
        <f>W56-W57</f>
        <v>-120157.08</v>
      </c>
      <c r="X58" s="57">
        <f>SUM(X56:X57)</f>
        <v>584653.80000000005</v>
      </c>
      <c r="Y58" s="31">
        <f>IF(X58=0,"",W58/X58)</f>
        <v>-0.20551834264995797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249712.71000000002</v>
      </c>
      <c r="I60" s="59"/>
      <c r="J60" s="8" t="str">
        <f>IF(I60=0,"",H60/I60)</f>
        <v/>
      </c>
      <c r="K60" s="29"/>
      <c r="L60" s="59"/>
      <c r="M60" s="59">
        <f>M32-M52+M58</f>
        <v>-7.2759576141834259E-12</v>
      </c>
      <c r="N60" s="59"/>
      <c r="O60" s="29"/>
      <c r="P60" s="29"/>
      <c r="Q60" s="59"/>
      <c r="R60" s="59">
        <f>R32-R52+R58</f>
        <v>9131.130000000001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258843.83999999991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249712.71000000002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-7.2759576141834259E-12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9131.130000000001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258843.83999999991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C1" zoomScale="90" zoomScaleNormal="90" zoomScaleSheetLayoutView="50" zoomScalePageLayoutView="40" workbookViewId="0">
      <selection activeCell="D12" sqref="D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54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15457.28</v>
      </c>
      <c r="M17" s="19">
        <v>81412.72</v>
      </c>
      <c r="N17" s="19">
        <v>341252.17</v>
      </c>
      <c r="O17" s="8">
        <f>IF(N17=0,"%",M17/N17)</f>
        <v>0.23857055619602363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15457.28</v>
      </c>
      <c r="AB17" s="23">
        <f t="shared" si="1"/>
        <v>81412.72</v>
      </c>
      <c r="AC17" s="23">
        <f t="shared" si="1"/>
        <v>341252.17</v>
      </c>
      <c r="AD17" s="8">
        <f>IF(AC17=0,"%",AB17/AC17)</f>
        <v>0.23857055619602363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347001.54</v>
      </c>
      <c r="H19" s="19">
        <v>1413069.33</v>
      </c>
      <c r="I19" s="19">
        <v>4095784</v>
      </c>
      <c r="J19" s="20">
        <f t="shared" si="2"/>
        <v>0.34500582306098176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347001.54</v>
      </c>
      <c r="AB19" s="23">
        <f>H19+M19+R19</f>
        <v>1413069.33</v>
      </c>
      <c r="AC19" s="23">
        <f>I19+N19+S19</f>
        <v>4095784</v>
      </c>
      <c r="AD19" s="8">
        <f t="shared" ref="AD19:AD24" si="6">IF(AC19=0,"%",AB19/AC19)</f>
        <v>0.34500582306098176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82050.259999999995</v>
      </c>
      <c r="W20" s="23">
        <v>150447.26</v>
      </c>
      <c r="X20" s="23">
        <v>371687</v>
      </c>
      <c r="Y20" s="8">
        <f>IF(X20=0,"%",W20/X20)</f>
        <v>0.40476868978468444</v>
      </c>
      <c r="Z20" s="26"/>
      <c r="AA20" s="23">
        <f>G20+L20+Q20+V20</f>
        <v>82050.259999999995</v>
      </c>
      <c r="AB20" s="23">
        <f>H20+M20+R20+W20</f>
        <v>150447.26</v>
      </c>
      <c r="AC20" s="23">
        <f>I20+N20+S20+X20</f>
        <v>371687</v>
      </c>
      <c r="AD20" s="8">
        <f>IF(AC20=0,"%",AB20/AC20)</f>
        <v>0.40476868978468444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20185.45</v>
      </c>
      <c r="H21" s="19">
        <v>80741.8</v>
      </c>
      <c r="I21" s="19">
        <v>222040</v>
      </c>
      <c r="J21" s="20">
        <f t="shared" si="2"/>
        <v>0.36363628175103585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20185.45</v>
      </c>
      <c r="AB21" s="23">
        <f t="shared" si="7"/>
        <v>80741.8</v>
      </c>
      <c r="AC21" s="23">
        <f t="shared" si="7"/>
        <v>222040</v>
      </c>
      <c r="AD21" s="8">
        <f>IF(AC21=0,"%",AB21/AC21)</f>
        <v>0.36363628175103585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52570.18</v>
      </c>
      <c r="H22" s="19">
        <v>210280.72</v>
      </c>
      <c r="I22" s="19">
        <v>582812</v>
      </c>
      <c r="J22" s="20">
        <f t="shared" si="2"/>
        <v>0.3608036896975354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52570.18</v>
      </c>
      <c r="AB22" s="23">
        <f t="shared" si="7"/>
        <v>210280.72</v>
      </c>
      <c r="AC22" s="23">
        <f t="shared" si="7"/>
        <v>582812</v>
      </c>
      <c r="AD22" s="8">
        <f t="shared" si="6"/>
        <v>0.3608036896975354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9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94800.36</v>
      </c>
      <c r="I27" s="19">
        <v>256626</v>
      </c>
      <c r="J27" s="20">
        <f t="shared" si="2"/>
        <v>0.36941058193635873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94800.36</v>
      </c>
      <c r="AC27" s="23">
        <f t="shared" si="11"/>
        <v>256626</v>
      </c>
      <c r="AD27" s="8">
        <f t="shared" si="12"/>
        <v>0.36941058193635873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8"/>
        <v>%</v>
      </c>
      <c r="P31" s="29"/>
      <c r="Q31" s="23">
        <v>6874.32</v>
      </c>
      <c r="R31" s="23">
        <v>60976.89</v>
      </c>
      <c r="S31" s="19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6874.32</v>
      </c>
      <c r="AB31" s="23">
        <f t="shared" si="11"/>
        <v>60976.89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443641.26</v>
      </c>
      <c r="H32" s="57">
        <f>SUM(H16:H31)</f>
        <v>1809092.2100000002</v>
      </c>
      <c r="I32" s="57">
        <f>SUM(I16:I31)</f>
        <v>5271408</v>
      </c>
      <c r="J32" s="31">
        <f>IF(I32=0,"",H32/I32)</f>
        <v>0.34318956339558621</v>
      </c>
      <c r="K32" s="29"/>
      <c r="L32" s="57">
        <f>SUM(L16:L31)</f>
        <v>15457.28</v>
      </c>
      <c r="M32" s="57">
        <f>SUM(M16:M31)</f>
        <v>81412.72</v>
      </c>
      <c r="N32" s="57">
        <f>SUM(N16:N31)</f>
        <v>341252.17</v>
      </c>
      <c r="O32" s="31">
        <f>IF(N32=0,"",M32/N32)</f>
        <v>0.23857055619602363</v>
      </c>
      <c r="P32" s="29"/>
      <c r="Q32" s="57">
        <f>SUM(Q16:Q31)</f>
        <v>6874.32</v>
      </c>
      <c r="R32" s="57">
        <f>SUM(R16:R31)</f>
        <v>60976.89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82050.259999999995</v>
      </c>
      <c r="W32" s="57">
        <f>SUM(W16:W31)</f>
        <v>150447.26</v>
      </c>
      <c r="X32" s="57">
        <f>SUM(X16:X31)</f>
        <v>371687</v>
      </c>
      <c r="Y32" s="31">
        <f>IF(X32=0,"",W32/X32)</f>
        <v>0.40476868978468444</v>
      </c>
      <c r="Z32" s="29"/>
      <c r="AA32" s="57">
        <f>SUM(AA16:AA31)</f>
        <v>548023.12</v>
      </c>
      <c r="AB32" s="57">
        <f>SUM(AB16:AB31)</f>
        <v>2101929.08</v>
      </c>
      <c r="AC32" s="57">
        <f>SUM(AC16:AC31)</f>
        <v>5984347.1699999999</v>
      </c>
      <c r="AD32" s="31">
        <f>IF(AC32=0,"",AB32/AC32)</f>
        <v>0.35123782432562317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243168.09999999998</v>
      </c>
      <c r="H36" s="19">
        <v>715139.02</v>
      </c>
      <c r="I36" s="19">
        <v>3113780.1</v>
      </c>
      <c r="J36" s="8">
        <f t="shared" ref="J36:J51" si="13">IF(I36=0,"%",H36/I36)</f>
        <v>0.22966908292592658</v>
      </c>
      <c r="K36" s="29"/>
      <c r="L36" s="19">
        <v>18271.289999999997</v>
      </c>
      <c r="M36" s="19">
        <v>107420.84000000003</v>
      </c>
      <c r="N36" s="19">
        <v>123735.03999999998</v>
      </c>
      <c r="O36" s="8">
        <f t="shared" ref="O36:O51" si="14">IF(N36=0,"%",M36/N36)</f>
        <v>0.86815214186700906</v>
      </c>
      <c r="P36" s="29"/>
      <c r="Q36" s="23">
        <v>0</v>
      </c>
      <c r="R36" s="23">
        <v>0</v>
      </c>
      <c r="S36" s="23">
        <v>0</v>
      </c>
      <c r="T36" s="8" t="str">
        <f t="shared" ref="T36:T51" si="15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261439.38999999998</v>
      </c>
      <c r="AB36" s="23">
        <f>H36+M36+R36+W36</f>
        <v>822559.8600000001</v>
      </c>
      <c r="AC36" s="23">
        <f>I36+N36+S36+X36</f>
        <v>3237515.14</v>
      </c>
      <c r="AD36" s="8">
        <f t="shared" ref="AD36:AD51" si="17">IF(AC36=0,"%",AB36/AC36)</f>
        <v>0.25407135547789284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14510.91</v>
      </c>
      <c r="H37" s="19">
        <v>31010.059999999994</v>
      </c>
      <c r="I37" s="19">
        <v>128394.91</v>
      </c>
      <c r="J37" s="8">
        <f t="shared" si="13"/>
        <v>0.24152094502811672</v>
      </c>
      <c r="K37" s="29"/>
      <c r="L37" s="23">
        <v>16683.68</v>
      </c>
      <c r="M37" s="19">
        <v>46930.489999999991</v>
      </c>
      <c r="N37" s="23">
        <v>217517.13</v>
      </c>
      <c r="O37" s="8">
        <f t="shared" si="14"/>
        <v>0.21575537522033317</v>
      </c>
      <c r="P37" s="29"/>
      <c r="Q37" s="23">
        <v>0</v>
      </c>
      <c r="R37" s="23">
        <v>0</v>
      </c>
      <c r="S37" s="23">
        <v>0</v>
      </c>
      <c r="T37" s="8" t="str">
        <f t="shared" si="15"/>
        <v>%</v>
      </c>
      <c r="U37" s="29"/>
      <c r="V37" s="23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31194.59</v>
      </c>
      <c r="AB37" s="23">
        <f t="shared" ref="AB37:AB51" si="19">H37+M37+R37+W37</f>
        <v>77940.549999999988</v>
      </c>
      <c r="AC37" s="23">
        <f t="shared" ref="AC37:AC51" si="20">I37+N37+S37+X37</f>
        <v>345912.04000000004</v>
      </c>
      <c r="AD37" s="8">
        <f t="shared" si="17"/>
        <v>0.22531898571671566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9000</v>
      </c>
      <c r="I38" s="19">
        <v>13250</v>
      </c>
      <c r="J38" s="8">
        <f t="shared" si="13"/>
        <v>0.67924528301886788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0</v>
      </c>
      <c r="AB38" s="23">
        <f t="shared" si="19"/>
        <v>9000</v>
      </c>
      <c r="AC38" s="23">
        <f t="shared" si="20"/>
        <v>13250</v>
      </c>
      <c r="AD38" s="8">
        <f t="shared" si="17"/>
        <v>0.67924528301886788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54713.279999999999</v>
      </c>
      <c r="H40" s="19">
        <v>209010.45000000004</v>
      </c>
      <c r="I40" s="19">
        <v>680602.78</v>
      </c>
      <c r="J40" s="8">
        <f t="shared" si="13"/>
        <v>0.30709608620758211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54713.279999999999</v>
      </c>
      <c r="AB40" s="23">
        <f t="shared" si="19"/>
        <v>209010.45000000004</v>
      </c>
      <c r="AC40" s="23">
        <f t="shared" si="20"/>
        <v>680602.78</v>
      </c>
      <c r="AD40" s="8">
        <f t="shared" si="17"/>
        <v>0.30709608620758211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9009.01</v>
      </c>
      <c r="I42" s="19">
        <v>24960</v>
      </c>
      <c r="J42" s="8">
        <f t="shared" si="13"/>
        <v>0.36093790064102566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9009.01</v>
      </c>
      <c r="AC42" s="23">
        <f t="shared" si="20"/>
        <v>24960</v>
      </c>
      <c r="AD42" s="8">
        <f t="shared" si="17"/>
        <v>0.36093790064102566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500</v>
      </c>
      <c r="J45" s="8">
        <f t="shared" si="13"/>
        <v>0</v>
      </c>
      <c r="K45" s="29"/>
      <c r="L45" s="19">
        <v>0</v>
      </c>
      <c r="M45" s="19">
        <v>0</v>
      </c>
      <c r="N45" s="19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500</v>
      </c>
      <c r="AD45" s="8">
        <f t="shared" si="17"/>
        <v>0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31795.969999999998</v>
      </c>
      <c r="H46" s="19">
        <v>229529.61</v>
      </c>
      <c r="I46" s="19">
        <v>341120.17</v>
      </c>
      <c r="J46" s="8">
        <f t="shared" si="13"/>
        <v>0.67287023807475232</v>
      </c>
      <c r="K46" s="29"/>
      <c r="L46" s="19">
        <v>0</v>
      </c>
      <c r="M46" s="19">
        <v>0</v>
      </c>
      <c r="N46" s="19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87135.87</v>
      </c>
      <c r="X46" s="23">
        <v>0</v>
      </c>
      <c r="Y46" s="8" t="str">
        <f t="shared" si="16"/>
        <v>%</v>
      </c>
      <c r="Z46" s="29"/>
      <c r="AA46" s="23">
        <f t="shared" si="18"/>
        <v>31795.969999999998</v>
      </c>
      <c r="AB46" s="23">
        <f t="shared" si="19"/>
        <v>316665.48</v>
      </c>
      <c r="AC46" s="23">
        <f t="shared" si="20"/>
        <v>341120.17</v>
      </c>
      <c r="AD46" s="8">
        <f t="shared" si="17"/>
        <v>0.92831063023919103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9330</v>
      </c>
      <c r="W47" s="23">
        <v>53128.270000000004</v>
      </c>
      <c r="X47" s="23">
        <v>82687</v>
      </c>
      <c r="Y47" s="8">
        <f>IF(X47=0,"%",W47/X47)</f>
        <v>0.64252264563958061</v>
      </c>
      <c r="Z47" s="29"/>
      <c r="AA47" s="23">
        <f t="shared" si="18"/>
        <v>9330</v>
      </c>
      <c r="AB47" s="23">
        <f t="shared" si="19"/>
        <v>53128.270000000004</v>
      </c>
      <c r="AC47" s="23">
        <f t="shared" si="20"/>
        <v>82687</v>
      </c>
      <c r="AD47" s="8">
        <f t="shared" si="17"/>
        <v>0.64252264563958061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19">
        <v>5365.2</v>
      </c>
      <c r="J49" s="8">
        <f t="shared" si="13"/>
        <v>0</v>
      </c>
      <c r="K49" s="29"/>
      <c r="L49" s="19">
        <v>0</v>
      </c>
      <c r="M49" s="19">
        <v>0</v>
      </c>
      <c r="N49" s="19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5365.2</v>
      </c>
      <c r="AD49" s="8">
        <f t="shared" si="17"/>
        <v>0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24011.08</v>
      </c>
      <c r="W50" s="23">
        <v>96044.32</v>
      </c>
      <c r="X50" s="23">
        <v>289000</v>
      </c>
      <c r="Y50" s="8">
        <f t="shared" si="16"/>
        <v>0.33233328719723187</v>
      </c>
      <c r="Z50" s="29"/>
      <c r="AA50" s="23">
        <f t="shared" si="18"/>
        <v>24011.08</v>
      </c>
      <c r="AB50" s="23">
        <f t="shared" si="19"/>
        <v>96044.32</v>
      </c>
      <c r="AC50" s="23">
        <f t="shared" si="20"/>
        <v>289000</v>
      </c>
      <c r="AD50" s="8">
        <f t="shared" si="17"/>
        <v>0.33233328719723187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22004.65</v>
      </c>
      <c r="R51" s="23">
        <v>67229.5</v>
      </c>
      <c r="S51" s="19">
        <v>0</v>
      </c>
      <c r="T51" s="8" t="str">
        <f t="shared" si="15"/>
        <v>%</v>
      </c>
      <c r="U51" s="29"/>
      <c r="V51" s="23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22004.65</v>
      </c>
      <c r="AB51" s="23">
        <f t="shared" si="19"/>
        <v>67229.5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346415.19999999995</v>
      </c>
      <c r="H52" s="57">
        <f>SUM(H36:H51)</f>
        <v>1202698.1499999999</v>
      </c>
      <c r="I52" s="57">
        <f>SUM(I36:I51)</f>
        <v>4307973.16</v>
      </c>
      <c r="J52" s="31">
        <f>IF(I52=0,"",H52/I52)</f>
        <v>0.2791795829108647</v>
      </c>
      <c r="K52" s="29"/>
      <c r="L52" s="57">
        <f>SUM(L36:L50)</f>
        <v>34954.97</v>
      </c>
      <c r="M52" s="57">
        <f>SUM(M36:M50)</f>
        <v>154351.33000000002</v>
      </c>
      <c r="N52" s="57">
        <f>SUM(N36:N50)</f>
        <v>341252.17</v>
      </c>
      <c r="O52" s="31">
        <f>IF(N52=0,"",M52/N52)</f>
        <v>0.4523087135240782</v>
      </c>
      <c r="P52" s="29"/>
      <c r="Q52" s="57">
        <f>SUM(Q36:Q51)</f>
        <v>22004.65</v>
      </c>
      <c r="R52" s="57">
        <f>SUM(R36:R51)</f>
        <v>67229.5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33341.08</v>
      </c>
      <c r="W52" s="57">
        <f>SUM(W36:W51)</f>
        <v>236308.46000000002</v>
      </c>
      <c r="X52" s="57">
        <f>SUM(X36:X51)</f>
        <v>371687</v>
      </c>
      <c r="Y52" s="31">
        <f>IF(X52=0,"",W52/X52)</f>
        <v>0.63577273350964658</v>
      </c>
      <c r="Z52" s="29"/>
      <c r="AA52" s="57">
        <f>SUM(AA36:AA51)</f>
        <v>436715.9</v>
      </c>
      <c r="AB52" s="57">
        <f>SUM(AB36:AB51)</f>
        <v>1660587.4400000002</v>
      </c>
      <c r="AC52" s="57">
        <f>SUM(AC36:AC51)</f>
        <v>5020912.33</v>
      </c>
      <c r="AD52" s="31">
        <f>IF(AC52=0,"",AB52/AC52)</f>
        <v>0.330734203439079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97226.060000000056</v>
      </c>
      <c r="H53" s="57">
        <f>H32-H52</f>
        <v>606394.06000000029</v>
      </c>
      <c r="I53" s="57">
        <f>I32-I52</f>
        <v>963434.83999999985</v>
      </c>
      <c r="J53" s="31">
        <f>IF(I53=0,"",H53/I53)</f>
        <v>0.62940848184398268</v>
      </c>
      <c r="K53" s="29"/>
      <c r="L53" s="57">
        <f>L32-L52</f>
        <v>-19497.690000000002</v>
      </c>
      <c r="M53" s="57">
        <f>M32-M52</f>
        <v>-72938.610000000015</v>
      </c>
      <c r="N53" s="57">
        <f>N32-N52</f>
        <v>0</v>
      </c>
      <c r="O53" s="31" t="str">
        <f>IF(N53=0,"",M53/N53)</f>
        <v/>
      </c>
      <c r="P53" s="29"/>
      <c r="Q53" s="57">
        <f>Q32-Q52</f>
        <v>-15130.330000000002</v>
      </c>
      <c r="R53" s="57">
        <f>R32-R52</f>
        <v>-6252.6100000000006</v>
      </c>
      <c r="S53" s="57">
        <f>S32-S52</f>
        <v>0</v>
      </c>
      <c r="T53" s="31" t="str">
        <f>IF(S53=0,"",R53/S53)</f>
        <v/>
      </c>
      <c r="U53" s="29"/>
      <c r="V53" s="57">
        <f>V32-V52</f>
        <v>48709.179999999993</v>
      </c>
      <c r="W53" s="57">
        <f>W32-W52</f>
        <v>-85861.200000000012</v>
      </c>
      <c r="X53" s="57">
        <f>X32-X52</f>
        <v>0</v>
      </c>
      <c r="Y53" s="31" t="str">
        <f>IF(X53=0,"",W53/X53)</f>
        <v/>
      </c>
      <c r="Z53" s="29"/>
      <c r="AA53" s="57">
        <f>AA32-AA52</f>
        <v>111307.21999999997</v>
      </c>
      <c r="AB53" s="57">
        <f>AB32-AB52</f>
        <v>441341.6399999999</v>
      </c>
      <c r="AC53" s="57">
        <f>AC32-AC52</f>
        <v>963434.83999999985</v>
      </c>
      <c r="AD53" s="31">
        <f>IF(AC53=0,"",AB53/AC53)</f>
        <v>0.45809184147835047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67111.679999999993</v>
      </c>
      <c r="H57" s="19">
        <v>262700.93</v>
      </c>
      <c r="I57" s="19">
        <v>1050760.8</v>
      </c>
      <c r="J57" s="8">
        <f>IF(I57=0,"%",H57/I57)</f>
        <v>0.25001021164855025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67111.679999999993</v>
      </c>
      <c r="AB57" s="59">
        <f t="shared" si="21"/>
        <v>262700.93</v>
      </c>
      <c r="AC57" s="59">
        <f t="shared" si="21"/>
        <v>1050760.8</v>
      </c>
      <c r="AD57" s="8">
        <f>IF(AC57=0,"%",AB57/AC57)</f>
        <v>0.25001021164855025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67111.679999999993</v>
      </c>
      <c r="H58" s="57">
        <f>SUM(H56-H57)</f>
        <v>-262700.93</v>
      </c>
      <c r="I58" s="57">
        <f>SUM(I56:I57)</f>
        <v>1138086.8</v>
      </c>
      <c r="J58" s="31">
        <f>IF(I58=0,"",H58/I58)</f>
        <v>-0.23082679633925987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67111.679999999993</v>
      </c>
      <c r="AB58" s="57">
        <f>AB56-AB57</f>
        <v>-262700.93</v>
      </c>
      <c r="AC58" s="57">
        <f>SUM(AC56:AC57)</f>
        <v>1138086.8</v>
      </c>
      <c r="AD58" s="31">
        <f>IF(AC58=0,"",AB58/AC58)</f>
        <v>-0.23082679633925987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343693.1300000003</v>
      </c>
      <c r="I60" s="59"/>
      <c r="J60" s="8" t="str">
        <f>IF(I60=0,"",H60/I60)</f>
        <v/>
      </c>
      <c r="K60" s="29"/>
      <c r="L60" s="59"/>
      <c r="M60" s="59">
        <f>M32-M52+M58</f>
        <v>-72938.610000000015</v>
      </c>
      <c r="N60" s="59"/>
      <c r="O60" s="29"/>
      <c r="P60" s="29"/>
      <c r="Q60" s="59"/>
      <c r="R60" s="59">
        <f>R32-R52+R58</f>
        <v>-6252.6100000000006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-85861.200000000012</v>
      </c>
      <c r="X60" s="59">
        <f>X32-X52+X58</f>
        <v>0</v>
      </c>
      <c r="Y60" s="29"/>
      <c r="Z60" s="29"/>
      <c r="AA60" s="59"/>
      <c r="AB60" s="59">
        <f>AB32-AB52+AB58</f>
        <v>178640.7099999999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343693.1300000003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-72938.610000000015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-6252.6100000000006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-85861.200000000012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178640.7099999999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E1" zoomScale="90" zoomScaleNormal="90" zoomScaleSheetLayoutView="50" zoomScalePageLayoutView="40" workbookViewId="0">
      <selection activeCell="Q14" sqref="Q14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6.28515625" style="4" customWidth="1"/>
    <col min="21" max="21" width="2.42578125" style="4" customWidth="1"/>
    <col min="22" max="22" width="16.7109375" style="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56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18492.650000000001</v>
      </c>
      <c r="M17" s="19">
        <v>92295.74</v>
      </c>
      <c r="N17" s="19">
        <v>354543.58</v>
      </c>
      <c r="O17" s="8">
        <f>IF(N17=0,"%",M17/N17)</f>
        <v>0.26032269432152744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18492.650000000001</v>
      </c>
      <c r="AB17" s="23">
        <f t="shared" si="1"/>
        <v>92295.74</v>
      </c>
      <c r="AC17" s="23">
        <f t="shared" si="1"/>
        <v>354543.58</v>
      </c>
      <c r="AD17" s="8">
        <f>IF(AC17=0,"%",AB17/AC17)</f>
        <v>0.26032269432152744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357107.08</v>
      </c>
      <c r="H19" s="19">
        <v>1451720.43</v>
      </c>
      <c r="I19" s="19">
        <v>4757900</v>
      </c>
      <c r="J19" s="20">
        <f t="shared" si="2"/>
        <v>0.30511789444923176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357107.08</v>
      </c>
      <c r="AB19" s="23">
        <f>H19+M19+R19</f>
        <v>1451720.43</v>
      </c>
      <c r="AC19" s="23">
        <f>I19+N19+S19</f>
        <v>4757900</v>
      </c>
      <c r="AD19" s="8">
        <f t="shared" ref="AD19:AD24" si="6">IF(AC19=0,"%",AB19/AC19)</f>
        <v>0.30511789444923176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35694</v>
      </c>
      <c r="W20" s="23">
        <v>108709</v>
      </c>
      <c r="X20" s="19">
        <v>417168</v>
      </c>
      <c r="Y20" s="8">
        <f t="shared" si="5"/>
        <v>0.26058806044567179</v>
      </c>
      <c r="Z20" s="26"/>
      <c r="AA20" s="23">
        <f>G20+L20+Q20+V20</f>
        <v>35694</v>
      </c>
      <c r="AB20" s="23">
        <f>H20+M20+R20+W20</f>
        <v>108709</v>
      </c>
      <c r="AC20" s="23">
        <f>I20+N20+S20+X20</f>
        <v>417168</v>
      </c>
      <c r="AD20" s="8">
        <f>IF(AC20=0,"%",AB20/AC20)</f>
        <v>0.26058806044567179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17808.64</v>
      </c>
      <c r="H21" s="19">
        <v>71234.559999999998</v>
      </c>
      <c r="I21" s="19">
        <v>195895</v>
      </c>
      <c r="J21" s="20">
        <f t="shared" si="2"/>
        <v>0.36363643788764388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17808.64</v>
      </c>
      <c r="AB21" s="23">
        <f t="shared" si="7"/>
        <v>71234.559999999998</v>
      </c>
      <c r="AC21" s="23">
        <f t="shared" si="7"/>
        <v>195895</v>
      </c>
      <c r="AD21" s="8">
        <f>IF(AC21=0,"%",AB21/AC21)</f>
        <v>0.36363643788764388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54876.639999999999</v>
      </c>
      <c r="H22" s="19">
        <v>219506.56</v>
      </c>
      <c r="I22" s="19">
        <v>677570</v>
      </c>
      <c r="J22" s="20">
        <f t="shared" si="2"/>
        <v>0.32396145047744146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54876.639999999999</v>
      </c>
      <c r="AB22" s="23">
        <f t="shared" si="7"/>
        <v>219506.56</v>
      </c>
      <c r="AC22" s="23">
        <f t="shared" si="7"/>
        <v>677570</v>
      </c>
      <c r="AD22" s="8">
        <f t="shared" si="6"/>
        <v>0.32396145047744146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9900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125000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9900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23"/>
      <c r="R25" s="23"/>
      <c r="S25" s="23"/>
      <c r="T25" s="8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2" si="9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97335.46</v>
      </c>
      <c r="I27" s="19">
        <v>294303</v>
      </c>
      <c r="J27" s="20">
        <f t="shared" si="2"/>
        <v>0.33073213660751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97335.46</v>
      </c>
      <c r="AC27" s="23">
        <f t="shared" si="11"/>
        <v>294303</v>
      </c>
      <c r="AD27" s="8">
        <f t="shared" si="12"/>
        <v>0.33073213660751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1775.88</v>
      </c>
      <c r="H29" s="19">
        <v>1775.88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1775.88</v>
      </c>
      <c r="AB29" s="23">
        <f t="shared" si="11"/>
        <v>1775.88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145</v>
      </c>
      <c r="H30" s="19">
        <v>321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145</v>
      </c>
      <c r="AB30" s="23">
        <f>H30+M30+R30+W30</f>
        <v>321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8"/>
        <v>%</v>
      </c>
      <c r="P31" s="29"/>
      <c r="Q31" s="23">
        <v>0</v>
      </c>
      <c r="R31" s="23">
        <v>0</v>
      </c>
      <c r="S31" s="23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8"/>
        <v>%</v>
      </c>
      <c r="P32" s="29"/>
      <c r="Q32" s="23">
        <v>4348.5</v>
      </c>
      <c r="R32" s="23">
        <v>59935.16</v>
      </c>
      <c r="S32" s="23">
        <v>0</v>
      </c>
      <c r="T32" s="8" t="str">
        <f t="shared" si="9"/>
        <v>%</v>
      </c>
      <c r="U32" s="29"/>
      <c r="V32" s="23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4348.5</v>
      </c>
      <c r="AB32" s="23">
        <f>H32+M32+R32</f>
        <v>59935.16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456236.03</v>
      </c>
      <c r="H33" s="30">
        <f>SUM(H16:H32)</f>
        <v>1851793.89</v>
      </c>
      <c r="I33" s="30">
        <f>SUM(I16:I32)</f>
        <v>5925668</v>
      </c>
      <c r="J33" s="31">
        <f>IF(I33=0,"",H33/I33)</f>
        <v>0.31250382066629451</v>
      </c>
      <c r="K33" s="29"/>
      <c r="L33" s="30">
        <f>SUM(L16:L32)</f>
        <v>18492.650000000001</v>
      </c>
      <c r="M33" s="30">
        <f>SUM(M16:M32)</f>
        <v>92295.74</v>
      </c>
      <c r="N33" s="30">
        <f>SUM(N16:N32)</f>
        <v>354543.58</v>
      </c>
      <c r="O33" s="31">
        <f>IF(N33=0,"",M33/N33)</f>
        <v>0.26032269432152744</v>
      </c>
      <c r="P33" s="29"/>
      <c r="Q33" s="30">
        <f>SUM(Q16:Q32)</f>
        <v>4348.5</v>
      </c>
      <c r="R33" s="30">
        <f>SUM(R16:R32)</f>
        <v>59935.16</v>
      </c>
      <c r="S33" s="30">
        <f>SUM(S16:S32)</f>
        <v>0</v>
      </c>
      <c r="T33" s="31" t="str">
        <f>IF(S33=0,"",R33/S33)</f>
        <v/>
      </c>
      <c r="U33" s="29"/>
      <c r="V33" s="30">
        <f>SUM(V16:V32)</f>
        <v>35694</v>
      </c>
      <c r="W33" s="30">
        <f>SUM(W16:W32)</f>
        <v>233709</v>
      </c>
      <c r="X33" s="30">
        <f>SUM(X16:X32)</f>
        <v>536472.42000000004</v>
      </c>
      <c r="Y33" s="31">
        <f>IF(X33=0,"",W33/X33)</f>
        <v>0.43564028883348743</v>
      </c>
      <c r="Z33" s="29"/>
      <c r="AA33" s="30">
        <f>SUM(AA16:AA32)</f>
        <v>514771.18000000005</v>
      </c>
      <c r="AB33" s="30">
        <f>SUM(AB16:AB32)</f>
        <v>2112733.79</v>
      </c>
      <c r="AC33" s="30">
        <f>SUM(AC16:AC32)</f>
        <v>6697379.5800000001</v>
      </c>
      <c r="AD33" s="31">
        <f>IF(AC33=0,"",AB33/AC33)</f>
        <v>0.31545677899295654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8"/>
      <c r="P36" s="29"/>
      <c r="Q36" s="29"/>
      <c r="R36" s="29"/>
      <c r="S36" s="29"/>
      <c r="T36" s="8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265103.29000000004</v>
      </c>
      <c r="H37" s="19">
        <v>780242.41999999981</v>
      </c>
      <c r="I37" s="19">
        <v>3574658.18</v>
      </c>
      <c r="J37" s="8">
        <f t="shared" ref="J37:J52" si="13">IF(I37=0,"%",H37/I37)</f>
        <v>0.21827049768434076</v>
      </c>
      <c r="K37" s="29"/>
      <c r="L37" s="19">
        <v>12459.44</v>
      </c>
      <c r="M37" s="19">
        <v>113295.73000000001</v>
      </c>
      <c r="N37" s="19">
        <v>160461.66999999998</v>
      </c>
      <c r="O37" s="8">
        <f t="shared" ref="O37:O52" si="14">IF(N37=0,"%",M37/N37)</f>
        <v>0.70606101756263673</v>
      </c>
      <c r="P37" s="29"/>
      <c r="Q37" s="23">
        <v>0</v>
      </c>
      <c r="R37" s="23">
        <v>0</v>
      </c>
      <c r="S37" s="23">
        <v>0</v>
      </c>
      <c r="T37" s="8" t="str">
        <f t="shared" ref="T37:T52" si="15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277562.73000000004</v>
      </c>
      <c r="AB37" s="23">
        <f>H37+M37+R37+W37</f>
        <v>893538.14999999979</v>
      </c>
      <c r="AC37" s="23">
        <f>I37+N37+S37+X37</f>
        <v>3735119.85</v>
      </c>
      <c r="AD37" s="8">
        <f t="shared" ref="AD37:AD52" si="17">IF(AC37=0,"%",AB37/AC37)</f>
        <v>0.23922609872879977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6778.29</v>
      </c>
      <c r="H38" s="19">
        <v>15700.87</v>
      </c>
      <c r="I38" s="19">
        <v>54313.98</v>
      </c>
      <c r="J38" s="8">
        <f t="shared" si="13"/>
        <v>0.28907603530435444</v>
      </c>
      <c r="K38" s="29"/>
      <c r="L38" s="23">
        <v>15248.470000000001</v>
      </c>
      <c r="M38" s="23">
        <v>51049.65</v>
      </c>
      <c r="N38" s="23">
        <v>194081.9</v>
      </c>
      <c r="O38" s="8">
        <f t="shared" si="14"/>
        <v>0.26303148310069102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22026.760000000002</v>
      </c>
      <c r="AB38" s="23">
        <f t="shared" ref="AB38:AB50" si="19">H38+M38+R38+W38</f>
        <v>66750.52</v>
      </c>
      <c r="AC38" s="23">
        <f t="shared" ref="AC38:AC52" si="20">I38+N38+S38+X38</f>
        <v>248395.88</v>
      </c>
      <c r="AD38" s="8">
        <f t="shared" si="17"/>
        <v>0.26872635729706951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9000</v>
      </c>
      <c r="I39" s="19">
        <v>13250</v>
      </c>
      <c r="J39" s="8">
        <f t="shared" si="13"/>
        <v>0.67924528301886788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9000</v>
      </c>
      <c r="AC39" s="23">
        <f t="shared" si="20"/>
        <v>13250</v>
      </c>
      <c r="AD39" s="8">
        <f t="shared" si="17"/>
        <v>0.67924528301886788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54103.22</v>
      </c>
      <c r="H41" s="19">
        <v>198668.97</v>
      </c>
      <c r="I41" s="19">
        <v>676948.39</v>
      </c>
      <c r="J41" s="8">
        <f t="shared" si="13"/>
        <v>0.29347727675369756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54103.22</v>
      </c>
      <c r="AB41" s="23">
        <f t="shared" si="19"/>
        <v>198668.97</v>
      </c>
      <c r="AC41" s="23">
        <f t="shared" si="20"/>
        <v>676948.39</v>
      </c>
      <c r="AD41" s="8">
        <f t="shared" si="17"/>
        <v>0.29347727675369756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478813.97000000003</v>
      </c>
      <c r="W42" s="23">
        <v>2145990.2899999996</v>
      </c>
      <c r="X42" s="23">
        <v>4136594.41</v>
      </c>
      <c r="Y42" s="8">
        <f t="shared" si="16"/>
        <v>0.51878189575757794</v>
      </c>
      <c r="Z42" s="29"/>
      <c r="AA42" s="23">
        <f t="shared" si="18"/>
        <v>478813.97000000003</v>
      </c>
      <c r="AB42" s="23">
        <f>H42+M42+R42+W42</f>
        <v>2145990.2899999996</v>
      </c>
      <c r="AC42" s="23">
        <f t="shared" si="20"/>
        <v>4136594.41</v>
      </c>
      <c r="AD42" s="8">
        <f t="shared" si="17"/>
        <v>0.51878189575757794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9250.2000000000007</v>
      </c>
      <c r="I43" s="19">
        <v>28626</v>
      </c>
      <c r="J43" s="8">
        <f t="shared" si="13"/>
        <v>0.32313980297631528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9250.2000000000007</v>
      </c>
      <c r="AC43" s="23">
        <f>I43+N43+S43+X43</f>
        <v>30626</v>
      </c>
      <c r="AD43" s="8">
        <f t="shared" si="17"/>
        <v>0.30203748449030238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930</v>
      </c>
      <c r="H46" s="19">
        <v>1413.75</v>
      </c>
      <c r="I46" s="19">
        <v>12000</v>
      </c>
      <c r="J46" s="8">
        <f t="shared" si="13"/>
        <v>0.1178125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930</v>
      </c>
      <c r="AB46" s="23">
        <f t="shared" si="19"/>
        <v>1413.75</v>
      </c>
      <c r="AC46" s="23">
        <f t="shared" si="20"/>
        <v>12000</v>
      </c>
      <c r="AD46" s="8">
        <f t="shared" si="17"/>
        <v>0.1178125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37859.210000000006</v>
      </c>
      <c r="H47" s="19">
        <v>258176.30000000005</v>
      </c>
      <c r="I47" s="19">
        <v>530551.88</v>
      </c>
      <c r="J47" s="8">
        <f t="shared" si="13"/>
        <v>0.48661838687669912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0</v>
      </c>
      <c r="W47" s="23">
        <v>0</v>
      </c>
      <c r="X47" s="23">
        <v>0</v>
      </c>
      <c r="Y47" s="8" t="str">
        <f t="shared" si="16"/>
        <v>%</v>
      </c>
      <c r="Z47" s="29"/>
      <c r="AA47" s="23">
        <f t="shared" si="18"/>
        <v>37859.210000000006</v>
      </c>
      <c r="AB47" s="23">
        <f t="shared" si="19"/>
        <v>258176.30000000005</v>
      </c>
      <c r="AC47" s="23">
        <f t="shared" si="20"/>
        <v>530551.88</v>
      </c>
      <c r="AD47" s="8">
        <f t="shared" si="17"/>
        <v>0.48661838687669912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3654.1800000000003</v>
      </c>
      <c r="H50" s="19">
        <v>3852.1500000000005</v>
      </c>
      <c r="I50" s="19">
        <v>24318.2</v>
      </c>
      <c r="J50" s="8">
        <f t="shared" si="13"/>
        <v>0.15840604978986933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3654.1800000000003</v>
      </c>
      <c r="AB50" s="23">
        <f t="shared" si="19"/>
        <v>3852.1500000000005</v>
      </c>
      <c r="AC50" s="23">
        <f t="shared" si="20"/>
        <v>24318.2</v>
      </c>
      <c r="AD50" s="8">
        <f t="shared" si="17"/>
        <v>0.15840604978986933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0</v>
      </c>
      <c r="R51" s="23">
        <v>0</v>
      </c>
      <c r="S51" s="23">
        <v>0</v>
      </c>
      <c r="T51" s="8" t="str">
        <f t="shared" si="15"/>
        <v>%</v>
      </c>
      <c r="U51" s="29"/>
      <c r="V51" s="23">
        <v>36833.03</v>
      </c>
      <c r="W51" s="23">
        <v>147332.12</v>
      </c>
      <c r="X51" s="23">
        <v>475845</v>
      </c>
      <c r="Y51" s="8">
        <f t="shared" si="16"/>
        <v>0.30962208282108666</v>
      </c>
      <c r="Z51" s="29"/>
      <c r="AA51" s="23">
        <f t="shared" si="18"/>
        <v>36833.03</v>
      </c>
      <c r="AB51" s="23">
        <f>H51+M51+R51+W51</f>
        <v>147332.12</v>
      </c>
      <c r="AC51" s="23">
        <f t="shared" si="20"/>
        <v>475845</v>
      </c>
      <c r="AD51" s="8">
        <f t="shared" si="17"/>
        <v>0.30962208282108666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8" t="str">
        <f t="shared" si="14"/>
        <v>%</v>
      </c>
      <c r="P52" s="29"/>
      <c r="Q52" s="23">
        <v>16095.79</v>
      </c>
      <c r="R52" s="23">
        <v>42288.33</v>
      </c>
      <c r="S52" s="23">
        <v>0</v>
      </c>
      <c r="T52" s="8" t="str">
        <f t="shared" si="15"/>
        <v>%</v>
      </c>
      <c r="U52" s="29"/>
      <c r="V52" s="23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16095.79</v>
      </c>
      <c r="AB52" s="23">
        <f>H52+M52+R52+W52</f>
        <v>42288.33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370714.75000000006</v>
      </c>
      <c r="H53" s="57">
        <f>SUM(H37:H52)</f>
        <v>1276304.6599999997</v>
      </c>
      <c r="I53" s="57">
        <f>SUM(I37:I52)</f>
        <v>4914666.63</v>
      </c>
      <c r="J53" s="31">
        <f>IF(I53=0,"",H53/I53)</f>
        <v>0.25969302825327134</v>
      </c>
      <c r="K53" s="29"/>
      <c r="L53" s="57">
        <f>SUM(L37:L51)</f>
        <v>27707.910000000003</v>
      </c>
      <c r="M53" s="57">
        <f>SUM(M37:M51)</f>
        <v>164345.38</v>
      </c>
      <c r="N53" s="57">
        <f>SUM(N37:N51)</f>
        <v>354543.56999999995</v>
      </c>
      <c r="O53" s="31">
        <f>IF(N53=0,"",M53/N53)</f>
        <v>0.46354071517923745</v>
      </c>
      <c r="P53" s="29"/>
      <c r="Q53" s="57">
        <f>SUM(Q37:Q52)</f>
        <v>16095.79</v>
      </c>
      <c r="R53" s="57">
        <f>SUM(R37:R52)</f>
        <v>42288.33</v>
      </c>
      <c r="S53" s="57">
        <f>SUM(S37:S52)</f>
        <v>0</v>
      </c>
      <c r="T53" s="31" t="str">
        <f>IF(S53=0,"",R53/S53)</f>
        <v/>
      </c>
      <c r="U53" s="29"/>
      <c r="V53" s="57">
        <f>SUM(V37:V52)</f>
        <v>515647</v>
      </c>
      <c r="W53" s="57">
        <f>SUM(W37:W52)</f>
        <v>2293322.4099999997</v>
      </c>
      <c r="X53" s="57">
        <f>SUM(X37:X52)</f>
        <v>4614439.41</v>
      </c>
      <c r="Y53" s="31">
        <f>IF(X53=0,"",W53/X53)</f>
        <v>0.49698830263761112</v>
      </c>
      <c r="Z53" s="29"/>
      <c r="AA53" s="57">
        <f>SUM(AA37:AA52)</f>
        <v>930165.4500000003</v>
      </c>
      <c r="AB53" s="57">
        <f>SUM(AB37:AB52)</f>
        <v>3776260.78</v>
      </c>
      <c r="AC53" s="57">
        <f>SUM(AC37:AC52)</f>
        <v>9883649.6100000013</v>
      </c>
      <c r="AD53" s="31">
        <f>IF(AC53=0,"",AB53/AC53)</f>
        <v>0.38207149474211272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85521.27999999997</v>
      </c>
      <c r="H54" s="58">
        <f>H33-H53</f>
        <v>575489.23000000021</v>
      </c>
      <c r="I54" s="58">
        <f>I33-I53</f>
        <v>1011001.3700000001</v>
      </c>
      <c r="J54" s="31">
        <f>IF(I54=0,"",H54/I54)</f>
        <v>0.56922695366871778</v>
      </c>
      <c r="K54" s="29"/>
      <c r="L54" s="58">
        <f>L33-L53</f>
        <v>-9215.260000000002</v>
      </c>
      <c r="M54" s="58">
        <f>M33-M53</f>
        <v>-72049.64</v>
      </c>
      <c r="N54" s="58">
        <f>N33-N53</f>
        <v>1.0000000067520887E-2</v>
      </c>
      <c r="O54" s="31"/>
      <c r="P54" s="29"/>
      <c r="Q54" s="58">
        <f>Q33-Q53</f>
        <v>-11747.29</v>
      </c>
      <c r="R54" s="58">
        <f>R33-R53</f>
        <v>17646.830000000002</v>
      </c>
      <c r="S54" s="58">
        <f>S33-S53</f>
        <v>0</v>
      </c>
      <c r="T54" s="31" t="str">
        <f>IF(S54=0,"",R54/S54)</f>
        <v/>
      </c>
      <c r="U54" s="29"/>
      <c r="V54" s="58">
        <f>V33-V53</f>
        <v>-479953</v>
      </c>
      <c r="W54" s="58">
        <f>W33-W53</f>
        <v>-2059613.4099999997</v>
      </c>
      <c r="X54" s="58">
        <f>X33-X53</f>
        <v>-4077966.99</v>
      </c>
      <c r="Y54" s="31">
        <f>IF(X54=0,"",W54/X54)</f>
        <v>0.50505887248488968</v>
      </c>
      <c r="Z54" s="29"/>
      <c r="AA54" s="58">
        <f>AA33-AA53</f>
        <v>-415394.27000000025</v>
      </c>
      <c r="AB54" s="58">
        <f>AB33-AB53</f>
        <v>-1663526.9899999998</v>
      </c>
      <c r="AC54" s="58">
        <f>AC33-AC53</f>
        <v>-3186270.0300000012</v>
      </c>
      <c r="AD54" s="31">
        <f>IF(AC54=0,"",AB54/AC54)</f>
        <v>0.52209228167645261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8"/>
      <c r="P56" s="29"/>
      <c r="Q56" s="29"/>
      <c r="R56" s="29"/>
      <c r="S56" s="29"/>
      <c r="T56" s="8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280388.37</v>
      </c>
      <c r="W57" s="66">
        <v>1428803.36</v>
      </c>
      <c r="X57" s="68">
        <v>2009711.34</v>
      </c>
      <c r="Y57" s="8">
        <f>IF(X57=0,"%",W57/X57)</f>
        <v>0.71094954362948459</v>
      </c>
      <c r="Z57" s="29"/>
      <c r="AA57" s="59">
        <f>G57+L57+Q57+V57</f>
        <v>280388.37</v>
      </c>
      <c r="AB57" s="59">
        <f>H57+M57+R57+W57</f>
        <v>1428803.36</v>
      </c>
      <c r="AC57" s="59">
        <f>I57+N57+S57+X57</f>
        <v>2096058.34</v>
      </c>
      <c r="AD57" s="8">
        <f>IF(AC57=0,"%",AB57/AC57)</f>
        <v>0.68166201900658929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60193.15</v>
      </c>
      <c r="H58" s="19">
        <v>239176.3</v>
      </c>
      <c r="I58" s="19">
        <v>1097348</v>
      </c>
      <c r="J58" s="8">
        <f>IF(I58=0,"%",H58/I58)</f>
        <v>0.2179584780762347</v>
      </c>
      <c r="K58" s="29"/>
      <c r="L58" s="66">
        <v>0</v>
      </c>
      <c r="M58" s="66">
        <v>0</v>
      </c>
      <c r="N58" s="59">
        <v>0</v>
      </c>
      <c r="O58" s="8" t="str">
        <f>IF(N58=0,"%",M58/N58)</f>
        <v>%</v>
      </c>
      <c r="P58" s="29"/>
      <c r="Q58" s="66">
        <v>0</v>
      </c>
      <c r="R58" s="66">
        <v>0</v>
      </c>
      <c r="S58" s="59">
        <v>0</v>
      </c>
      <c r="T58" s="8" t="str">
        <f>IF(S58=0,"%",R58/S58)</f>
        <v>%</v>
      </c>
      <c r="U58" s="29"/>
      <c r="V58" s="66"/>
      <c r="W58" s="66"/>
      <c r="X58" s="59"/>
      <c r="Y58" s="8" t="str">
        <f>IF(X58=0,"%",W58/X58)</f>
        <v>%</v>
      </c>
      <c r="Z58" s="29"/>
      <c r="AA58" s="66">
        <f>G58+L58+Q58</f>
        <v>60193.15</v>
      </c>
      <c r="AB58" s="66">
        <f>H58+M58+R58</f>
        <v>239176.3</v>
      </c>
      <c r="AC58" s="59">
        <f>I58+N58+S58</f>
        <v>1097348</v>
      </c>
      <c r="AD58" s="8">
        <f>IF(AC58=0,"%",AB58/AC58)</f>
        <v>0.2179584780762347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60193.15</v>
      </c>
      <c r="H59" s="57">
        <f>SUM(H57-H58)</f>
        <v>-239176.3</v>
      </c>
      <c r="I59" s="57">
        <f>SUM(I57:I58)</f>
        <v>1183695</v>
      </c>
      <c r="J59" s="31">
        <f>IF(I59=0,"",H59/I59)</f>
        <v>-0.20205906082225572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57">
        <f>SUM(Q57:Q58)</f>
        <v>0</v>
      </c>
      <c r="R59" s="57">
        <f>SUM(R57:R58)</f>
        <v>0</v>
      </c>
      <c r="S59" s="57">
        <f>SUM(S57:S58)</f>
        <v>0</v>
      </c>
      <c r="T59" s="31" t="str">
        <f>IF(S59=0,"",R59/S59)</f>
        <v/>
      </c>
      <c r="U59" s="29"/>
      <c r="V59" s="57">
        <f>SUM(V57:V58)</f>
        <v>280388.37</v>
      </c>
      <c r="W59" s="57">
        <f>SUM(W57:W58)</f>
        <v>1428803.36</v>
      </c>
      <c r="X59" s="57">
        <f>SUM(X57:X58)</f>
        <v>2009711.34</v>
      </c>
      <c r="Y59" s="31">
        <f>IF(X59=0,"",W59/X59)</f>
        <v>0.71094954362948459</v>
      </c>
      <c r="Z59" s="29"/>
      <c r="AA59" s="57">
        <f>SUM(AA57:AA58)</f>
        <v>340581.52</v>
      </c>
      <c r="AB59" s="57">
        <f>AB57-AB58</f>
        <v>1189627.06</v>
      </c>
      <c r="AC59" s="57">
        <f>SUM(AC57:AC58)</f>
        <v>3193406.34</v>
      </c>
      <c r="AD59" s="31">
        <f>IF(AC59=0,"",AB59/AC59)</f>
        <v>0.37252605316741499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8"/>
      <c r="P60" s="29"/>
      <c r="Q60" s="29"/>
      <c r="R60" s="29"/>
      <c r="S60" s="29"/>
      <c r="T60" s="8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336312.93000000023</v>
      </c>
      <c r="I61" s="59"/>
      <c r="J61" s="8" t="str">
        <f>IF(I61=0,"",H61/I61)</f>
        <v/>
      </c>
      <c r="K61" s="29"/>
      <c r="L61" s="59"/>
      <c r="M61" s="59">
        <f>M33-M53+M59</f>
        <v>-72049.64</v>
      </c>
      <c r="N61" s="59"/>
      <c r="O61" s="29"/>
      <c r="P61" s="29"/>
      <c r="Q61" s="59"/>
      <c r="R61" s="59">
        <f>R33-R53+R59</f>
        <v>17646.830000000002</v>
      </c>
      <c r="S61" s="59">
        <f>S33-S53+S59</f>
        <v>0</v>
      </c>
      <c r="T61" s="29"/>
      <c r="U61" s="29">
        <f>U33-U53+U59</f>
        <v>0</v>
      </c>
      <c r="V61" s="59"/>
      <c r="W61" s="59">
        <f>W33-W53+W59</f>
        <v>-630810.04999999958</v>
      </c>
      <c r="X61" s="59">
        <f>X33-X53+X59</f>
        <v>-2068255.6500000001</v>
      </c>
      <c r="Y61" s="29"/>
      <c r="Z61" s="29"/>
      <c r="AA61" s="59"/>
      <c r="AB61" s="59">
        <f>AB33-AB53+AB59</f>
        <v>-473899.9299999997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59"/>
      <c r="R63" s="59"/>
      <c r="S63" s="59"/>
      <c r="T63" s="8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57">
        <f>SUM(Q62:Q63)</f>
        <v>0</v>
      </c>
      <c r="R64" s="57">
        <f>SUM(R62:R63)</f>
        <v>0</v>
      </c>
      <c r="S64" s="57">
        <f>SUM(S62:S63)</f>
        <v>0</v>
      </c>
      <c r="T64" s="31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8"/>
      <c r="P65" s="29"/>
      <c r="Q65" s="29"/>
      <c r="R65" s="29"/>
      <c r="S65" s="29"/>
      <c r="T65" s="8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336312.93000000023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-72049.64</v>
      </c>
      <c r="N66" s="65">
        <f>N64+N61</f>
        <v>0</v>
      </c>
      <c r="O66" s="38" t="str">
        <f>IF(N66=0,"%",M66/N66)</f>
        <v>%</v>
      </c>
      <c r="P66" s="39"/>
      <c r="Q66" s="65">
        <f>Q64+Q61</f>
        <v>0</v>
      </c>
      <c r="R66" s="65">
        <f>R64+R61</f>
        <v>17646.830000000002</v>
      </c>
      <c r="S66" s="65">
        <f>S64+S61</f>
        <v>0</v>
      </c>
      <c r="T66" s="38" t="str">
        <f>IF(S66=0,"%",R66/S66)</f>
        <v>%</v>
      </c>
      <c r="U66" s="39"/>
      <c r="V66" s="65">
        <f>V64+V61</f>
        <v>0</v>
      </c>
      <c r="W66" s="65">
        <f>W64+W61</f>
        <v>-630810.04999999958</v>
      </c>
      <c r="X66" s="65">
        <f>X64+X61</f>
        <v>-2068255.6500000001</v>
      </c>
      <c r="Y66" s="38">
        <f>IF(X66=0,"%",W66/X66)</f>
        <v>0.30499616911478017</v>
      </c>
      <c r="Z66" s="39"/>
      <c r="AA66" s="65">
        <f>AA64+AA61</f>
        <v>0</v>
      </c>
      <c r="AB66" s="65">
        <f>AB64+AB61</f>
        <v>-473899.9299999997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opLeftCell="C1" zoomScale="90" zoomScaleNormal="90" zoomScaleSheetLayoutView="50" zoomScalePageLayoutView="40" workbookViewId="0">
      <selection activeCell="R20" sqref="R2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42578125" style="4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10610.59</v>
      </c>
      <c r="M16" s="19">
        <v>18431.57</v>
      </c>
      <c r="N16" s="19">
        <v>80000</v>
      </c>
      <c r="O16" s="8">
        <f>IF(N16=0,"%",M16/N16)</f>
        <v>0.23039462499999999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10610.59</v>
      </c>
      <c r="W16" s="23">
        <f t="shared" si="1"/>
        <v>18431.57</v>
      </c>
      <c r="X16" s="23">
        <f t="shared" si="1"/>
        <v>80000</v>
      </c>
      <c r="Y16" s="8">
        <f>IF(X16=0,"%",W16/X16)</f>
        <v>0.23039462499999999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74842.8</v>
      </c>
      <c r="M17" s="19">
        <v>180413.03</v>
      </c>
      <c r="N17" s="19">
        <v>674220.21</v>
      </c>
      <c r="O17" s="8">
        <f>IF(N17=0,"%",M17/N17)</f>
        <v>0.26758769215772993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74842.8</v>
      </c>
      <c r="W17" s="23">
        <f t="shared" si="1"/>
        <v>180413.03</v>
      </c>
      <c r="X17" s="23">
        <f t="shared" si="1"/>
        <v>674220.21</v>
      </c>
      <c r="Y17" s="8">
        <f>IF(X17=0,"%",W17/X17)</f>
        <v>0.26758769215772993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865502.45</v>
      </c>
      <c r="H19" s="19">
        <v>3518075.71</v>
      </c>
      <c r="I19" s="19">
        <v>10170242</v>
      </c>
      <c r="J19" s="20">
        <f t="shared" si="2"/>
        <v>0.34591858384490753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865502.45</v>
      </c>
      <c r="W19" s="23">
        <f t="shared" si="5"/>
        <v>3518075.71</v>
      </c>
      <c r="X19" s="23">
        <f t="shared" si="5"/>
        <v>10170242</v>
      </c>
      <c r="Y19" s="8">
        <f t="shared" ref="Y19:Y24" si="6">IF(X19=0,"%",W19/X19)</f>
        <v>0.34591858384490753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33531.269999999997</v>
      </c>
      <c r="H21" s="19">
        <v>134125.07999999999</v>
      </c>
      <c r="I21" s="19">
        <v>292729</v>
      </c>
      <c r="J21" s="20">
        <f t="shared" si="2"/>
        <v>0.45818856348363157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f t="shared" si="5"/>
        <v>33531.269999999997</v>
      </c>
      <c r="W21" s="23">
        <f t="shared" si="5"/>
        <v>134125.07999999999</v>
      </c>
      <c r="X21" s="23">
        <f t="shared" si="5"/>
        <v>292729</v>
      </c>
      <c r="Y21" s="8">
        <f t="shared" si="6"/>
        <v>0.45818856348363157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132601.64000000001</v>
      </c>
      <c r="H22" s="19">
        <v>530406.56000000006</v>
      </c>
      <c r="I22" s="19">
        <v>1458618</v>
      </c>
      <c r="J22" s="20">
        <f t="shared" si="2"/>
        <v>0.36363637360844309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132601.64000000001</v>
      </c>
      <c r="W22" s="23">
        <f t="shared" si="5"/>
        <v>530406.56000000006</v>
      </c>
      <c r="X22" s="23">
        <f t="shared" si="5"/>
        <v>1458618</v>
      </c>
      <c r="Y22" s="8">
        <f t="shared" si="6"/>
        <v>0.36363637360844309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20700</v>
      </c>
      <c r="I24" s="19">
        <v>200000</v>
      </c>
      <c r="J24" s="20">
        <f t="shared" si="2"/>
        <v>0.10349999999999999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20700</v>
      </c>
      <c r="X24" s="23">
        <f t="shared" si="5"/>
        <v>200000</v>
      </c>
      <c r="Y24" s="8">
        <f t="shared" si="6"/>
        <v>0.10349999999999999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f>238849.82+8435.71</f>
        <v>247285.53</v>
      </c>
      <c r="I27" s="19">
        <v>641539</v>
      </c>
      <c r="J27" s="20">
        <f t="shared" si="2"/>
        <v>0.38545673762623939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60176.03</v>
      </c>
      <c r="W27" s="23">
        <f t="shared" si="9"/>
        <v>247285.53</v>
      </c>
      <c r="X27" s="23">
        <f t="shared" si="9"/>
        <v>641539</v>
      </c>
      <c r="Y27" s="8">
        <f t="shared" si="10"/>
        <v>0.38545673762623939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562752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562752</v>
      </c>
      <c r="Y30" s="8">
        <f t="shared" si="10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124846.85</v>
      </c>
      <c r="R31" s="19">
        <v>223363.83</v>
      </c>
      <c r="S31" s="19">
        <v>0</v>
      </c>
      <c r="T31" s="8" t="str">
        <f t="shared" si="8"/>
        <v>%</v>
      </c>
      <c r="U31" s="29"/>
      <c r="V31" s="23">
        <f t="shared" si="9"/>
        <v>124846.85</v>
      </c>
      <c r="W31" s="23">
        <f t="shared" si="9"/>
        <v>223363.83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1091811.3899999999</v>
      </c>
      <c r="H32" s="57">
        <f>SUM(H16:H31)</f>
        <v>4450592.88</v>
      </c>
      <c r="I32" s="57">
        <f>SUM(I16:I31)</f>
        <v>13325880</v>
      </c>
      <c r="J32" s="31">
        <f>IF(I32=0,"",H32/I32)</f>
        <v>0.33398116146926132</v>
      </c>
      <c r="K32" s="29"/>
      <c r="L32" s="57">
        <f>SUM(L16:L31)</f>
        <v>85453.39</v>
      </c>
      <c r="M32" s="57">
        <f>SUM(M16:M31)</f>
        <v>198844.6</v>
      </c>
      <c r="N32" s="57">
        <f>SUM(N16:N31)</f>
        <v>754220.21</v>
      </c>
      <c r="O32" s="31">
        <f>IF(N32=0,"",M32/N32)</f>
        <v>0.26364263031349955</v>
      </c>
      <c r="P32" s="29"/>
      <c r="Q32" s="57">
        <f>SUM(Q16:Q31)</f>
        <v>124846.85</v>
      </c>
      <c r="R32" s="57">
        <f>SUM(R16:R31)</f>
        <v>223363.83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1302111.6300000001</v>
      </c>
      <c r="W32" s="57">
        <f>SUM(W16:W31)</f>
        <v>4872801.3100000005</v>
      </c>
      <c r="X32" s="57">
        <f>SUM(X16:X31)</f>
        <v>14080100.210000001</v>
      </c>
      <c r="Y32" s="31">
        <f>IF(X32=0,"",W32/X32)</f>
        <v>0.3460771753981714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619551.73999999987</v>
      </c>
      <c r="H36" s="19">
        <v>1842000.4700000007</v>
      </c>
      <c r="I36" s="19">
        <v>7647138.370000001</v>
      </c>
      <c r="J36" s="8">
        <f t="shared" ref="J36:J51" si="11">IF(I36=0,"%",H36/I36)</f>
        <v>0.24087447890654559</v>
      </c>
      <c r="K36" s="29"/>
      <c r="L36" s="19">
        <v>78070.349999999991</v>
      </c>
      <c r="M36" s="19">
        <v>273888.8</v>
      </c>
      <c r="N36" s="19">
        <v>685493.45000000007</v>
      </c>
      <c r="O36" s="8">
        <f t="shared" ref="O36:O51" si="12">IF(N36=0,"%",M36/N36)</f>
        <v>0.39954984252584758</v>
      </c>
      <c r="P36" s="29"/>
      <c r="Q36" s="19">
        <v>0</v>
      </c>
      <c r="R36" s="19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697622.08999999985</v>
      </c>
      <c r="W36" s="23">
        <f t="shared" ref="W36:W51" si="15">H36+M36+R36</f>
        <v>2115889.2700000005</v>
      </c>
      <c r="X36" s="23">
        <f t="shared" ref="X36:X51" si="16">I36+N36+S36</f>
        <v>8332631.8200000012</v>
      </c>
      <c r="Y36" s="8">
        <f t="shared" ref="Y36:Y51" si="17">IF(X36=0,"%",W36/X36)</f>
        <v>0.2539280884727726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49317.159999999989</v>
      </c>
      <c r="H37" s="19">
        <v>158270.81</v>
      </c>
      <c r="I37" s="19">
        <v>690748.1399999999</v>
      </c>
      <c r="J37" s="8">
        <f t="shared" si="11"/>
        <v>0.22912954930287618</v>
      </c>
      <c r="K37" s="29"/>
      <c r="L37" s="23">
        <v>19239.37</v>
      </c>
      <c r="M37" s="23">
        <v>19264.210000000003</v>
      </c>
      <c r="N37" s="23">
        <v>68726.759999999995</v>
      </c>
      <c r="O37" s="8">
        <f t="shared" si="12"/>
        <v>0.28030144298960119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68556.529999999984</v>
      </c>
      <c r="W37" s="23">
        <f t="shared" si="15"/>
        <v>177535.02</v>
      </c>
      <c r="X37" s="23">
        <f t="shared" si="16"/>
        <v>759474.89999999991</v>
      </c>
      <c r="Y37" s="8">
        <f t="shared" si="17"/>
        <v>0.23376022038384681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12000</v>
      </c>
      <c r="I38" s="19">
        <v>18500</v>
      </c>
      <c r="J38" s="8">
        <f t="shared" si="11"/>
        <v>0.64864864864864868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12000</v>
      </c>
      <c r="X38" s="23">
        <f t="shared" si="16"/>
        <v>18500</v>
      </c>
      <c r="Y38" s="8">
        <f t="shared" si="17"/>
        <v>0.64864864864864868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89972.28</v>
      </c>
      <c r="H40" s="19">
        <v>393722.53000000009</v>
      </c>
      <c r="I40" s="19">
        <v>1322801.8099999998</v>
      </c>
      <c r="J40" s="8">
        <f t="shared" si="11"/>
        <v>0.29764287213970486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89972.28</v>
      </c>
      <c r="W40" s="23">
        <f t="shared" si="15"/>
        <v>393722.53000000009</v>
      </c>
      <c r="X40" s="23">
        <f t="shared" si="16"/>
        <v>1322801.8099999998</v>
      </c>
      <c r="Y40" s="8">
        <f t="shared" si="17"/>
        <v>0.29764287213970486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5611.19</v>
      </c>
      <c r="H42" s="19">
        <v>22699.88</v>
      </c>
      <c r="I42" s="19">
        <v>62400</v>
      </c>
      <c r="J42" s="8">
        <f t="shared" si="11"/>
        <v>0.36378012820512823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5611.19</v>
      </c>
      <c r="W42" s="23">
        <f t="shared" si="15"/>
        <v>22699.88</v>
      </c>
      <c r="X42" s="23">
        <f t="shared" si="16"/>
        <v>62400</v>
      </c>
      <c r="Y42" s="8">
        <f t="shared" si="17"/>
        <v>0.36378012820512823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7792.5</v>
      </c>
      <c r="H45" s="19">
        <v>14318.5</v>
      </c>
      <c r="I45" s="19">
        <v>90600</v>
      </c>
      <c r="J45" s="8">
        <f t="shared" si="11"/>
        <v>0.15804083885209713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7792.5</v>
      </c>
      <c r="W45" s="23">
        <f t="shared" si="15"/>
        <v>14318.5</v>
      </c>
      <c r="X45" s="23">
        <f t="shared" si="16"/>
        <v>90600</v>
      </c>
      <c r="Y45" s="8">
        <f t="shared" si="17"/>
        <v>0.15804083885209713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94418.16</v>
      </c>
      <c r="H46" s="19">
        <v>487810.23</v>
      </c>
      <c r="I46" s="19">
        <v>1149317.7</v>
      </c>
      <c r="J46" s="8">
        <f t="shared" si="11"/>
        <v>0.42443462760557849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94418.16</v>
      </c>
      <c r="W46" s="23">
        <f t="shared" si="15"/>
        <v>487810.23</v>
      </c>
      <c r="X46" s="23">
        <f t="shared" si="16"/>
        <v>1149317.7</v>
      </c>
      <c r="Y46" s="8">
        <f t="shared" si="17"/>
        <v>0.42443462760557849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35286.26</v>
      </c>
      <c r="H49" s="19">
        <v>300699.92000000004</v>
      </c>
      <c r="I49" s="19">
        <v>846712.96</v>
      </c>
      <c r="J49" s="8">
        <f t="shared" si="11"/>
        <v>0.35513796788937785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35286.26</v>
      </c>
      <c r="W49" s="23">
        <f t="shared" si="15"/>
        <v>300699.92000000004</v>
      </c>
      <c r="X49" s="23">
        <f t="shared" si="16"/>
        <v>846712.96</v>
      </c>
      <c r="Y49" s="8">
        <f t="shared" si="17"/>
        <v>0.35513796788937785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31295.66</v>
      </c>
      <c r="R51" s="23">
        <v>114371.75</v>
      </c>
      <c r="S51" s="19">
        <v>0</v>
      </c>
      <c r="T51" s="8" t="str">
        <f t="shared" si="13"/>
        <v>%</v>
      </c>
      <c r="U51" s="29"/>
      <c r="V51" s="23">
        <f t="shared" si="14"/>
        <v>31295.66</v>
      </c>
      <c r="W51" s="23">
        <f t="shared" si="15"/>
        <v>114371.75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901949.28999999992</v>
      </c>
      <c r="H52" s="57">
        <f>SUM(H36:H51)</f>
        <v>3231522.3400000008</v>
      </c>
      <c r="I52" s="57">
        <f>SUM(I36:I51)</f>
        <v>11858218.98</v>
      </c>
      <c r="J52" s="31">
        <f>IF(I52=0,"",H52/I52)</f>
        <v>0.27251329609027009</v>
      </c>
      <c r="K52" s="29"/>
      <c r="L52" s="57">
        <f>SUM(L36:L50)</f>
        <v>97309.719999999987</v>
      </c>
      <c r="M52" s="57">
        <f>SUM(M36:M50)</f>
        <v>293153.01</v>
      </c>
      <c r="N52" s="57">
        <f>SUM(N36:N50)</f>
        <v>754220.21000000008</v>
      </c>
      <c r="O52" s="31">
        <f>IF(N52=0,"",M52/N52)</f>
        <v>0.38868357823506211</v>
      </c>
      <c r="P52" s="29"/>
      <c r="Q52" s="57">
        <f>SUM(Q36:Q51)</f>
        <v>31295.66</v>
      </c>
      <c r="R52" s="57">
        <f>SUM(R36:R51)</f>
        <v>114371.75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1030554.6699999999</v>
      </c>
      <c r="W52" s="57">
        <f>SUM(W36:W51)</f>
        <v>3639047.1000000006</v>
      </c>
      <c r="X52" s="57">
        <f>SUM(X36:X51)</f>
        <v>12612439.190000001</v>
      </c>
      <c r="Y52" s="31">
        <f>IF(X52=0,"",W52/X52)</f>
        <v>0.28852841589002737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189862.09999999998</v>
      </c>
      <c r="H53" s="57">
        <f>H32-H52</f>
        <v>1219070.5399999991</v>
      </c>
      <c r="I53" s="57">
        <f>I32-I52</f>
        <v>1467661.0199999996</v>
      </c>
      <c r="J53" s="31">
        <f>IF(I53=0,"",H53/I53)</f>
        <v>0.83062132426191948</v>
      </c>
      <c r="K53" s="29"/>
      <c r="L53" s="57">
        <f>L32-L52</f>
        <v>-11856.329999999987</v>
      </c>
      <c r="M53" s="57">
        <f>M32-M52</f>
        <v>-94308.41</v>
      </c>
      <c r="N53" s="57">
        <f>N32-N52</f>
        <v>0</v>
      </c>
      <c r="O53" s="31"/>
      <c r="P53" s="29"/>
      <c r="Q53" s="57">
        <f>Q32-Q52</f>
        <v>93551.19</v>
      </c>
      <c r="R53" s="57">
        <f>R32-R52</f>
        <v>108992.07999999999</v>
      </c>
      <c r="S53" s="57">
        <f>S32-S52</f>
        <v>0</v>
      </c>
      <c r="T53" s="31" t="str">
        <f>IF(S53=0,"",R53/S53)</f>
        <v/>
      </c>
      <c r="U53" s="29"/>
      <c r="V53" s="57">
        <f>V32-V52</f>
        <v>271556.9600000002</v>
      </c>
      <c r="W53" s="57">
        <f>W32-W52</f>
        <v>1233754.21</v>
      </c>
      <c r="X53" s="57">
        <f>X32-X52</f>
        <v>1467661.0199999996</v>
      </c>
      <c r="Y53" s="31">
        <f>IF(X53=0,"",W53/X53)</f>
        <v>0.8406261345007312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59">
        <v>0</v>
      </c>
      <c r="T56" s="8" t="str">
        <f>IF(S56=0,"%",R56/S56)</f>
        <v>%</v>
      </c>
      <c r="U56" s="29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120948.93</v>
      </c>
      <c r="H57" s="19">
        <v>500228.56999999995</v>
      </c>
      <c r="I57" s="19">
        <v>1847905</v>
      </c>
      <c r="J57" s="8">
        <f>IF(I57=0,"%",H57/I57)</f>
        <v>0.27070037150178172</v>
      </c>
      <c r="K57" s="29"/>
      <c r="L57" s="67">
        <v>0</v>
      </c>
      <c r="M57" s="67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59">
        <v>0</v>
      </c>
      <c r="T57" s="8" t="str">
        <f>IF(S57=0,"%",R57/S57)</f>
        <v>%</v>
      </c>
      <c r="U57" s="29"/>
      <c r="V57" s="67">
        <f t="shared" si="18"/>
        <v>120948.93</v>
      </c>
      <c r="W57" s="67">
        <f t="shared" si="18"/>
        <v>500228.56999999995</v>
      </c>
      <c r="X57" s="59">
        <f t="shared" si="18"/>
        <v>1847905</v>
      </c>
      <c r="Y57" s="8">
        <f>IF(X57=0,"%",W57/X57)</f>
        <v>0.27070037150178172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120948.93</v>
      </c>
      <c r="H58" s="57">
        <f>SUM(H56-H57)</f>
        <v>-500228.56999999995</v>
      </c>
      <c r="I58" s="57">
        <f>SUM(I56:I57)</f>
        <v>2072747</v>
      </c>
      <c r="J58" s="31">
        <f>IF(I58=0,"",H58/I58)</f>
        <v>-0.24133604824901445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120948.93</v>
      </c>
      <c r="W58" s="57">
        <f>W56-W57</f>
        <v>-500228.56999999995</v>
      </c>
      <c r="X58" s="57">
        <f>SUM(X56:X57)</f>
        <v>2072747</v>
      </c>
      <c r="Y58" s="31">
        <f>IF(X58=0,"",W58/X58)</f>
        <v>-0.24133604824901445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718841.96999999916</v>
      </c>
      <c r="I60" s="59"/>
      <c r="J60" s="8" t="str">
        <f>IF(I60=0,"",H60/I60)</f>
        <v/>
      </c>
      <c r="K60" s="29"/>
      <c r="L60" s="59"/>
      <c r="M60" s="59">
        <f>M32-M52+M58</f>
        <v>-94308.41</v>
      </c>
      <c r="N60" s="59"/>
      <c r="O60" s="29"/>
      <c r="P60" s="29"/>
      <c r="Q60" s="59"/>
      <c r="R60" s="59">
        <f>R32-R52+R58</f>
        <v>108992.07999999999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733525.64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718841.96999999916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-94308.41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108992.07999999999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733525.64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C1" zoomScale="85" zoomScaleNormal="85" zoomScalePageLayoutView="20" workbookViewId="0">
      <selection activeCell="AB27" sqref="AB2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4" hidden="1" customWidth="1"/>
    <col min="23" max="23" width="17.140625" style="4" hidden="1" customWidth="1"/>
    <col min="24" max="24" width="16.7109375" style="4" hidden="1" customWidth="1"/>
    <col min="25" max="25" width="11.42578125" style="4" hidden="1" customWidth="1"/>
    <col min="26" max="26" width="1.85546875" style="4" hidden="1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7" t="s">
        <v>60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55"/>
      <c r="V1" s="127" t="s">
        <v>60</v>
      </c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55"/>
    </row>
    <row r="2" spans="1:4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55"/>
      <c r="V2" s="127" t="s">
        <v>0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55"/>
    </row>
    <row r="3" spans="1:4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55"/>
      <c r="V3" s="127" t="s">
        <v>1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55"/>
    </row>
    <row r="4" spans="1:41" ht="23.25" x14ac:dyDescent="0.35">
      <c r="A4" s="3"/>
      <c r="B4" s="3"/>
      <c r="C4" s="127" t="str">
        <f>'1351'!C4:Y4</f>
        <v>For Month or Quarter Ended and For the Year Ending 10/31/2024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55"/>
      <c r="V4" s="127" t="str">
        <f>C4</f>
        <v>For Month or Quarter Ended and For the Year Ending 10/31/2024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8" t="s">
        <v>5</v>
      </c>
      <c r="H8" s="129"/>
      <c r="I8" s="129"/>
      <c r="J8" s="130"/>
      <c r="K8" s="9"/>
      <c r="L8" s="128" t="s">
        <v>6</v>
      </c>
      <c r="M8" s="129"/>
      <c r="N8" s="129"/>
      <c r="O8" s="130"/>
      <c r="P8" s="9"/>
      <c r="Q8" s="128" t="s">
        <v>7</v>
      </c>
      <c r="R8" s="129"/>
      <c r="S8" s="129"/>
      <c r="T8" s="130"/>
      <c r="U8" s="9"/>
      <c r="V8" s="128" t="s">
        <v>8</v>
      </c>
      <c r="W8" s="129"/>
      <c r="X8" s="129"/>
      <c r="Y8" s="130"/>
      <c r="Z8" s="9"/>
      <c r="AA8" s="128" t="s">
        <v>61</v>
      </c>
      <c r="AB8" s="129"/>
      <c r="AC8" s="129"/>
      <c r="AD8" s="130"/>
      <c r="AE8" s="9"/>
      <c r="AF8" s="128" t="s">
        <v>62</v>
      </c>
      <c r="AG8" s="129"/>
      <c r="AH8" s="129"/>
      <c r="AI8" s="130"/>
      <c r="AJ8" s="9"/>
      <c r="AK8" s="128" t="s">
        <v>9</v>
      </c>
      <c r="AL8" s="129"/>
      <c r="AM8" s="129"/>
      <c r="AN8" s="131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70" t="s">
        <v>11</v>
      </c>
      <c r="W9" s="70" t="s">
        <v>12</v>
      </c>
      <c r="X9" s="70" t="s">
        <v>13</v>
      </c>
      <c r="Y9" s="70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481627.25999999995</v>
      </c>
      <c r="M14" s="19">
        <v>860383.3</v>
      </c>
      <c r="N14" s="19">
        <v>3885000</v>
      </c>
      <c r="O14" s="20">
        <f>IF(N14=0,"%",M14/N14)</f>
        <v>0.22146288288288291</v>
      </c>
      <c r="P14" s="25"/>
      <c r="Q14" s="19">
        <v>544777.2300000001</v>
      </c>
      <c r="R14" s="19">
        <v>2399570.0399999996</v>
      </c>
      <c r="S14" s="19">
        <v>3502314.0599999996</v>
      </c>
      <c r="T14" s="8">
        <f>IF(S14=0,"%",R14/S14)</f>
        <v>0.68513845385984595</v>
      </c>
      <c r="U14" s="26"/>
      <c r="V14" s="23">
        <v>0</v>
      </c>
      <c r="W14" s="23">
        <v>0</v>
      </c>
      <c r="X14" s="23">
        <v>0</v>
      </c>
      <c r="Y14" s="8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1026404.49</v>
      </c>
      <c r="AL14" s="23">
        <f t="shared" si="1"/>
        <v>3259953.34</v>
      </c>
      <c r="AM14" s="23">
        <f t="shared" si="1"/>
        <v>7387314.0599999996</v>
      </c>
      <c r="AN14" s="8">
        <f>IF(AM14=0,"%",AL14/AM14)</f>
        <v>0.44129074701881565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23">
        <v>0</v>
      </c>
      <c r="W17" s="23">
        <v>0</v>
      </c>
      <c r="X17" s="23">
        <v>0</v>
      </c>
      <c r="Y17" s="8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204793.93</v>
      </c>
      <c r="H18" s="19">
        <v>715370.72</v>
      </c>
      <c r="I18" s="19">
        <v>2676220.7599999998</v>
      </c>
      <c r="J18" s="20">
        <f t="shared" si="2"/>
        <v>0.2673063189301319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23">
        <v>0</v>
      </c>
      <c r="W18" s="23">
        <v>0</v>
      </c>
      <c r="X18" s="23">
        <v>0</v>
      </c>
      <c r="Y18" s="8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204793.93</v>
      </c>
      <c r="AL18" s="23">
        <f t="shared" si="9"/>
        <v>715370.72</v>
      </c>
      <c r="AM18" s="23">
        <f t="shared" si="10"/>
        <v>2676220.7599999998</v>
      </c>
      <c r="AN18" s="8">
        <f t="shared" si="11"/>
        <v>0.2673063189301319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23">
        <v>0</v>
      </c>
      <c r="W19" s="23">
        <v>0</v>
      </c>
      <c r="X19" s="23">
        <v>0</v>
      </c>
      <c r="Y19" s="8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0</v>
      </c>
      <c r="Y20" s="8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676940.74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v>0</v>
      </c>
      <c r="W21" s="23">
        <v>0</v>
      </c>
      <c r="X21" s="23">
        <v>0</v>
      </c>
      <c r="Y21" s="8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676940.74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166.14</v>
      </c>
      <c r="H23" s="19">
        <v>675.55</v>
      </c>
      <c r="I23" s="19">
        <v>1000</v>
      </c>
      <c r="J23" s="20">
        <f t="shared" si="2"/>
        <v>0.67554999999999998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166.14</v>
      </c>
      <c r="AL23" s="23">
        <f t="shared" si="9"/>
        <v>675.55</v>
      </c>
      <c r="AM23" s="23">
        <f t="shared" si="10"/>
        <v>1000</v>
      </c>
      <c r="AN23" s="8">
        <f t="shared" ref="AN23:AN28" si="17">IF(AM23=0,"%",AL23/AM23)</f>
        <v>0.67554999999999998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23">
        <v>0</v>
      </c>
      <c r="W24" s="23">
        <v>0</v>
      </c>
      <c r="X24" s="23">
        <v>0</v>
      </c>
      <c r="Y24" s="8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23">
        <v>0</v>
      </c>
      <c r="W25" s="23">
        <v>0</v>
      </c>
      <c r="X25" s="23">
        <v>0</v>
      </c>
      <c r="Y25" s="8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23">
        <v>0</v>
      </c>
      <c r="W26" s="23">
        <v>0</v>
      </c>
      <c r="X26" s="23">
        <v>0</v>
      </c>
      <c r="Y26" s="8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9733.0300000000007</v>
      </c>
      <c r="H27" s="19">
        <v>19817.46</v>
      </c>
      <c r="I27" s="19">
        <v>218251</v>
      </c>
      <c r="J27" s="20">
        <f>IF(I27=0,"%",H27/I27)</f>
        <v>9.0801233442229359E-2</v>
      </c>
      <c r="K27" s="28"/>
      <c r="L27" s="19">
        <v>31017.14</v>
      </c>
      <c r="M27" s="19">
        <v>90740.72</v>
      </c>
      <c r="N27" s="19">
        <v>310000</v>
      </c>
      <c r="O27" s="20">
        <f t="shared" si="12"/>
        <v>0.29271200000000003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23">
        <v>0</v>
      </c>
      <c r="Y27" s="8" t="str">
        <f t="shared" si="14"/>
        <v>%</v>
      </c>
      <c r="Z27" s="29"/>
      <c r="AA27" s="23">
        <v>494316.24</v>
      </c>
      <c r="AB27" s="23">
        <v>1913799.5</v>
      </c>
      <c r="AC27" s="23">
        <v>6234500</v>
      </c>
      <c r="AD27" s="8">
        <f t="shared" si="15"/>
        <v>0.30696920362498997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535066.41</v>
      </c>
      <c r="AL27" s="23">
        <f>H27+M27+R27+W27+AB27+AG27</f>
        <v>2024357.68</v>
      </c>
      <c r="AM27" s="23">
        <f t="shared" si="10"/>
        <v>6762751</v>
      </c>
      <c r="AN27" s="8">
        <f t="shared" si="17"/>
        <v>0.29933937830921176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0</v>
      </c>
      <c r="W28" s="19">
        <v>760.1</v>
      </c>
      <c r="X28" s="19">
        <v>0</v>
      </c>
      <c r="Y28" s="8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0</v>
      </c>
      <c r="AL28" s="23">
        <f t="shared" si="9"/>
        <v>760.1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383928.28</v>
      </c>
      <c r="H29" s="57">
        <f>SUM(H13:H28)</f>
        <v>1412804.47</v>
      </c>
      <c r="I29" s="57">
        <f>SUM(I13:I28)</f>
        <v>3167626.96</v>
      </c>
      <c r="J29" s="31">
        <f>IF(I29=0,"",H29/I29)</f>
        <v>0.44601352616344697</v>
      </c>
      <c r="K29" s="29"/>
      <c r="L29" s="57">
        <f>SUM(L13:L28)</f>
        <v>512644.39999999997</v>
      </c>
      <c r="M29" s="57">
        <f>SUM(M13:M28)</f>
        <v>951124.02</v>
      </c>
      <c r="N29" s="57">
        <f>SUM(N13:N28)</f>
        <v>4195000</v>
      </c>
      <c r="O29" s="31">
        <f>IF(N29=0,"",M29/N29)</f>
        <v>0.22672801430274137</v>
      </c>
      <c r="P29" s="29"/>
      <c r="Q29" s="57">
        <f>SUM(Q13:Q28)</f>
        <v>544777.2300000001</v>
      </c>
      <c r="R29" s="57">
        <f>SUM(R13:R28)</f>
        <v>2399570.0399999996</v>
      </c>
      <c r="S29" s="57">
        <f>SUM(S13:S28)</f>
        <v>3502314.0599999996</v>
      </c>
      <c r="T29" s="31">
        <f>IF(S29=0,"",R29/S29)</f>
        <v>0.68513845385984595</v>
      </c>
      <c r="U29" s="29"/>
      <c r="V29" s="57">
        <f>SUM(V13:V28)</f>
        <v>0</v>
      </c>
      <c r="W29" s="57">
        <f>SUM(W13:W28)</f>
        <v>760.1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494316.24</v>
      </c>
      <c r="AB29" s="57">
        <f>SUM(AB13:AB28)</f>
        <v>1913799.5</v>
      </c>
      <c r="AC29" s="57">
        <f>SUM(AC13:AC28)</f>
        <v>6234500</v>
      </c>
      <c r="AD29" s="31">
        <f>IF(AC29=0,"",AB29/AC29)</f>
        <v>0.30696920362498997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1935666.15</v>
      </c>
      <c r="AL29" s="57">
        <f>SUM(AL13:AL28)</f>
        <v>6678058.129999999</v>
      </c>
      <c r="AM29" s="57">
        <f>SUM(AM13:AM28)</f>
        <v>17099441.02</v>
      </c>
      <c r="AN29" s="31">
        <f>IF(AM29=0,"",AL29/AM29)</f>
        <v>0.39054248160446586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108352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102406.74000000002</v>
      </c>
      <c r="R33" s="19">
        <v>455138.06999999995</v>
      </c>
      <c r="S33" s="19">
        <v>382807.81999999995</v>
      </c>
      <c r="T33" s="8">
        <f t="shared" ref="T33:T49" si="20">IF(S33=0,"%",R33/S33)</f>
        <v>1.1889466364610839</v>
      </c>
      <c r="U33" s="29"/>
      <c r="V33" s="19">
        <v>0</v>
      </c>
      <c r="W33" s="19">
        <v>0</v>
      </c>
      <c r="X33" s="23">
        <v>0</v>
      </c>
      <c r="Y33" s="8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102406.74000000002</v>
      </c>
      <c r="AL33" s="23">
        <f>H33+M33+R33+W33+AB33+AG33</f>
        <v>455138.06999999995</v>
      </c>
      <c r="AM33" s="23">
        <f>I33+N33+S33+X33+AC33+AH33</f>
        <v>491159.81999999995</v>
      </c>
      <c r="AN33" s="8">
        <f t="shared" ref="AN33:AN49" si="24">IF(AM33=0,"%",AL33/AM33)</f>
        <v>0.92665981920100871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66688.52</v>
      </c>
      <c r="H34" s="19">
        <v>236218.29</v>
      </c>
      <c r="I34" s="19">
        <v>766816.88</v>
      </c>
      <c r="J34" s="8">
        <f t="shared" si="18"/>
        <v>0.30805045658358488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72839.17</v>
      </c>
      <c r="R34" s="19">
        <v>277127.89</v>
      </c>
      <c r="S34" s="19">
        <v>939145.6</v>
      </c>
      <c r="T34" s="8">
        <f t="shared" si="20"/>
        <v>0.29508511779217195</v>
      </c>
      <c r="U34" s="29"/>
      <c r="V34" s="23">
        <v>0</v>
      </c>
      <c r="W34" s="23">
        <v>0</v>
      </c>
      <c r="X34" s="23">
        <v>0</v>
      </c>
      <c r="Y34" s="8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139527.69</v>
      </c>
      <c r="AL34" s="23">
        <f t="shared" ref="AL34:AL49" si="26">H34+M34+R34+W34+AB34+AG34</f>
        <v>513346.18000000005</v>
      </c>
      <c r="AM34" s="23">
        <f t="shared" ref="AM34:AM49" si="27">I34+N34+S34+X34+AC34+AH34</f>
        <v>1705962.48</v>
      </c>
      <c r="AN34" s="8">
        <f t="shared" si="24"/>
        <v>0.30091293684255005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2629</v>
      </c>
      <c r="H35" s="19">
        <v>101052.91</v>
      </c>
      <c r="I35" s="19">
        <v>176000</v>
      </c>
      <c r="J35" s="8">
        <f t="shared" si="18"/>
        <v>0.57416426136363641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8" t="str">
        <f t="shared" si="20"/>
        <v>%</v>
      </c>
      <c r="U35" s="29"/>
      <c r="V35" s="23">
        <v>0</v>
      </c>
      <c r="W35" s="23">
        <v>0</v>
      </c>
      <c r="X35" s="23">
        <v>0</v>
      </c>
      <c r="Y35" s="8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2629</v>
      </c>
      <c r="AL35" s="23">
        <f t="shared" si="26"/>
        <v>101052.91</v>
      </c>
      <c r="AM35" s="23">
        <f t="shared" si="27"/>
        <v>176000</v>
      </c>
      <c r="AN35" s="8">
        <f t="shared" si="24"/>
        <v>0.57416426136363641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12595.06</v>
      </c>
      <c r="H36" s="19">
        <v>110048.9</v>
      </c>
      <c r="I36" s="19">
        <v>422707.11000000004</v>
      </c>
      <c r="J36" s="8">
        <f t="shared" si="18"/>
        <v>0.26034314871117259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23">
        <v>0</v>
      </c>
      <c r="R36" s="23">
        <v>-913.91</v>
      </c>
      <c r="S36" s="19">
        <v>78925.959999999992</v>
      </c>
      <c r="T36" s="8">
        <f t="shared" si="20"/>
        <v>-1.1579333339752853E-2</v>
      </c>
      <c r="U36" s="29"/>
      <c r="V36" s="23">
        <v>0</v>
      </c>
      <c r="W36" s="23">
        <v>0</v>
      </c>
      <c r="X36" s="23">
        <v>0</v>
      </c>
      <c r="Y36" s="8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12595.06</v>
      </c>
      <c r="AL36" s="23">
        <f t="shared" si="26"/>
        <v>109134.98999999999</v>
      </c>
      <c r="AM36" s="23">
        <f t="shared" si="27"/>
        <v>506896.91000000003</v>
      </c>
      <c r="AN36" s="8">
        <f t="shared" si="24"/>
        <v>0.21530016823341847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8" t="str">
        <f t="shared" si="20"/>
        <v>%</v>
      </c>
      <c r="U37" s="29"/>
      <c r="V37" s="23">
        <v>0</v>
      </c>
      <c r="W37" s="23">
        <v>0</v>
      </c>
      <c r="X37" s="23">
        <v>0</v>
      </c>
      <c r="Y37" s="8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0</v>
      </c>
      <c r="R38" s="23">
        <v>0</v>
      </c>
      <c r="S38" s="19">
        <v>1415266.6</v>
      </c>
      <c r="T38" s="8">
        <f t="shared" si="20"/>
        <v>0</v>
      </c>
      <c r="U38" s="29"/>
      <c r="V38" s="23">
        <v>0</v>
      </c>
      <c r="W38" s="23">
        <v>0</v>
      </c>
      <c r="X38" s="23">
        <v>0</v>
      </c>
      <c r="Y38" s="8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45718.259999999995</v>
      </c>
      <c r="H39" s="19">
        <v>226961.08999999997</v>
      </c>
      <c r="I39" s="19">
        <v>606263.59000000008</v>
      </c>
      <c r="J39" s="8">
        <f t="shared" si="18"/>
        <v>0.37436041639907808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8" t="str">
        <f t="shared" si="20"/>
        <v>%</v>
      </c>
      <c r="U39" s="29"/>
      <c r="V39" s="23">
        <v>0</v>
      </c>
      <c r="W39" s="23">
        <v>0</v>
      </c>
      <c r="X39" s="23">
        <v>0</v>
      </c>
      <c r="Y39" s="8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45718.259999999995</v>
      </c>
      <c r="AL39" s="23">
        <f t="shared" si="26"/>
        <v>226961.08999999997</v>
      </c>
      <c r="AM39" s="23">
        <f t="shared" si="27"/>
        <v>606263.59000000008</v>
      </c>
      <c r="AN39" s="8">
        <f t="shared" si="24"/>
        <v>0.37436041639907808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387467.18000000005</v>
      </c>
      <c r="M40" s="19">
        <v>788267.53999999992</v>
      </c>
      <c r="N40" s="19">
        <v>3616564.2299999995</v>
      </c>
      <c r="O40" s="8">
        <f t="shared" si="19"/>
        <v>0.21796033192530914</v>
      </c>
      <c r="P40" s="29"/>
      <c r="Q40" s="23">
        <v>0</v>
      </c>
      <c r="R40" s="23">
        <v>0</v>
      </c>
      <c r="S40" s="19">
        <v>0</v>
      </c>
      <c r="T40" s="8" t="str">
        <f t="shared" si="20"/>
        <v>%</v>
      </c>
      <c r="U40" s="29"/>
      <c r="V40" s="23">
        <v>0</v>
      </c>
      <c r="W40" s="23">
        <v>0</v>
      </c>
      <c r="X40" s="23">
        <v>0</v>
      </c>
      <c r="Y40" s="8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387467.18000000005</v>
      </c>
      <c r="AL40" s="23">
        <f t="shared" si="26"/>
        <v>788267.53999999992</v>
      </c>
      <c r="AM40" s="23">
        <f t="shared" si="27"/>
        <v>3616564.2299999995</v>
      </c>
      <c r="AN40" s="8">
        <f t="shared" si="24"/>
        <v>0.21796033192530914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19107.39</v>
      </c>
      <c r="H41" s="19">
        <v>78015.23000000001</v>
      </c>
      <c r="I41" s="19">
        <v>216609.29</v>
      </c>
      <c r="J41" s="8">
        <f t="shared" si="18"/>
        <v>0.36016566971804398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0</v>
      </c>
      <c r="R41" s="23">
        <v>0</v>
      </c>
      <c r="S41" s="19">
        <v>0</v>
      </c>
      <c r="T41" s="8" t="str">
        <f t="shared" si="20"/>
        <v>%</v>
      </c>
      <c r="U41" s="29"/>
      <c r="V41" s="23">
        <v>0</v>
      </c>
      <c r="W41" s="23">
        <v>0</v>
      </c>
      <c r="X41" s="23">
        <v>0</v>
      </c>
      <c r="Y41" s="8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19107.39</v>
      </c>
      <c r="AL41" s="23">
        <f t="shared" si="26"/>
        <v>78015.23000000001</v>
      </c>
      <c r="AM41" s="23">
        <f t="shared" si="27"/>
        <v>216609.29</v>
      </c>
      <c r="AN41" s="8">
        <f t="shared" si="24"/>
        <v>0.36016566971804398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184852.17000000004</v>
      </c>
      <c r="H42" s="19">
        <v>639722.48999999987</v>
      </c>
      <c r="I42" s="19">
        <v>2432618.75</v>
      </c>
      <c r="J42" s="8">
        <f t="shared" si="18"/>
        <v>0.26297688036812172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8" t="str">
        <f t="shared" si="20"/>
        <v>%</v>
      </c>
      <c r="U42" s="29"/>
      <c r="V42" s="23">
        <v>0</v>
      </c>
      <c r="W42" s="23">
        <v>0</v>
      </c>
      <c r="X42" s="23">
        <v>0</v>
      </c>
      <c r="Y42" s="8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184852.17000000004</v>
      </c>
      <c r="AL42" s="23">
        <f t="shared" si="26"/>
        <v>639722.48999999987</v>
      </c>
      <c r="AM42" s="23">
        <f t="shared" si="27"/>
        <v>2432618.75</v>
      </c>
      <c r="AN42" s="8">
        <f t="shared" si="24"/>
        <v>0.26297688036812172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78678.860000000015</v>
      </c>
      <c r="H43" s="19">
        <v>380380.20999999996</v>
      </c>
      <c r="I43" s="19">
        <v>821374</v>
      </c>
      <c r="J43" s="8">
        <f t="shared" si="18"/>
        <v>0.46310232610236013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0</v>
      </c>
      <c r="R43" s="19">
        <v>6544.73</v>
      </c>
      <c r="S43" s="19">
        <v>250000</v>
      </c>
      <c r="T43" s="8">
        <f t="shared" si="20"/>
        <v>2.6178919999999998E-2</v>
      </c>
      <c r="U43" s="29"/>
      <c r="V43" s="23">
        <v>0</v>
      </c>
      <c r="W43" s="23">
        <v>0</v>
      </c>
      <c r="X43" s="23">
        <v>0</v>
      </c>
      <c r="Y43" s="8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78678.860000000015</v>
      </c>
      <c r="AL43" s="23">
        <f t="shared" si="26"/>
        <v>386924.93999999994</v>
      </c>
      <c r="AM43" s="23">
        <f t="shared" si="27"/>
        <v>1071374</v>
      </c>
      <c r="AN43" s="8">
        <f t="shared" si="24"/>
        <v>0.36114833848870698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23">
        <v>0</v>
      </c>
      <c r="W44" s="23">
        <v>0</v>
      </c>
      <c r="X44" s="23">
        <v>0</v>
      </c>
      <c r="Y44" s="8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7549.8899999999994</v>
      </c>
      <c r="H45" s="19">
        <v>32572.689999999995</v>
      </c>
      <c r="I45" s="19">
        <v>116387.31</v>
      </c>
      <c r="J45" s="8">
        <f t="shared" si="18"/>
        <v>0.27986461754292624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23">
        <v>0</v>
      </c>
      <c r="W45" s="23">
        <v>0</v>
      </c>
      <c r="X45" s="23">
        <v>0</v>
      </c>
      <c r="Y45" s="8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7549.8899999999994</v>
      </c>
      <c r="AL45" s="23">
        <f t="shared" si="26"/>
        <v>32572.689999999995</v>
      </c>
      <c r="AM45" s="23">
        <f t="shared" si="27"/>
        <v>116387.31</v>
      </c>
      <c r="AN45" s="8">
        <f t="shared" si="24"/>
        <v>0.27986461754292624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0</v>
      </c>
      <c r="R46" s="19">
        <v>11400</v>
      </c>
      <c r="S46" s="19">
        <v>10731.64</v>
      </c>
      <c r="T46" s="8">
        <f t="shared" si="20"/>
        <v>1.0622793906616324</v>
      </c>
      <c r="U46" s="29"/>
      <c r="V46" s="23">
        <v>0</v>
      </c>
      <c r="W46" s="23">
        <v>0</v>
      </c>
      <c r="X46" s="23">
        <v>0</v>
      </c>
      <c r="Y46" s="8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29560.51</v>
      </c>
      <c r="H47" s="19">
        <v>95491.73000000001</v>
      </c>
      <c r="I47" s="19">
        <v>368602</v>
      </c>
      <c r="J47" s="8">
        <f t="shared" si="18"/>
        <v>0.25906460084318589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23">
        <v>0</v>
      </c>
      <c r="W47" s="23">
        <v>0</v>
      </c>
      <c r="X47" s="23">
        <v>0</v>
      </c>
      <c r="Y47" s="8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29560.51</v>
      </c>
      <c r="AL47" s="23">
        <f t="shared" si="26"/>
        <v>95491.73000000001</v>
      </c>
      <c r="AM47" s="23">
        <f t="shared" si="27"/>
        <v>368602</v>
      </c>
      <c r="AN47" s="8">
        <f t="shared" si="24"/>
        <v>0.25906460084318589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8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328.92</v>
      </c>
      <c r="W49" s="19">
        <v>10654.02</v>
      </c>
      <c r="X49" s="23">
        <v>0</v>
      </c>
      <c r="Y49" s="8" t="str">
        <f t="shared" si="21"/>
        <v>%</v>
      </c>
      <c r="Z49" s="29"/>
      <c r="AA49" s="23">
        <v>477327.04</v>
      </c>
      <c r="AB49" s="23">
        <v>1898745.89</v>
      </c>
      <c r="AC49" s="23">
        <v>6234500</v>
      </c>
      <c r="AD49" s="8">
        <f t="shared" si="22"/>
        <v>0.30455463790199694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477655.95999999996</v>
      </c>
      <c r="AL49" s="23">
        <f t="shared" si="26"/>
        <v>1909399.91</v>
      </c>
      <c r="AM49" s="23">
        <f t="shared" si="27"/>
        <v>6234500</v>
      </c>
      <c r="AN49" s="8">
        <f t="shared" si="24"/>
        <v>0.30626351912743605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447379.66000000003</v>
      </c>
      <c r="H50" s="57">
        <f>SUM(H33:H47)</f>
        <v>1900463.5399999996</v>
      </c>
      <c r="I50" s="57">
        <f>SUM(I33:I49)</f>
        <v>6035730.9299999997</v>
      </c>
      <c r="J50" s="31">
        <f>IF(I50=0,"",H50/I50)</f>
        <v>0.31486883064219029</v>
      </c>
      <c r="K50" s="29"/>
      <c r="L50" s="57">
        <f>SUM(L33:L49)</f>
        <v>387467.18000000005</v>
      </c>
      <c r="M50" s="57">
        <f>SUM(M33:M49)</f>
        <v>788267.53999999992</v>
      </c>
      <c r="N50" s="57">
        <f>SUM(N33:N47)</f>
        <v>3621828.0699999994</v>
      </c>
      <c r="O50" s="31">
        <f>IF(N50=0,"",M50/N50)</f>
        <v>0.21764355589634604</v>
      </c>
      <c r="P50" s="29"/>
      <c r="Q50" s="71">
        <f>SUM(Q33:Q47)</f>
        <v>175245.91000000003</v>
      </c>
      <c r="R50" s="71">
        <f>SUM(R33:R47)</f>
        <v>749296.77999999991</v>
      </c>
      <c r="S50" s="71">
        <f>SUM(S33:S47)</f>
        <v>3076877.62</v>
      </c>
      <c r="T50" s="31">
        <f>IF(S50=0,"",R50/S50)</f>
        <v>0.24352505121734414</v>
      </c>
      <c r="U50" s="29"/>
      <c r="V50" s="57">
        <f>SUM(V33:V49)</f>
        <v>328.92</v>
      </c>
      <c r="W50" s="57">
        <f>SUM(W33:W49)</f>
        <v>10654.02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477327.04</v>
      </c>
      <c r="AB50" s="57">
        <f>SUM(AB33:AB49)</f>
        <v>1898745.89</v>
      </c>
      <c r="AC50" s="57">
        <f>SUM(AC33:AC49)</f>
        <v>6234500</v>
      </c>
      <c r="AD50" s="31">
        <f>IF(AC50=0,"",AB50/AC50)</f>
        <v>0.30455463790199694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1487748.71</v>
      </c>
      <c r="AL50" s="57">
        <f>SUM(AL33:AL49)</f>
        <v>5347427.7699999996</v>
      </c>
      <c r="AM50" s="57">
        <f>SUM(AM33:AM49)</f>
        <v>18968936.619999997</v>
      </c>
      <c r="AN50" s="31">
        <f>IF(AM50=0,"",AL50/AM50)</f>
        <v>0.28190445659256996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-63451.380000000005</v>
      </c>
      <c r="H51" s="58">
        <f>H29-H50</f>
        <v>-487659.0699999996</v>
      </c>
      <c r="I51" s="58">
        <f>I29-I50</f>
        <v>-2868103.9699999997</v>
      </c>
      <c r="J51" s="31">
        <f>IF(I51=0,"",H51/I51)</f>
        <v>0.17002837941052731</v>
      </c>
      <c r="K51" s="29"/>
      <c r="L51" s="58">
        <f>L29-L50</f>
        <v>125177.21999999991</v>
      </c>
      <c r="M51" s="58">
        <f>M29-M50</f>
        <v>162856.4800000001</v>
      </c>
      <c r="N51" s="58">
        <f>N29-N50</f>
        <v>573171.93000000063</v>
      </c>
      <c r="O51" s="31">
        <f>IF(N51=0,"",M51/N51)</f>
        <v>0.28413198811044343</v>
      </c>
      <c r="P51" s="29"/>
      <c r="Q51" s="58">
        <f>Q29-Q50</f>
        <v>369531.32000000007</v>
      </c>
      <c r="R51" s="58">
        <f>R29-R50</f>
        <v>1650273.2599999998</v>
      </c>
      <c r="S51" s="58">
        <f>S29-S50</f>
        <v>425436.43999999948</v>
      </c>
      <c r="T51" s="31"/>
      <c r="U51" s="29"/>
      <c r="V51" s="58">
        <f>V29-V50</f>
        <v>-328.92</v>
      </c>
      <c r="W51" s="58">
        <f>W29-W50</f>
        <v>-9893.92</v>
      </c>
      <c r="X51" s="58">
        <f>X29-X50</f>
        <v>0</v>
      </c>
      <c r="Y51" s="31" t="str">
        <f>IF(X51=0,"",W51/X51)</f>
        <v/>
      </c>
      <c r="Z51" s="29"/>
      <c r="AA51" s="58">
        <f>AA29-AA50</f>
        <v>16989.200000000012</v>
      </c>
      <c r="AB51" s="58">
        <f>AB29-AB50</f>
        <v>15053.610000000102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447917.43999999994</v>
      </c>
      <c r="AL51" s="58">
        <f>AL29-AL50</f>
        <v>1330630.3599999994</v>
      </c>
      <c r="AM51" s="58">
        <f>AM29-AM50</f>
        <v>-1869495.5999999978</v>
      </c>
      <c r="AN51" s="31">
        <f>IF(AM51=0,"",AL51/AM51)</f>
        <v>-0.7117590220592126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178277.7</v>
      </c>
      <c r="H54" s="19">
        <v>858199.87</v>
      </c>
      <c r="I54" s="19">
        <v>2651707.31</v>
      </c>
      <c r="J54" s="8">
        <f>IF(I54=0,"%",H54/I54)</f>
        <v>0.32364049635628905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178277.7</v>
      </c>
      <c r="AL54" s="23">
        <f t="shared" si="28"/>
        <v>858199.87</v>
      </c>
      <c r="AM54" s="23">
        <f t="shared" si="28"/>
        <v>2651707.31</v>
      </c>
      <c r="AN54" s="8">
        <f>IF(AM54=0,"%",AL54/AM54)</f>
        <v>0.32364049635628905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280388.37</v>
      </c>
      <c r="R55" s="19">
        <v>1428803.36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9">
        <v>0</v>
      </c>
      <c r="Y55" s="8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280388.37</v>
      </c>
      <c r="AL55" s="23">
        <f t="shared" si="28"/>
        <v>1428803.36</v>
      </c>
      <c r="AM55" s="23">
        <f t="shared" si="28"/>
        <v>40000</v>
      </c>
      <c r="AN55" s="8">
        <f>IF(AM55=0,"%",AL55/AM55)</f>
        <v>35.720084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178277.7</v>
      </c>
      <c r="H56" s="30">
        <f>SUM(H54-H55)</f>
        <v>858199.87</v>
      </c>
      <c r="I56" s="30">
        <f>SUM(I54:I55)</f>
        <v>2691707.31</v>
      </c>
      <c r="J56" s="31">
        <f>IF(I56=0,"",H56/I56)</f>
        <v>0.31883105076532259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280388.37</v>
      </c>
      <c r="R56" s="30">
        <f>R54-R55</f>
        <v>-1428803.36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458666.07</v>
      </c>
      <c r="AL56" s="30">
        <f>AL54-AL55</f>
        <v>-570603.49000000011</v>
      </c>
      <c r="AM56" s="30">
        <f>SUM(AM54:AM55)</f>
        <v>2691707.31</v>
      </c>
      <c r="AN56" s="31">
        <f>IF(AM56=0,"",AL56/AM56)</f>
        <v>-0.21198571177488093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370540.8000000004</v>
      </c>
      <c r="I58" s="59"/>
      <c r="J58" s="60" t="str">
        <f>IF(I58=0,"",H58/I58)</f>
        <v/>
      </c>
      <c r="K58" s="59"/>
      <c r="L58" s="59"/>
      <c r="M58" s="59">
        <f>M29-M50+M56</f>
        <v>162856.4800000001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R29-R50+R56</f>
        <v>221469.89999999967</v>
      </c>
      <c r="S58" s="59"/>
      <c r="T58" s="59"/>
      <c r="U58" s="59"/>
      <c r="V58" s="59"/>
      <c r="W58" s="59">
        <f>W29-W50+W56</f>
        <v>-9893.92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15053.610000000102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760026.8699999993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370540.8000000004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162856.4800000001</v>
      </c>
      <c r="N63" s="65">
        <f>N61+N58</f>
        <v>573171.93000000063</v>
      </c>
      <c r="O63" s="63">
        <f>IF(N63=0,"%",M63/N63)</f>
        <v>0.28413198811044343</v>
      </c>
      <c r="P63" s="64"/>
      <c r="Q63" s="65">
        <f>Q61+Q58</f>
        <v>0</v>
      </c>
      <c r="R63" s="65">
        <f>R61+R58</f>
        <v>221469.89999999967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-9893.92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15053.610000000102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760026.8699999993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101</v>
      </c>
      <c r="AN64" s="4" t="s">
        <v>102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A60"/>
  <sheetViews>
    <sheetView view="pageBreakPreview" topLeftCell="C1" zoomScale="80" zoomScaleNormal="70" zoomScaleSheetLayoutView="80" workbookViewId="0">
      <selection activeCell="C4" sqref="C4:AX4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hidden="1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7" t="s">
        <v>85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</row>
    <row r="2" spans="1:50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</row>
    <row r="3" spans="1:50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</row>
    <row r="4" spans="1:50" ht="23.25" x14ac:dyDescent="0.35">
      <c r="A4" s="45"/>
      <c r="B4" s="46"/>
      <c r="C4" s="127" t="s">
        <v>104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38" t="s">
        <v>86</v>
      </c>
      <c r="H8" s="139"/>
      <c r="I8" s="139"/>
      <c r="J8" s="140"/>
      <c r="K8" s="77"/>
      <c r="L8" s="138" t="s">
        <v>87</v>
      </c>
      <c r="M8" s="139"/>
      <c r="N8" s="139"/>
      <c r="O8" s="140"/>
      <c r="P8" s="77"/>
      <c r="Q8" s="138" t="s">
        <v>88</v>
      </c>
      <c r="R8" s="139"/>
      <c r="S8" s="139"/>
      <c r="T8" s="140"/>
      <c r="U8" s="77"/>
      <c r="V8" s="138" t="s">
        <v>89</v>
      </c>
      <c r="W8" s="139"/>
      <c r="X8" s="139"/>
      <c r="Y8" s="140"/>
      <c r="Z8" s="78"/>
      <c r="AA8" s="138" t="s">
        <v>90</v>
      </c>
      <c r="AB8" s="139"/>
      <c r="AC8" s="139"/>
      <c r="AD8" s="140"/>
      <c r="AE8" s="78"/>
      <c r="AF8" s="138" t="s">
        <v>91</v>
      </c>
      <c r="AG8" s="139"/>
      <c r="AH8" s="139"/>
      <c r="AI8" s="140"/>
      <c r="AJ8" s="78"/>
      <c r="AK8" s="138" t="s">
        <v>92</v>
      </c>
      <c r="AL8" s="139"/>
      <c r="AM8" s="139"/>
      <c r="AN8" s="140"/>
      <c r="AO8" s="78"/>
      <c r="AP8" s="138" t="s">
        <v>93</v>
      </c>
      <c r="AQ8" s="139"/>
      <c r="AR8" s="139"/>
      <c r="AS8" s="140"/>
      <c r="AT8" s="78"/>
      <c r="AU8" s="144" t="s">
        <v>94</v>
      </c>
      <c r="AV8" s="145"/>
      <c r="AW8" s="145"/>
      <c r="AX8" s="146"/>
    </row>
    <row r="9" spans="1:50" ht="16.5" x14ac:dyDescent="0.25">
      <c r="A9" s="45"/>
      <c r="B9" s="46"/>
      <c r="C9" s="77"/>
      <c r="D9" s="79"/>
      <c r="E9" s="125"/>
      <c r="F9" s="79"/>
      <c r="G9" s="141"/>
      <c r="H9" s="142"/>
      <c r="I9" s="142"/>
      <c r="J9" s="143"/>
      <c r="K9" s="81"/>
      <c r="L9" s="141"/>
      <c r="M9" s="142"/>
      <c r="N9" s="142"/>
      <c r="O9" s="143"/>
      <c r="P9" s="81"/>
      <c r="Q9" s="141"/>
      <c r="R9" s="142"/>
      <c r="S9" s="142"/>
      <c r="T9" s="143"/>
      <c r="U9" s="77"/>
      <c r="V9" s="141"/>
      <c r="W9" s="142"/>
      <c r="X9" s="142"/>
      <c r="Y9" s="143"/>
      <c r="Z9" s="78"/>
      <c r="AA9" s="141"/>
      <c r="AB9" s="142"/>
      <c r="AC9" s="142"/>
      <c r="AD9" s="143"/>
      <c r="AE9" s="78"/>
      <c r="AF9" s="141"/>
      <c r="AG9" s="142"/>
      <c r="AH9" s="142"/>
      <c r="AI9" s="143"/>
      <c r="AJ9" s="78"/>
      <c r="AK9" s="141"/>
      <c r="AL9" s="142"/>
      <c r="AM9" s="142"/>
      <c r="AN9" s="143"/>
      <c r="AO9" s="78"/>
      <c r="AP9" s="141"/>
      <c r="AQ9" s="142"/>
      <c r="AR9" s="142"/>
      <c r="AS9" s="143"/>
      <c r="AT9" s="78"/>
      <c r="AU9" s="135" t="s">
        <v>97</v>
      </c>
      <c r="AV9" s="136"/>
      <c r="AW9" s="136"/>
      <c r="AX9" s="137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85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v>0</v>
      </c>
      <c r="H14" s="92">
        <f>'1351'!H14</f>
        <v>0</v>
      </c>
      <c r="I14" s="92">
        <f>'1351'!I14</f>
        <v>0</v>
      </c>
      <c r="J14" s="93" t="s">
        <v>95</v>
      </c>
      <c r="K14" s="94"/>
      <c r="L14" s="92">
        <v>0</v>
      </c>
      <c r="M14" s="92">
        <f>'1361'!H16</f>
        <v>0</v>
      </c>
      <c r="N14" s="92">
        <f>'1361'!I16</f>
        <v>0</v>
      </c>
      <c r="O14" s="80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0" t="str">
        <f>IF(S14=0,"%",R14/S14)</f>
        <v>%</v>
      </c>
      <c r="U14" s="77"/>
      <c r="V14" s="96" t="e">
        <f>L14+#REF!+Q14</f>
        <v>#REF!</v>
      </c>
      <c r="W14" s="92">
        <f>'1421'!H16</f>
        <v>0</v>
      </c>
      <c r="X14" s="92">
        <f>'1421'!I16</f>
        <v>0</v>
      </c>
      <c r="Y14" s="80" t="str">
        <f>IF(X14=0,"%",W14/X14)</f>
        <v>%</v>
      </c>
      <c r="Z14" s="78"/>
      <c r="AA14" s="96" t="e">
        <f>#REF!+Q14+V14</f>
        <v>#REF!</v>
      </c>
      <c r="AB14" s="92">
        <f>'1601'!H16</f>
        <v>0</v>
      </c>
      <c r="AC14" s="92">
        <f>'1601'!I16</f>
        <v>0</v>
      </c>
      <c r="AD14" s="80" t="str">
        <f>IF(AC14=0,"%",AB14/AC14)</f>
        <v>%</v>
      </c>
      <c r="AE14" s="78"/>
      <c r="AF14" s="92">
        <v>0</v>
      </c>
      <c r="AG14" s="92">
        <f>'1621'!H16</f>
        <v>0</v>
      </c>
      <c r="AH14" s="96">
        <f>'1621'!I16</f>
        <v>0</v>
      </c>
      <c r="AI14" s="80" t="str">
        <f>IF(AH14=0,"%",AG14/AH14)</f>
        <v>%</v>
      </c>
      <c r="AJ14" s="78"/>
      <c r="AK14" s="96" t="e">
        <f>V14+AA14+AF14</f>
        <v>#REF!</v>
      </c>
      <c r="AL14" s="96">
        <f>'1721'!H16</f>
        <v>0</v>
      </c>
      <c r="AM14" s="96">
        <f>'1721'!I16</f>
        <v>0</v>
      </c>
      <c r="AN14" s="80" t="str">
        <f>IF(AM14=0,"%",AL14/AM14)</f>
        <v>%</v>
      </c>
      <c r="AO14" s="78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0" t="str">
        <f>IF(AR14=0,"%",AQ14/AR14)</f>
        <v>%</v>
      </c>
      <c r="AT14" s="78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v>0</v>
      </c>
      <c r="H15" s="92">
        <f>'1351'!H15</f>
        <v>0</v>
      </c>
      <c r="I15" s="92">
        <f>'1351'!I15</f>
        <v>0</v>
      </c>
      <c r="J15" s="93" t="s">
        <v>95</v>
      </c>
      <c r="K15" s="98"/>
      <c r="L15" s="92">
        <v>0</v>
      </c>
      <c r="M15" s="92">
        <f>'1361'!H17</f>
        <v>0</v>
      </c>
      <c r="N15" s="92">
        <f>'1361'!I17</f>
        <v>0</v>
      </c>
      <c r="O15" s="80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0" t="str">
        <f>IF(S15=0,"%",R15/S15)</f>
        <v>%</v>
      </c>
      <c r="U15" s="77"/>
      <c r="V15" s="96" t="e">
        <f>L15+#REF!+Q15</f>
        <v>#REF!</v>
      </c>
      <c r="W15" s="92">
        <f>'1421'!H17</f>
        <v>0</v>
      </c>
      <c r="X15" s="92">
        <f>'1421'!I17</f>
        <v>0</v>
      </c>
      <c r="Y15" s="80" t="str">
        <f>IF(X15=0,"%",W15/X15)</f>
        <v>%</v>
      </c>
      <c r="Z15" s="78"/>
      <c r="AA15" s="96" t="e">
        <f>#REF!+Q15+V15</f>
        <v>#REF!</v>
      </c>
      <c r="AB15" s="92">
        <f>'1601'!H17</f>
        <v>0</v>
      </c>
      <c r="AC15" s="92">
        <f>'1601'!I17</f>
        <v>0</v>
      </c>
      <c r="AD15" s="80" t="str">
        <f>IF(AC15=0,"%",AB15/AC15)</f>
        <v>%</v>
      </c>
      <c r="AE15" s="78"/>
      <c r="AF15" s="92">
        <v>0</v>
      </c>
      <c r="AG15" s="92">
        <f>'1621'!H17</f>
        <v>0</v>
      </c>
      <c r="AH15" s="96">
        <f>'1621'!I17</f>
        <v>0</v>
      </c>
      <c r="AI15" s="80" t="str">
        <f>IF(AH15=0,"%",AG15/AH15)</f>
        <v>%</v>
      </c>
      <c r="AJ15" s="78"/>
      <c r="AK15" s="96" t="e">
        <f>V15+AA15+AF15</f>
        <v>#REF!</v>
      </c>
      <c r="AL15" s="96">
        <f>'1721'!H17</f>
        <v>0</v>
      </c>
      <c r="AM15" s="96">
        <f>'1721'!I17</f>
        <v>0</v>
      </c>
      <c r="AN15" s="80" t="str">
        <f>IF(AM15=0,"%",AL15/AM15)</f>
        <v>%</v>
      </c>
      <c r="AO15" s="78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0" t="str">
        <f>IF(AR15=0,"%",AQ15/AR15)</f>
        <v>%</v>
      </c>
      <c r="AT15" s="78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2"/>
      <c r="S16" s="92"/>
      <c r="T16" s="80"/>
      <c r="U16" s="77"/>
      <c r="V16" s="96"/>
      <c r="W16" s="92"/>
      <c r="X16" s="92"/>
      <c r="Y16" s="80"/>
      <c r="Z16" s="78"/>
      <c r="AA16" s="96"/>
      <c r="AB16" s="92"/>
      <c r="AC16" s="92"/>
      <c r="AD16" s="80"/>
      <c r="AE16" s="78"/>
      <c r="AF16" s="96"/>
      <c r="AG16" s="92"/>
      <c r="AH16" s="96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v>336118.82</v>
      </c>
      <c r="H17" s="92">
        <f>'1351'!H17</f>
        <v>1282133.19</v>
      </c>
      <c r="I17" s="92">
        <f>'1351'!I17</f>
        <v>3697307</v>
      </c>
      <c r="J17" s="93">
        <v>9.0909091400849323E-2</v>
      </c>
      <c r="K17" s="98"/>
      <c r="L17" s="92">
        <v>0</v>
      </c>
      <c r="M17" s="92">
        <f>'1361'!H19</f>
        <v>1628273.97</v>
      </c>
      <c r="N17" s="92">
        <f>'1361'!I19</f>
        <v>4509675</v>
      </c>
      <c r="O17" s="80">
        <f t="shared" ref="O17:O22" si="3">IF(N17=0,"%",M17/N17)</f>
        <v>0.36106237589183254</v>
      </c>
      <c r="P17" s="99"/>
      <c r="Q17" s="96" t="e">
        <f>G17+L17+#REF!</f>
        <v>#REF!</v>
      </c>
      <c r="R17" s="92">
        <f>'1401'!H19</f>
        <v>1031652.64</v>
      </c>
      <c r="S17" s="92">
        <f>'1401'!I19</f>
        <v>3229207</v>
      </c>
      <c r="T17" s="80">
        <f t="shared" ref="T17:T22" si="4">IF(S17=0,"%",R17/S17)</f>
        <v>0.31947553687329427</v>
      </c>
      <c r="U17" s="77"/>
      <c r="V17" s="96" t="e">
        <f>L17+#REF!+Q17</f>
        <v>#REF!</v>
      </c>
      <c r="W17" s="92">
        <f>'1421'!H19</f>
        <v>1115779.6100000001</v>
      </c>
      <c r="X17" s="92">
        <f>'1421'!I19</f>
        <v>3220704</v>
      </c>
      <c r="Y17" s="80">
        <f t="shared" ref="Y17:Y22" si="5">IF(X17=0,"%",W17/X17)</f>
        <v>0.34643966350214117</v>
      </c>
      <c r="Z17" s="78"/>
      <c r="AA17" s="96" t="e">
        <f>#REF!+Q17+V17</f>
        <v>#REF!</v>
      </c>
      <c r="AB17" s="92">
        <f>'1601'!H19</f>
        <v>1413069.33</v>
      </c>
      <c r="AC17" s="92">
        <f>'1601'!I19</f>
        <v>4095784</v>
      </c>
      <c r="AD17" s="80">
        <f t="shared" ref="AD17:AD22" si="6">IF(AC17=0,"%",AB17/AC17)</f>
        <v>0.34500582306098176</v>
      </c>
      <c r="AE17" s="78"/>
      <c r="AF17" s="92">
        <v>0</v>
      </c>
      <c r="AG17" s="92">
        <f>'1621'!H19</f>
        <v>1451720.43</v>
      </c>
      <c r="AH17" s="96">
        <f>'1621'!I19</f>
        <v>4757900</v>
      </c>
      <c r="AI17" s="80">
        <f t="shared" ref="AI17:AI22" si="7">IF(AH17=0,"%",AG17/AH17)</f>
        <v>0.30511789444923176</v>
      </c>
      <c r="AJ17" s="78"/>
      <c r="AK17" s="96" t="e">
        <f t="shared" ref="AK17:AK22" si="8">V17+AA17+AF17</f>
        <v>#REF!</v>
      </c>
      <c r="AL17" s="96">
        <f>'1721'!H19</f>
        <v>3518075.71</v>
      </c>
      <c r="AM17" s="96">
        <f>'1721'!I19</f>
        <v>10170242</v>
      </c>
      <c r="AN17" s="80">
        <f t="shared" ref="AN17:AN22" si="9">IF(AM17=0,"%",AL17/AM17)</f>
        <v>0.34591858384490753</v>
      </c>
      <c r="AO17" s="78"/>
      <c r="AP17" s="96" t="e">
        <f t="shared" ref="AP17:AP22" si="10">AA17+AF17+AK17</f>
        <v>#REF!</v>
      </c>
      <c r="AQ17" s="96">
        <f>'9000'!H16</f>
        <v>0</v>
      </c>
      <c r="AR17" s="96">
        <f>'9000'!I16</f>
        <v>251853</v>
      </c>
      <c r="AS17" s="80">
        <f t="shared" ref="AS17:AS22" si="11">IF(AR17=0,"%",AQ17/AR17)</f>
        <v>0</v>
      </c>
      <c r="AT17" s="78"/>
      <c r="AU17" s="96" t="e">
        <f t="shared" ref="AU17:AU22" si="12">AF17+AK17+AP17</f>
        <v>#REF!</v>
      </c>
      <c r="AV17" s="92">
        <f t="shared" si="1"/>
        <v>11440704.879999999</v>
      </c>
      <c r="AW17" s="92">
        <f t="shared" si="2"/>
        <v>33932672</v>
      </c>
      <c r="AX17" s="93">
        <f t="shared" ref="AX17:AX22" si="13">IF(AW17=0,"%",AV17/AW17)</f>
        <v>0.33715897410024176</v>
      </c>
    </row>
    <row r="18" spans="1:50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v>0</v>
      </c>
      <c r="H18" s="92">
        <f>'1351'!H18</f>
        <v>0</v>
      </c>
      <c r="I18" s="92">
        <f>'1351'!I18</f>
        <v>0</v>
      </c>
      <c r="J18" s="93" t="s">
        <v>95</v>
      </c>
      <c r="K18" s="98"/>
      <c r="L18" s="92">
        <v>0</v>
      </c>
      <c r="M18" s="92">
        <f>'1361'!H20</f>
        <v>0</v>
      </c>
      <c r="N18" s="92">
        <f>'1361'!I20</f>
        <v>0</v>
      </c>
      <c r="O18" s="80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0" t="str">
        <f t="shared" si="4"/>
        <v>%</v>
      </c>
      <c r="U18" s="77"/>
      <c r="V18" s="96" t="e">
        <f>L18+#REF!+Q18</f>
        <v>#REF!</v>
      </c>
      <c r="W18" s="92">
        <f>'1421'!H20</f>
        <v>0</v>
      </c>
      <c r="X18" s="92">
        <f>'1421'!I20</f>
        <v>0</v>
      </c>
      <c r="Y18" s="80" t="str">
        <f t="shared" si="5"/>
        <v>%</v>
      </c>
      <c r="Z18" s="78"/>
      <c r="AA18" s="96" t="e">
        <f>#REF!+Q18+V18</f>
        <v>#REF!</v>
      </c>
      <c r="AB18" s="92">
        <f>'1601'!H20</f>
        <v>0</v>
      </c>
      <c r="AC18" s="92">
        <f>'1601'!I20</f>
        <v>0</v>
      </c>
      <c r="AD18" s="80" t="str">
        <f t="shared" si="6"/>
        <v>%</v>
      </c>
      <c r="AE18" s="78"/>
      <c r="AF18" s="92">
        <v>0</v>
      </c>
      <c r="AG18" s="92">
        <f>'1621'!H20</f>
        <v>0</v>
      </c>
      <c r="AH18" s="96">
        <f>'1621'!I20</f>
        <v>0</v>
      </c>
      <c r="AI18" s="80" t="str">
        <f t="shared" si="7"/>
        <v>%</v>
      </c>
      <c r="AJ18" s="78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0" t="str">
        <f t="shared" si="9"/>
        <v>%</v>
      </c>
      <c r="AO18" s="78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0" t="str">
        <f t="shared" si="11"/>
        <v>%</v>
      </c>
      <c r="AT18" s="78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v>5704.36</v>
      </c>
      <c r="H19" s="92">
        <f>'1351'!H19</f>
        <v>22817.439999999999</v>
      </c>
      <c r="I19" s="92">
        <f>'1351'!I19</f>
        <v>62748</v>
      </c>
      <c r="J19" s="93">
        <v>9.090903295722573E-2</v>
      </c>
      <c r="K19" s="98"/>
      <c r="L19" s="92">
        <v>0</v>
      </c>
      <c r="M19" s="92">
        <f>'1361'!H21</f>
        <v>22361.8</v>
      </c>
      <c r="N19" s="92">
        <f>'1361'!I21</f>
        <v>61495</v>
      </c>
      <c r="O19" s="80">
        <f t="shared" si="3"/>
        <v>0.36363606797300591</v>
      </c>
      <c r="P19" s="99"/>
      <c r="Q19" s="96" t="e">
        <f>G19+L19+#REF!</f>
        <v>#REF!</v>
      </c>
      <c r="R19" s="92">
        <f>'1401'!H21</f>
        <v>37433.440000000002</v>
      </c>
      <c r="S19" s="92">
        <f>'1401'!I21</f>
        <v>102942</v>
      </c>
      <c r="T19" s="80">
        <f t="shared" si="4"/>
        <v>0.36363622233879273</v>
      </c>
      <c r="U19" s="77"/>
      <c r="V19" s="96" t="e">
        <f>L19+#REF!+Q19</f>
        <v>#REF!</v>
      </c>
      <c r="W19" s="92">
        <f>'1421'!H21</f>
        <v>20142.2</v>
      </c>
      <c r="X19" s="92">
        <f>'1421'!I21</f>
        <v>55391</v>
      </c>
      <c r="Y19" s="80">
        <f t="shared" si="5"/>
        <v>0.36363669188135256</v>
      </c>
      <c r="Z19" s="78"/>
      <c r="AA19" s="96" t="e">
        <f>#REF!+Q19+V19</f>
        <v>#REF!</v>
      </c>
      <c r="AB19" s="92">
        <f>'1601'!H21</f>
        <v>80741.8</v>
      </c>
      <c r="AC19" s="92">
        <f>'1601'!I21</f>
        <v>222040</v>
      </c>
      <c r="AD19" s="80">
        <f t="shared" si="6"/>
        <v>0.36363628175103585</v>
      </c>
      <c r="AE19" s="78"/>
      <c r="AF19" s="92">
        <v>0</v>
      </c>
      <c r="AG19" s="92">
        <f>'1621'!H21</f>
        <v>71234.559999999998</v>
      </c>
      <c r="AH19" s="96">
        <f>'1621'!I21</f>
        <v>195895</v>
      </c>
      <c r="AI19" s="80">
        <f t="shared" si="7"/>
        <v>0.36363643788764388</v>
      </c>
      <c r="AJ19" s="78"/>
      <c r="AK19" s="96" t="e">
        <f t="shared" si="8"/>
        <v>#REF!</v>
      </c>
      <c r="AL19" s="96">
        <f>'1721'!H21</f>
        <v>134125.07999999999</v>
      </c>
      <c r="AM19" s="96">
        <f>'1721'!I21</f>
        <v>292729</v>
      </c>
      <c r="AN19" s="80">
        <f t="shared" si="9"/>
        <v>0.45818856348363157</v>
      </c>
      <c r="AO19" s="78"/>
      <c r="AP19" s="96" t="e">
        <f t="shared" si="10"/>
        <v>#REF!</v>
      </c>
      <c r="AQ19" s="96">
        <f>'9000'!H18</f>
        <v>715370.72</v>
      </c>
      <c r="AR19" s="96">
        <f>'9000'!I18</f>
        <v>2676220.7599999998</v>
      </c>
      <c r="AS19" s="80">
        <f t="shared" si="11"/>
        <v>0.2673063189301319</v>
      </c>
      <c r="AT19" s="78"/>
      <c r="AU19" s="96" t="e">
        <f t="shared" si="12"/>
        <v>#REF!</v>
      </c>
      <c r="AV19" s="92">
        <f t="shared" si="1"/>
        <v>1104227.04</v>
      </c>
      <c r="AW19" s="92">
        <f t="shared" si="2"/>
        <v>3669460.76</v>
      </c>
      <c r="AX19" s="93">
        <f t="shared" si="13"/>
        <v>0.30092351771054232</v>
      </c>
    </row>
    <row r="20" spans="1:50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v>50684.27</v>
      </c>
      <c r="H20" s="92">
        <f>'1351'!H20</f>
        <v>202737.08</v>
      </c>
      <c r="I20" s="92">
        <f>'1351'!I20</f>
        <v>557527</v>
      </c>
      <c r="J20" s="93">
        <v>9.0909086017358795E-2</v>
      </c>
      <c r="K20" s="98"/>
      <c r="L20" s="92">
        <v>0</v>
      </c>
      <c r="M20" s="92">
        <f>'1361'!H22</f>
        <v>257436.72</v>
      </c>
      <c r="N20" s="92">
        <f>'1361'!I22</f>
        <v>678615</v>
      </c>
      <c r="O20" s="80">
        <f t="shared" si="3"/>
        <v>0.37935607082071571</v>
      </c>
      <c r="P20" s="99"/>
      <c r="Q20" s="96" t="e">
        <f>G20+L20+#REF!</f>
        <v>#REF!</v>
      </c>
      <c r="R20" s="92">
        <f>'1401'!H22</f>
        <v>163864.72</v>
      </c>
      <c r="S20" s="92">
        <f>'1401'!I22</f>
        <v>470413</v>
      </c>
      <c r="T20" s="80">
        <f t="shared" si="4"/>
        <v>0.34834224394308833</v>
      </c>
      <c r="U20" s="77"/>
      <c r="V20" s="96" t="e">
        <f>L20+#REF!+Q20</f>
        <v>#REF!</v>
      </c>
      <c r="W20" s="92">
        <f>'1421'!H22</f>
        <v>174379.64</v>
      </c>
      <c r="X20" s="92">
        <f>'1421'!I22</f>
        <v>479340</v>
      </c>
      <c r="Y20" s="80">
        <f t="shared" si="5"/>
        <v>0.3637911294696875</v>
      </c>
      <c r="Z20" s="78"/>
      <c r="AA20" s="96" t="e">
        <f>#REF!+Q20+V20</f>
        <v>#REF!</v>
      </c>
      <c r="AB20" s="92">
        <f>'1601'!H22</f>
        <v>210280.72</v>
      </c>
      <c r="AC20" s="92">
        <f>'1601'!I22</f>
        <v>582812</v>
      </c>
      <c r="AD20" s="80">
        <f t="shared" si="6"/>
        <v>0.3608036896975354</v>
      </c>
      <c r="AE20" s="78"/>
      <c r="AF20" s="92">
        <v>0</v>
      </c>
      <c r="AG20" s="92">
        <f>'1621'!H22</f>
        <v>219506.56</v>
      </c>
      <c r="AH20" s="96">
        <f>'1621'!I22</f>
        <v>677570</v>
      </c>
      <c r="AI20" s="80">
        <f t="shared" si="7"/>
        <v>0.32396145047744146</v>
      </c>
      <c r="AJ20" s="78"/>
      <c r="AK20" s="96" t="e">
        <f t="shared" si="8"/>
        <v>#REF!</v>
      </c>
      <c r="AL20" s="96">
        <f>'1721'!H22</f>
        <v>530406.56000000006</v>
      </c>
      <c r="AM20" s="96">
        <f>'1721'!I22</f>
        <v>1458618</v>
      </c>
      <c r="AN20" s="80">
        <f t="shared" si="9"/>
        <v>0.36363637360844309</v>
      </c>
      <c r="AO20" s="78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0" t="str">
        <f t="shared" si="11"/>
        <v>%</v>
      </c>
      <c r="AT20" s="78"/>
      <c r="AU20" s="96" t="e">
        <f t="shared" si="12"/>
        <v>#REF!</v>
      </c>
      <c r="AV20" s="92">
        <f t="shared" si="1"/>
        <v>1758612</v>
      </c>
      <c r="AW20" s="92">
        <f t="shared" si="2"/>
        <v>4904895</v>
      </c>
      <c r="AX20" s="93">
        <f t="shared" si="13"/>
        <v>0.35854223179089462</v>
      </c>
    </row>
    <row r="21" spans="1:50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v>0</v>
      </c>
      <c r="H21" s="92">
        <f>'1351'!H21</f>
        <v>0</v>
      </c>
      <c r="I21" s="92">
        <f>'1351'!I21</f>
        <v>0</v>
      </c>
      <c r="J21" s="93" t="s">
        <v>95</v>
      </c>
      <c r="K21" s="98"/>
      <c r="L21" s="92">
        <v>0</v>
      </c>
      <c r="M21" s="92">
        <f>'1361'!H23</f>
        <v>0</v>
      </c>
      <c r="N21" s="92">
        <f>'1361'!I23</f>
        <v>0</v>
      </c>
      <c r="O21" s="80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0" t="str">
        <f t="shared" si="4"/>
        <v>%</v>
      </c>
      <c r="U21" s="77"/>
      <c r="V21" s="96" t="e">
        <f>L21+#REF!+Q21</f>
        <v>#REF!</v>
      </c>
      <c r="W21" s="92">
        <f>'1421'!H23</f>
        <v>0</v>
      </c>
      <c r="X21" s="92">
        <f>'1421'!I23</f>
        <v>0</v>
      </c>
      <c r="Y21" s="80" t="str">
        <f t="shared" si="5"/>
        <v>%</v>
      </c>
      <c r="Z21" s="78"/>
      <c r="AA21" s="96" t="e">
        <f>#REF!+Q21+V21</f>
        <v>#REF!</v>
      </c>
      <c r="AB21" s="92">
        <f>'1601'!H23</f>
        <v>0</v>
      </c>
      <c r="AC21" s="92">
        <f>'1601'!I23</f>
        <v>0</v>
      </c>
      <c r="AD21" s="80" t="str">
        <f t="shared" si="6"/>
        <v>%</v>
      </c>
      <c r="AE21" s="78"/>
      <c r="AF21" s="92">
        <v>0</v>
      </c>
      <c r="AG21" s="92">
        <f>'1621'!H23</f>
        <v>0</v>
      </c>
      <c r="AH21" s="96">
        <f>'1621'!I23</f>
        <v>0</v>
      </c>
      <c r="AI21" s="80" t="str">
        <f t="shared" si="7"/>
        <v>%</v>
      </c>
      <c r="AJ21" s="78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0" t="str">
        <f t="shared" si="9"/>
        <v>%</v>
      </c>
      <c r="AO21" s="78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0" t="str">
        <f t="shared" si="11"/>
        <v>%</v>
      </c>
      <c r="AT21" s="78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v>8100</v>
      </c>
      <c r="H22" s="92">
        <f>'1351'!H22</f>
        <v>9300</v>
      </c>
      <c r="I22" s="92">
        <f>'1351'!I22</f>
        <v>0</v>
      </c>
      <c r="J22" s="93" t="s">
        <v>95</v>
      </c>
      <c r="K22" s="98"/>
      <c r="L22" s="92">
        <v>0</v>
      </c>
      <c r="M22" s="92">
        <f>'1361'!H24</f>
        <v>12300</v>
      </c>
      <c r="N22" s="92">
        <f>'1361'!I24</f>
        <v>0</v>
      </c>
      <c r="O22" s="80" t="str">
        <f t="shared" si="3"/>
        <v>%</v>
      </c>
      <c r="P22" s="99"/>
      <c r="Q22" s="96" t="e">
        <f>G22+L22+#REF!</f>
        <v>#REF!</v>
      </c>
      <c r="R22" s="92">
        <f>'1401'!H24</f>
        <v>8400</v>
      </c>
      <c r="S22" s="92">
        <f>'1401'!I24</f>
        <v>0</v>
      </c>
      <c r="T22" s="80" t="str">
        <f t="shared" si="4"/>
        <v>%</v>
      </c>
      <c r="U22" s="77"/>
      <c r="V22" s="96" t="e">
        <f>L22+#REF!+Q22</f>
        <v>#REF!</v>
      </c>
      <c r="W22" s="92">
        <f>'1421'!H24</f>
        <v>8700</v>
      </c>
      <c r="X22" s="92">
        <f>'1421'!I24</f>
        <v>0</v>
      </c>
      <c r="Y22" s="80" t="str">
        <f t="shared" si="5"/>
        <v>%</v>
      </c>
      <c r="Z22" s="78"/>
      <c r="AA22" s="96" t="e">
        <f>#REF!+Q22+V22</f>
        <v>#REF!</v>
      </c>
      <c r="AB22" s="92">
        <f>'1601'!H24</f>
        <v>10200</v>
      </c>
      <c r="AC22" s="92">
        <f>'1601'!I24</f>
        <v>0</v>
      </c>
      <c r="AD22" s="80" t="str">
        <f t="shared" si="6"/>
        <v>%</v>
      </c>
      <c r="AE22" s="78"/>
      <c r="AF22" s="92">
        <v>0</v>
      </c>
      <c r="AG22" s="92">
        <f>'1621'!H24</f>
        <v>9900</v>
      </c>
      <c r="AH22" s="96">
        <f>'1621'!I24</f>
        <v>0</v>
      </c>
      <c r="AI22" s="80" t="str">
        <f t="shared" si="7"/>
        <v>%</v>
      </c>
      <c r="AJ22" s="78"/>
      <c r="AK22" s="96" t="e">
        <f t="shared" si="8"/>
        <v>#REF!</v>
      </c>
      <c r="AL22" s="96">
        <f>'1721'!H24</f>
        <v>20700</v>
      </c>
      <c r="AM22" s="96">
        <f>'1721'!I24</f>
        <v>200000</v>
      </c>
      <c r="AN22" s="80">
        <f t="shared" si="9"/>
        <v>0.10349999999999999</v>
      </c>
      <c r="AO22" s="78"/>
      <c r="AP22" s="96" t="e">
        <f t="shared" si="10"/>
        <v>#REF!</v>
      </c>
      <c r="AQ22" s="96">
        <f>'9000'!H21</f>
        <v>676940.74</v>
      </c>
      <c r="AR22" s="96">
        <f>'9000'!I21</f>
        <v>0</v>
      </c>
      <c r="AS22" s="80" t="str">
        <f t="shared" si="11"/>
        <v>%</v>
      </c>
      <c r="AT22" s="78"/>
      <c r="AU22" s="96" t="e">
        <f t="shared" si="12"/>
        <v>#REF!</v>
      </c>
      <c r="AV22" s="92">
        <f t="shared" si="1"/>
        <v>756440.74</v>
      </c>
      <c r="AW22" s="92">
        <f t="shared" si="2"/>
        <v>200000</v>
      </c>
      <c r="AX22" s="93">
        <f t="shared" si="13"/>
        <v>3.7822037000000002</v>
      </c>
    </row>
    <row r="23" spans="1:50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2"/>
      <c r="S23" s="92"/>
      <c r="T23" s="80"/>
      <c r="U23" s="77"/>
      <c r="V23" s="96"/>
      <c r="W23" s="92"/>
      <c r="X23" s="92"/>
      <c r="Y23" s="80"/>
      <c r="Z23" s="78"/>
      <c r="AA23" s="96"/>
      <c r="AB23" s="92"/>
      <c r="AC23" s="92"/>
      <c r="AD23" s="80"/>
      <c r="AE23" s="78"/>
      <c r="AF23" s="96"/>
      <c r="AG23" s="92"/>
      <c r="AH23" s="96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v>0</v>
      </c>
      <c r="H24" s="92">
        <f>'1351'!H24</f>
        <v>0</v>
      </c>
      <c r="I24" s="92">
        <f>'1351'!I24</f>
        <v>0</v>
      </c>
      <c r="J24" s="93" t="s">
        <v>95</v>
      </c>
      <c r="K24" s="100"/>
      <c r="L24" s="92">
        <v>0</v>
      </c>
      <c r="M24" s="92">
        <f>'1361'!H26</f>
        <v>0</v>
      </c>
      <c r="N24" s="92">
        <f>'1361'!I26</f>
        <v>0</v>
      </c>
      <c r="O24" s="80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0" t="str">
        <f t="shared" ref="T24:T29" si="15">IF(S24=0,"%",R24/S24)</f>
        <v>%</v>
      </c>
      <c r="U24" s="77"/>
      <c r="V24" s="96" t="e">
        <f>L24+#REF!+Q24</f>
        <v>#REF!</v>
      </c>
      <c r="W24" s="92">
        <f>'1421'!H26</f>
        <v>0</v>
      </c>
      <c r="X24" s="92">
        <f>'1421'!I26</f>
        <v>0</v>
      </c>
      <c r="Y24" s="80" t="str">
        <f t="shared" ref="Y24:Y29" si="16">IF(X24=0,"%",W24/X24)</f>
        <v>%</v>
      </c>
      <c r="Z24" s="78"/>
      <c r="AA24" s="96" t="e">
        <f>#REF!+Q24+V24</f>
        <v>#REF!</v>
      </c>
      <c r="AB24" s="92">
        <f>'1601'!H26</f>
        <v>0</v>
      </c>
      <c r="AC24" s="92">
        <f>'1601'!I26</f>
        <v>0</v>
      </c>
      <c r="AD24" s="80" t="str">
        <f t="shared" ref="AD24:AD29" si="17">IF(AC24=0,"%",AB24/AC24)</f>
        <v>%</v>
      </c>
      <c r="AE24" s="78"/>
      <c r="AF24" s="92">
        <v>0</v>
      </c>
      <c r="AG24" s="92">
        <f>'1621'!H26</f>
        <v>0</v>
      </c>
      <c r="AH24" s="96">
        <f>'1621'!I26</f>
        <v>0</v>
      </c>
      <c r="AI24" s="80" t="str">
        <f t="shared" ref="AI24:AI29" si="18">IF(AH24=0,"%",AG24/AH24)</f>
        <v>%</v>
      </c>
      <c r="AJ24" s="78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0" t="str">
        <f t="shared" ref="AN24:AN29" si="20">IF(AM24=0,"%",AL24/AM24)</f>
        <v>%</v>
      </c>
      <c r="AO24" s="78"/>
      <c r="AP24" s="96" t="e">
        <f t="shared" ref="AP24:AP29" si="21">AA24+AF24+AK24</f>
        <v>#REF!</v>
      </c>
      <c r="AQ24" s="96">
        <f>'9000'!H23</f>
        <v>675.55</v>
      </c>
      <c r="AR24" s="96">
        <f>'9000'!I23</f>
        <v>1000</v>
      </c>
      <c r="AS24" s="80">
        <f t="shared" ref="AS24:AS29" si="22">IF(AR24=0,"%",AQ24/AR24)</f>
        <v>0.67554999999999998</v>
      </c>
      <c r="AT24" s="78"/>
      <c r="AU24" s="96" t="e">
        <f t="shared" ref="AU24:AU29" si="23">AF24+AK24+AP24</f>
        <v>#REF!</v>
      </c>
      <c r="AV24" s="92">
        <f t="shared" si="1"/>
        <v>675.55</v>
      </c>
      <c r="AW24" s="92">
        <f t="shared" si="2"/>
        <v>1000</v>
      </c>
      <c r="AX24" s="93">
        <f t="shared" ref="AX24:AX29" si="24">IF(AW24=0,"%",AV24/AW24)</f>
        <v>0.67554999999999998</v>
      </c>
    </row>
    <row r="25" spans="1:50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v>19648.45</v>
      </c>
      <c r="H25" s="92">
        <f>'1351'!H25</f>
        <v>80467.899999999994</v>
      </c>
      <c r="I25" s="92">
        <f>'1351'!I25</f>
        <v>216133</v>
      </c>
      <c r="J25" s="93">
        <v>9.0909069878269397E-2</v>
      </c>
      <c r="K25" s="100"/>
      <c r="L25" s="92">
        <v>0</v>
      </c>
      <c r="M25" s="92">
        <f>'1361'!H27</f>
        <v>103300.92</v>
      </c>
      <c r="N25" s="92">
        <f>'1361'!I27</f>
        <v>265840</v>
      </c>
      <c r="O25" s="80">
        <f t="shared" si="14"/>
        <v>0.38858305747818234</v>
      </c>
      <c r="P25" s="101"/>
      <c r="Q25" s="96" t="e">
        <f>G25+L25+#REF!</f>
        <v>#REF!</v>
      </c>
      <c r="R25" s="92">
        <f>'1401'!H27</f>
        <v>65963.94</v>
      </c>
      <c r="S25" s="92">
        <f>'1401'!I27</f>
        <v>184855</v>
      </c>
      <c r="T25" s="80">
        <f t="shared" si="15"/>
        <v>0.3568415244380731</v>
      </c>
      <c r="U25" s="77"/>
      <c r="V25" s="96" t="e">
        <f>L25+#REF!+Q25</f>
        <v>#REF!</v>
      </c>
      <c r="W25" s="92">
        <f>'1421'!H27</f>
        <v>70919.44</v>
      </c>
      <c r="X25" s="92">
        <f>'1421'!I27</f>
        <v>190486</v>
      </c>
      <c r="Y25" s="80">
        <f t="shared" si="16"/>
        <v>0.37230788614386362</v>
      </c>
      <c r="Z25" s="78"/>
      <c r="AA25" s="96" t="e">
        <f>#REF!+Q25+V25</f>
        <v>#REF!</v>
      </c>
      <c r="AB25" s="92">
        <f>'1601'!H27</f>
        <v>94800.36</v>
      </c>
      <c r="AC25" s="92">
        <f>'1601'!I27</f>
        <v>256626</v>
      </c>
      <c r="AD25" s="80">
        <f t="shared" si="17"/>
        <v>0.36941058193635873</v>
      </c>
      <c r="AE25" s="78"/>
      <c r="AF25" s="92">
        <v>0</v>
      </c>
      <c r="AG25" s="92">
        <f>'1621'!H27</f>
        <v>97335.46</v>
      </c>
      <c r="AH25" s="96">
        <f>'1621'!I27</f>
        <v>294303</v>
      </c>
      <c r="AI25" s="80">
        <f t="shared" si="18"/>
        <v>0.33073213660751</v>
      </c>
      <c r="AJ25" s="78"/>
      <c r="AK25" s="96" t="e">
        <f t="shared" si="19"/>
        <v>#REF!</v>
      </c>
      <c r="AL25" s="96">
        <f>'1721'!H27</f>
        <v>247285.53</v>
      </c>
      <c r="AM25" s="96">
        <f>'1721'!I27</f>
        <v>641539</v>
      </c>
      <c r="AN25" s="80">
        <f t="shared" si="20"/>
        <v>0.38545673762623939</v>
      </c>
      <c r="AO25" s="78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0" t="str">
        <f t="shared" si="22"/>
        <v>%</v>
      </c>
      <c r="AT25" s="78"/>
      <c r="AU25" s="96" t="e">
        <f t="shared" si="23"/>
        <v>#REF!</v>
      </c>
      <c r="AV25" s="92">
        <f t="shared" si="1"/>
        <v>760073.55</v>
      </c>
      <c r="AW25" s="92">
        <f t="shared" si="2"/>
        <v>2049782</v>
      </c>
      <c r="AX25" s="93">
        <f t="shared" si="24"/>
        <v>0.37080701752674189</v>
      </c>
    </row>
    <row r="26" spans="1:50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v>0</v>
      </c>
      <c r="H26" s="92">
        <f>'1351'!H26</f>
        <v>0</v>
      </c>
      <c r="I26" s="92">
        <f>'1351'!I26</f>
        <v>0</v>
      </c>
      <c r="J26" s="93" t="s">
        <v>95</v>
      </c>
      <c r="K26" s="100"/>
      <c r="L26" s="92">
        <v>0</v>
      </c>
      <c r="M26" s="92">
        <f>'1361'!H28</f>
        <v>0</v>
      </c>
      <c r="N26" s="92">
        <f>'1361'!I28</f>
        <v>0</v>
      </c>
      <c r="O26" s="80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0" t="str">
        <f t="shared" si="15"/>
        <v>%</v>
      </c>
      <c r="U26" s="77"/>
      <c r="V26" s="96" t="e">
        <f>L26+#REF!+Q26</f>
        <v>#REF!</v>
      </c>
      <c r="W26" s="92">
        <f>'1421'!H28</f>
        <v>0</v>
      </c>
      <c r="X26" s="92">
        <f>'1421'!I28</f>
        <v>0</v>
      </c>
      <c r="Y26" s="80" t="str">
        <f t="shared" si="16"/>
        <v>%</v>
      </c>
      <c r="Z26" s="78"/>
      <c r="AA26" s="96" t="e">
        <f>#REF!+Q26+V26</f>
        <v>#REF!</v>
      </c>
      <c r="AB26" s="92">
        <f>'1601'!H28</f>
        <v>0</v>
      </c>
      <c r="AC26" s="92">
        <f>'1601'!I28</f>
        <v>0</v>
      </c>
      <c r="AD26" s="80" t="str">
        <f t="shared" si="17"/>
        <v>%</v>
      </c>
      <c r="AE26" s="78"/>
      <c r="AF26" s="92">
        <v>0</v>
      </c>
      <c r="AG26" s="92">
        <f>'1621'!H28</f>
        <v>0</v>
      </c>
      <c r="AH26" s="96">
        <f>'1621'!I28</f>
        <v>0</v>
      </c>
      <c r="AI26" s="80" t="str">
        <f t="shared" si="18"/>
        <v>%</v>
      </c>
      <c r="AJ26" s="78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0" t="str">
        <f t="shared" si="20"/>
        <v>%</v>
      </c>
      <c r="AO26" s="78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0" t="str">
        <f t="shared" si="22"/>
        <v>%</v>
      </c>
      <c r="AT26" s="78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v>0</v>
      </c>
      <c r="H27" s="92">
        <f>'1351'!H27</f>
        <v>0</v>
      </c>
      <c r="I27" s="92">
        <f>'1351'!I27</f>
        <v>0</v>
      </c>
      <c r="J27" s="93" t="s">
        <v>95</v>
      </c>
      <c r="K27" s="100"/>
      <c r="L27" s="92">
        <v>0</v>
      </c>
      <c r="M27" s="92">
        <f>'1361'!H29</f>
        <v>32942</v>
      </c>
      <c r="N27" s="92">
        <f>'1361'!I29</f>
        <v>0</v>
      </c>
      <c r="O27" s="80" t="str">
        <f t="shared" si="14"/>
        <v>%</v>
      </c>
      <c r="P27" s="101"/>
      <c r="Q27" s="96" t="e">
        <f>G27+L27+#REF!</f>
        <v>#REF!</v>
      </c>
      <c r="R27" s="92">
        <f>'1401'!H29</f>
        <v>250</v>
      </c>
      <c r="S27" s="92">
        <f>'1401'!I29</f>
        <v>0</v>
      </c>
      <c r="T27" s="80" t="str">
        <f t="shared" si="15"/>
        <v>%</v>
      </c>
      <c r="U27" s="77"/>
      <c r="V27" s="96" t="e">
        <f>L27+#REF!+Q27</f>
        <v>#REF!</v>
      </c>
      <c r="W27" s="92">
        <f>'1421'!H29</f>
        <v>0</v>
      </c>
      <c r="X27" s="92">
        <f>'1421'!I29</f>
        <v>79593</v>
      </c>
      <c r="Y27" s="80">
        <f t="shared" si="16"/>
        <v>0</v>
      </c>
      <c r="Z27" s="78"/>
      <c r="AA27" s="96" t="e">
        <f>#REF!+Q27+V27</f>
        <v>#REF!</v>
      </c>
      <c r="AB27" s="92">
        <f>'1601'!H29</f>
        <v>0</v>
      </c>
      <c r="AC27" s="92">
        <f>'1601'!I29</f>
        <v>0</v>
      </c>
      <c r="AD27" s="80" t="str">
        <f t="shared" si="17"/>
        <v>%</v>
      </c>
      <c r="AE27" s="78"/>
      <c r="AF27" s="92">
        <v>0</v>
      </c>
      <c r="AG27" s="92">
        <f>'1621'!H29</f>
        <v>1775.88</v>
      </c>
      <c r="AH27" s="96">
        <f>'1621'!I29</f>
        <v>0</v>
      </c>
      <c r="AI27" s="80" t="str">
        <f t="shared" si="18"/>
        <v>%</v>
      </c>
      <c r="AJ27" s="78"/>
      <c r="AK27" s="96" t="e">
        <f t="shared" si="19"/>
        <v>#REF!</v>
      </c>
      <c r="AL27" s="96">
        <f>'1721'!H29</f>
        <v>0</v>
      </c>
      <c r="AM27" s="96">
        <f>'1721'!I29</f>
        <v>0</v>
      </c>
      <c r="AN27" s="80" t="str">
        <f t="shared" si="20"/>
        <v>%</v>
      </c>
      <c r="AO27" s="78"/>
      <c r="AP27" s="96" t="e">
        <f t="shared" si="21"/>
        <v>#REF!</v>
      </c>
      <c r="AQ27" s="96">
        <f>'9000'!H26</f>
        <v>0</v>
      </c>
      <c r="AR27" s="96">
        <f>'9000'!I26</f>
        <v>20302.2</v>
      </c>
      <c r="AS27" s="80">
        <f t="shared" si="22"/>
        <v>0</v>
      </c>
      <c r="AT27" s="78"/>
      <c r="AU27" s="96" t="e">
        <f t="shared" si="23"/>
        <v>#REF!</v>
      </c>
      <c r="AV27" s="92">
        <f t="shared" si="1"/>
        <v>34967.879999999997</v>
      </c>
      <c r="AW27" s="92">
        <f t="shared" si="2"/>
        <v>99895.2</v>
      </c>
      <c r="AX27" s="93">
        <f t="shared" si="24"/>
        <v>0.35004564783893521</v>
      </c>
    </row>
    <row r="28" spans="1:50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0</v>
      </c>
      <c r="N28" s="92">
        <f>'1361'!I30</f>
        <v>193566</v>
      </c>
      <c r="O28" s="80">
        <f t="shared" si="14"/>
        <v>0</v>
      </c>
      <c r="P28" s="101"/>
      <c r="Q28" s="96" t="e">
        <f>G28+L28+#REF!</f>
        <v>#REF!</v>
      </c>
      <c r="R28" s="92">
        <f>'1401'!H30</f>
        <v>40000</v>
      </c>
      <c r="S28" s="92">
        <f>'1401'!I30</f>
        <v>0</v>
      </c>
      <c r="T28" s="80" t="str">
        <f t="shared" si="15"/>
        <v>%</v>
      </c>
      <c r="U28" s="77"/>
      <c r="V28" s="96" t="e">
        <f>L28+#REF!+Q28</f>
        <v>#REF!</v>
      </c>
      <c r="W28" s="92">
        <f>'1421'!H30</f>
        <v>5415.46</v>
      </c>
      <c r="X28" s="92">
        <f>'1421'!I30</f>
        <v>83257</v>
      </c>
      <c r="Y28" s="80">
        <f t="shared" si="16"/>
        <v>6.5045101312802528E-2</v>
      </c>
      <c r="Z28" s="78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0">
        <f t="shared" si="17"/>
        <v>0</v>
      </c>
      <c r="AE28" s="78"/>
      <c r="AF28" s="92">
        <v>0</v>
      </c>
      <c r="AG28" s="92">
        <f>'1621'!H30</f>
        <v>321</v>
      </c>
      <c r="AH28" s="96">
        <f>'1621'!I30</f>
        <v>0</v>
      </c>
      <c r="AI28" s="80" t="str">
        <f t="shared" si="18"/>
        <v>%</v>
      </c>
      <c r="AJ28" s="78"/>
      <c r="AK28" s="96" t="e">
        <f t="shared" si="19"/>
        <v>#REF!</v>
      </c>
      <c r="AL28" s="96">
        <f>'1721'!H30</f>
        <v>0</v>
      </c>
      <c r="AM28" s="96">
        <f>'1721'!I30</f>
        <v>562752</v>
      </c>
      <c r="AN28" s="80">
        <f t="shared" si="20"/>
        <v>0</v>
      </c>
      <c r="AO28" s="78"/>
      <c r="AP28" s="96" t="e">
        <f t="shared" si="21"/>
        <v>#REF!</v>
      </c>
      <c r="AQ28" s="96">
        <f>'9000'!H27</f>
        <v>19817.46</v>
      </c>
      <c r="AR28" s="96">
        <f>'9000'!I27</f>
        <v>218251</v>
      </c>
      <c r="AS28" s="80">
        <f t="shared" si="22"/>
        <v>9.0801233442229359E-2</v>
      </c>
      <c r="AT28" s="78"/>
      <c r="AU28" s="96" t="e">
        <f t="shared" si="23"/>
        <v>#REF!</v>
      </c>
      <c r="AV28" s="92">
        <f t="shared" si="1"/>
        <v>65553.919999999998</v>
      </c>
      <c r="AW28" s="92">
        <f t="shared" si="2"/>
        <v>1392076</v>
      </c>
      <c r="AX28" s="93">
        <f t="shared" si="24"/>
        <v>4.7090762285967147E-2</v>
      </c>
    </row>
    <row r="29" spans="1:50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v>0</v>
      </c>
      <c r="H29" s="92">
        <f>'1351'!H29</f>
        <v>0</v>
      </c>
      <c r="I29" s="92">
        <f>'1351'!I29</f>
        <v>0</v>
      </c>
      <c r="J29" s="80" t="s">
        <v>95</v>
      </c>
      <c r="K29" s="101"/>
      <c r="L29" s="96">
        <v>0</v>
      </c>
      <c r="M29" s="92">
        <f>'1361'!H31</f>
        <v>0</v>
      </c>
      <c r="N29" s="92">
        <f>'1361'!I31</f>
        <v>0</v>
      </c>
      <c r="O29" s="80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0" t="str">
        <f t="shared" si="15"/>
        <v>%</v>
      </c>
      <c r="U29" s="77"/>
      <c r="V29" s="96" t="e">
        <f>L29+#REF!+Q29</f>
        <v>#REF!</v>
      </c>
      <c r="W29" s="92">
        <f>'1421'!H31</f>
        <v>0</v>
      </c>
      <c r="X29" s="92">
        <f>'1421'!I31</f>
        <v>0</v>
      </c>
      <c r="Y29" s="80" t="str">
        <f t="shared" si="16"/>
        <v>%</v>
      </c>
      <c r="Z29" s="78"/>
      <c r="AA29" s="96" t="e">
        <f>#REF!+Q29+V29</f>
        <v>#REF!</v>
      </c>
      <c r="AB29" s="92">
        <f>'1601'!H31</f>
        <v>0</v>
      </c>
      <c r="AC29" s="92">
        <f>'1601'!I31</f>
        <v>0</v>
      </c>
      <c r="AD29" s="80" t="str">
        <f t="shared" si="17"/>
        <v>%</v>
      </c>
      <c r="AE29" s="78"/>
      <c r="AF29" s="92">
        <v>0</v>
      </c>
      <c r="AG29" s="92">
        <f>'1621'!H31</f>
        <v>0</v>
      </c>
      <c r="AH29" s="96">
        <f>'1621'!I31</f>
        <v>0</v>
      </c>
      <c r="AI29" s="80" t="str">
        <f t="shared" si="18"/>
        <v>%</v>
      </c>
      <c r="AJ29" s="78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0" t="str">
        <f t="shared" si="20"/>
        <v>%</v>
      </c>
      <c r="AO29" s="78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0" t="str">
        <f t="shared" si="22"/>
        <v>%</v>
      </c>
      <c r="AT29" s="78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420255.9</v>
      </c>
      <c r="H30" s="102">
        <f>SUM(H14:H29)</f>
        <v>1597455.6099999999</v>
      </c>
      <c r="I30" s="102">
        <f>SUM(I14:I29)</f>
        <v>4753819</v>
      </c>
      <c r="J30" s="103">
        <v>8.8403849620694447E-2</v>
      </c>
      <c r="K30" s="101"/>
      <c r="L30" s="102">
        <f>SUM(L14:L29)</f>
        <v>0</v>
      </c>
      <c r="M30" s="102">
        <f>SUM(M14:M29)</f>
        <v>2056615.41</v>
      </c>
      <c r="N30" s="102">
        <f>SUM(N14:N29)</f>
        <v>5709191</v>
      </c>
      <c r="O30" s="103">
        <f>IF(N30=0,"",M30/N30)</f>
        <v>0.36022886780281127</v>
      </c>
      <c r="P30" s="101"/>
      <c r="Q30" s="102" t="e">
        <f>SUM(Q14:Q29)</f>
        <v>#REF!</v>
      </c>
      <c r="R30" s="102">
        <f>SUM(R14:R29)</f>
        <v>1347564.74</v>
      </c>
      <c r="S30" s="102">
        <f>SUM(S14:S29)</f>
        <v>3987417</v>
      </c>
      <c r="T30" s="103">
        <f>IF(S30=0,"",R30/S30)</f>
        <v>0.33795430475418048</v>
      </c>
      <c r="U30" s="77"/>
      <c r="V30" s="102" t="e">
        <f>SUM(V14:V29)</f>
        <v>#REF!</v>
      </c>
      <c r="W30" s="102">
        <f>SUM(W14:W29)</f>
        <v>1395336.35</v>
      </c>
      <c r="X30" s="102">
        <f>SUM(X14:X29)</f>
        <v>4108771</v>
      </c>
      <c r="Y30" s="103">
        <f>IF(X30=0,"",W30/X30)</f>
        <v>0.33959944470013054</v>
      </c>
      <c r="Z30" s="78"/>
      <c r="AA30" s="102" t="e">
        <f>SUM(AA14:AA29)</f>
        <v>#REF!</v>
      </c>
      <c r="AB30" s="102">
        <f>SUM(AB14:AB29)</f>
        <v>1809092.2100000002</v>
      </c>
      <c r="AC30" s="102">
        <f>SUM(AC14:AC29)</f>
        <v>5271408</v>
      </c>
      <c r="AD30" s="103">
        <f>IF(AC30=0,"",AB30/AC30)</f>
        <v>0.34318956339558621</v>
      </c>
      <c r="AE30" s="78"/>
      <c r="AF30" s="102">
        <f>SUM(AF14:AF29)</f>
        <v>0</v>
      </c>
      <c r="AG30" s="102">
        <f>SUM(AG14:AG29)</f>
        <v>1851793.89</v>
      </c>
      <c r="AH30" s="102">
        <f>SUM(AH14:AH29)</f>
        <v>5925668</v>
      </c>
      <c r="AI30" s="103">
        <f>IF(AH30=0,"",AG30/AH30)</f>
        <v>0.31250382066629451</v>
      </c>
      <c r="AJ30" s="78"/>
      <c r="AK30" s="102" t="e">
        <f>SUM(AK14:AK29)</f>
        <v>#REF!</v>
      </c>
      <c r="AL30" s="102">
        <f>SUM(AL14:AL29)</f>
        <v>4450592.88</v>
      </c>
      <c r="AM30" s="102">
        <f>SUM(AM14:AM29)</f>
        <v>13325880</v>
      </c>
      <c r="AN30" s="103">
        <f>IF(AM30=0,"",AL30/AM30)</f>
        <v>0.33398116146926132</v>
      </c>
      <c r="AO30" s="78"/>
      <c r="AP30" s="102" t="e">
        <f>SUM(AP14:AP29)</f>
        <v>#REF!</v>
      </c>
      <c r="AQ30" s="102">
        <f>SUM(AQ14:AQ29)</f>
        <v>1412804.47</v>
      </c>
      <c r="AR30" s="102">
        <f>SUM(AR14:AR29)</f>
        <v>3167626.96</v>
      </c>
      <c r="AS30" s="103">
        <f>IF(AR30=0,"",AQ30/AR30)</f>
        <v>0.44601352616344697</v>
      </c>
      <c r="AT30" s="78"/>
      <c r="AU30" s="102" t="e">
        <f>SUM(AU14:AU29)</f>
        <v>#REF!</v>
      </c>
      <c r="AV30" s="118">
        <f>SUM(AV14:AV29)</f>
        <v>15921255.560000001</v>
      </c>
      <c r="AW30" s="118">
        <f>SUM(AW14:AW29)</f>
        <v>46249780.960000001</v>
      </c>
      <c r="AX30" s="119">
        <f>IF(AW30=0,"",AV30/AW30)</f>
        <v>0.34424499380375012</v>
      </c>
    </row>
    <row r="31" spans="1:50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0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3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3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758351.69000000018</v>
      </c>
      <c r="I34" s="92">
        <f>'1351'!I34</f>
        <v>3332046.25</v>
      </c>
      <c r="J34" s="80">
        <v>5.4045228213744027E-3</v>
      </c>
      <c r="K34" s="101"/>
      <c r="L34" s="92">
        <v>6193.79</v>
      </c>
      <c r="M34" s="92">
        <f>'1361'!H36</f>
        <v>1122397.08</v>
      </c>
      <c r="N34" s="92">
        <f>'1361'!I36</f>
        <v>4026759.4999999995</v>
      </c>
      <c r="O34" s="80">
        <f t="shared" ref="O34:O48" si="25">IF(N34=0,"%",M34/N34)</f>
        <v>0.27873457056474327</v>
      </c>
      <c r="P34" s="101"/>
      <c r="Q34" s="96" t="e">
        <f>G34+L34+#REF!</f>
        <v>#REF!</v>
      </c>
      <c r="R34" s="92">
        <f>'1401'!H36</f>
        <v>697794.29</v>
      </c>
      <c r="S34" s="92">
        <f>'1401'!I36</f>
        <v>2686218.06</v>
      </c>
      <c r="T34" s="80">
        <f t="shared" ref="T34:T49" si="26">IF(S34=0,"%",R34/S34)</f>
        <v>0.25976829669591306</v>
      </c>
      <c r="U34" s="77"/>
      <c r="V34" s="96" t="e">
        <f>L34+#REF!+Q34</f>
        <v>#REF!</v>
      </c>
      <c r="W34" s="92">
        <f>'1421'!H36</f>
        <v>721890.02</v>
      </c>
      <c r="X34" s="92">
        <f>'1421'!I36</f>
        <v>2985676.4399999995</v>
      </c>
      <c r="Y34" s="80">
        <f t="shared" ref="Y34:Y49" si="27">IF(X34=0,"%",W34/X34)</f>
        <v>0.24178441117350283</v>
      </c>
      <c r="Z34" s="78"/>
      <c r="AA34" s="96" t="e">
        <f>#REF!+Q34+V34</f>
        <v>#REF!</v>
      </c>
      <c r="AB34" s="92">
        <f>'1601'!H36</f>
        <v>715139.02</v>
      </c>
      <c r="AC34" s="92">
        <f>'1601'!I36</f>
        <v>3113780.1</v>
      </c>
      <c r="AD34" s="80">
        <f t="shared" ref="AD34:AD49" si="28">IF(AC34=0,"%",AB34/AC34)</f>
        <v>0.22966908292592658</v>
      </c>
      <c r="AE34" s="78"/>
      <c r="AF34" s="92">
        <v>0</v>
      </c>
      <c r="AG34" s="92">
        <f>'1621'!H37</f>
        <v>780242.41999999981</v>
      </c>
      <c r="AH34" s="96">
        <f>'1621'!I37</f>
        <v>3574658.18</v>
      </c>
      <c r="AI34" s="80">
        <f t="shared" ref="AI34:AI49" si="29">IF(AH34=0,"%",AG34/AH34)</f>
        <v>0.21827049768434076</v>
      </c>
      <c r="AJ34" s="78"/>
      <c r="AK34" s="96" t="e">
        <f t="shared" ref="AK34:AK49" si="30">V34+AA34+AF34</f>
        <v>#REF!</v>
      </c>
      <c r="AL34" s="96">
        <f>'1721'!H36</f>
        <v>1842000.4700000007</v>
      </c>
      <c r="AM34" s="96">
        <f>'1721'!I36</f>
        <v>7647138.370000001</v>
      </c>
      <c r="AN34" s="80">
        <f t="shared" ref="AN34:AN49" si="31">IF(AM34=0,"%",AL34/AM34)</f>
        <v>0.24087447890654559</v>
      </c>
      <c r="AO34" s="78"/>
      <c r="AP34" s="96" t="e">
        <f t="shared" ref="AP34:AP49" si="32">AA34+AF34+AK34</f>
        <v>#REF!</v>
      </c>
      <c r="AQ34" s="96">
        <f>'9000'!H33</f>
        <v>0</v>
      </c>
      <c r="AR34" s="96">
        <f>'9000'!I33</f>
        <v>108352</v>
      </c>
      <c r="AS34" s="80">
        <f t="shared" ref="AS34:AS48" si="33">IF(AR34=0,"%",AQ34/AR34)</f>
        <v>0</v>
      </c>
      <c r="AT34" s="78"/>
      <c r="AU34" s="96" t="e">
        <f t="shared" ref="AU34:AU49" si="34">AF34+AK34+AP34</f>
        <v>#REF!</v>
      </c>
      <c r="AV34" s="92">
        <f>H34+M34+R34+W34+AB34+AG34+AL34+AQ34</f>
        <v>6637814.9900000012</v>
      </c>
      <c r="AW34" s="92">
        <f>I34+N34+S34+X34+AC34+AH34+AM34+AR34</f>
        <v>27474628.900000002</v>
      </c>
      <c r="AX34" s="93">
        <f t="shared" ref="AX34:AX48" si="35">IF(AW34=0,"%",AV34/AW34)</f>
        <v>0.24159798533256988</v>
      </c>
    </row>
    <row r="35" spans="1:53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35733.779999999992</v>
      </c>
      <c r="I35" s="92">
        <f>'1351'!I35</f>
        <v>159751.13</v>
      </c>
      <c r="J35" s="80">
        <v>8.8888260133120804E-4</v>
      </c>
      <c r="K35" s="101"/>
      <c r="L35" s="92">
        <v>73225</v>
      </c>
      <c r="M35" s="92">
        <f>'1361'!H37</f>
        <v>93215.22</v>
      </c>
      <c r="N35" s="92">
        <f>'1361'!I37</f>
        <v>312795.89</v>
      </c>
      <c r="O35" s="80">
        <f t="shared" si="25"/>
        <v>0.29800653710635389</v>
      </c>
      <c r="P35" s="101"/>
      <c r="Q35" s="96" t="e">
        <f>G35+L35+#REF!</f>
        <v>#REF!</v>
      </c>
      <c r="R35" s="92">
        <f>'1401'!H37</f>
        <v>58535.670000000006</v>
      </c>
      <c r="S35" s="92">
        <f>'1401'!I37</f>
        <v>171389.89999999997</v>
      </c>
      <c r="T35" s="80">
        <f t="shared" si="26"/>
        <v>0.34153511963073679</v>
      </c>
      <c r="U35" s="77"/>
      <c r="V35" s="96" t="e">
        <f>L35+#REF!+Q35</f>
        <v>#REF!</v>
      </c>
      <c r="W35" s="92">
        <f>'1421'!H37</f>
        <v>49722.14</v>
      </c>
      <c r="X35" s="92">
        <f>'1421'!I37</f>
        <v>148025.24</v>
      </c>
      <c r="Y35" s="80">
        <f t="shared" si="27"/>
        <v>0.33590312030569924</v>
      </c>
      <c r="Z35" s="78"/>
      <c r="AA35" s="96" t="e">
        <f>#REF!+Q35+V35</f>
        <v>#REF!</v>
      </c>
      <c r="AB35" s="92">
        <f>'1601'!H37</f>
        <v>31010.059999999994</v>
      </c>
      <c r="AC35" s="92">
        <f>'1601'!I37</f>
        <v>128394.91</v>
      </c>
      <c r="AD35" s="80">
        <f t="shared" si="28"/>
        <v>0.24152094502811672</v>
      </c>
      <c r="AE35" s="78"/>
      <c r="AF35" s="92">
        <v>0</v>
      </c>
      <c r="AG35" s="92">
        <f>'1621'!H38</f>
        <v>15700.87</v>
      </c>
      <c r="AH35" s="96">
        <f>'1621'!I38</f>
        <v>54313.98</v>
      </c>
      <c r="AI35" s="80">
        <f t="shared" si="29"/>
        <v>0.28907603530435444</v>
      </c>
      <c r="AJ35" s="78"/>
      <c r="AK35" s="96" t="e">
        <f t="shared" si="30"/>
        <v>#REF!</v>
      </c>
      <c r="AL35" s="96">
        <f>'1721'!H37</f>
        <v>158270.81</v>
      </c>
      <c r="AM35" s="96">
        <f>'1721'!I37</f>
        <v>690748.1399999999</v>
      </c>
      <c r="AN35" s="80">
        <f t="shared" si="31"/>
        <v>0.22912954930287618</v>
      </c>
      <c r="AO35" s="78"/>
      <c r="AP35" s="96" t="e">
        <f t="shared" si="32"/>
        <v>#REF!</v>
      </c>
      <c r="AQ35" s="96">
        <f>'9000'!H34</f>
        <v>236218.29</v>
      </c>
      <c r="AR35" s="96">
        <f>'9000'!I34</f>
        <v>766816.88</v>
      </c>
      <c r="AS35" s="80">
        <f t="shared" si="33"/>
        <v>0.30805045658358488</v>
      </c>
      <c r="AT35" s="78"/>
      <c r="AU35" s="96" t="e">
        <f t="shared" si="34"/>
        <v>#REF!</v>
      </c>
      <c r="AV35" s="92">
        <f t="shared" ref="AV35:AV49" si="36">H35+M35+R35+W35+AB35+AG35+AL35+AQ35</f>
        <v>678406.84</v>
      </c>
      <c r="AW35" s="92">
        <f t="shared" ref="AW35:AW49" si="37">I35+N35+S35+X35+AC35+AH35+AM35+AR35</f>
        <v>2432236.0699999998</v>
      </c>
      <c r="AX35" s="93">
        <f t="shared" si="35"/>
        <v>0.2789231063414005</v>
      </c>
    </row>
    <row r="36" spans="1:53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9000</v>
      </c>
      <c r="I36" s="92">
        <f>'1351'!I36</f>
        <v>13750</v>
      </c>
      <c r="J36" s="80">
        <v>0</v>
      </c>
      <c r="K36" s="101"/>
      <c r="L36" s="96">
        <v>0</v>
      </c>
      <c r="M36" s="92">
        <f>'1361'!H38</f>
        <v>9000</v>
      </c>
      <c r="N36" s="92">
        <f>'1361'!I38</f>
        <v>13750</v>
      </c>
      <c r="O36" s="80">
        <f t="shared" si="25"/>
        <v>0.65454545454545454</v>
      </c>
      <c r="P36" s="101"/>
      <c r="Q36" s="96" t="e">
        <f>G36+L36+#REF!</f>
        <v>#REF!</v>
      </c>
      <c r="R36" s="92">
        <f>'1401'!H38</f>
        <v>9000</v>
      </c>
      <c r="S36" s="92">
        <f>'1401'!I38</f>
        <v>13750</v>
      </c>
      <c r="T36" s="80">
        <f t="shared" si="26"/>
        <v>0.65454545454545454</v>
      </c>
      <c r="U36" s="77"/>
      <c r="V36" s="96" t="e">
        <f>L36+#REF!+Q36</f>
        <v>#REF!</v>
      </c>
      <c r="W36" s="92">
        <f>'1421'!H38</f>
        <v>9000</v>
      </c>
      <c r="X36" s="92">
        <f>'1421'!I38</f>
        <v>13750</v>
      </c>
      <c r="Y36" s="80">
        <f t="shared" si="27"/>
        <v>0.65454545454545454</v>
      </c>
      <c r="Z36" s="78"/>
      <c r="AA36" s="96" t="e">
        <f>#REF!+Q36+V36</f>
        <v>#REF!</v>
      </c>
      <c r="AB36" s="92">
        <f>'1601'!H38</f>
        <v>9000</v>
      </c>
      <c r="AC36" s="92">
        <f>'1601'!I38</f>
        <v>13250</v>
      </c>
      <c r="AD36" s="80">
        <f t="shared" si="28"/>
        <v>0.67924528301886788</v>
      </c>
      <c r="AE36" s="78"/>
      <c r="AF36" s="92">
        <v>0</v>
      </c>
      <c r="AG36" s="92">
        <f>'1621'!H39</f>
        <v>9000</v>
      </c>
      <c r="AH36" s="96">
        <f>'1621'!I39</f>
        <v>13250</v>
      </c>
      <c r="AI36" s="80">
        <f t="shared" si="29"/>
        <v>0.67924528301886788</v>
      </c>
      <c r="AJ36" s="78"/>
      <c r="AK36" s="96" t="e">
        <f t="shared" si="30"/>
        <v>#REF!</v>
      </c>
      <c r="AL36" s="96">
        <f>'1721'!H38</f>
        <v>12000</v>
      </c>
      <c r="AM36" s="96">
        <f>'1721'!I38</f>
        <v>18500</v>
      </c>
      <c r="AN36" s="80">
        <f t="shared" si="31"/>
        <v>0.64864864864864868</v>
      </c>
      <c r="AO36" s="78"/>
      <c r="AP36" s="96" t="e">
        <f t="shared" si="32"/>
        <v>#REF!</v>
      </c>
      <c r="AQ36" s="96">
        <f>'9000'!H35</f>
        <v>101052.91</v>
      </c>
      <c r="AR36" s="96">
        <f>'9000'!I35</f>
        <v>176000</v>
      </c>
      <c r="AS36" s="80">
        <f t="shared" si="33"/>
        <v>0.57416426136363641</v>
      </c>
      <c r="AT36" s="78"/>
      <c r="AU36" s="96" t="e">
        <f t="shared" si="34"/>
        <v>#REF!</v>
      </c>
      <c r="AV36" s="92">
        <f t="shared" si="36"/>
        <v>167052.91</v>
      </c>
      <c r="AW36" s="92">
        <f t="shared" si="37"/>
        <v>276000</v>
      </c>
      <c r="AX36" s="93">
        <f t="shared" si="35"/>
        <v>0.60526416666666671</v>
      </c>
    </row>
    <row r="37" spans="1:53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0" t="s">
        <v>95</v>
      </c>
      <c r="K37" s="101"/>
      <c r="L37" s="96">
        <v>0</v>
      </c>
      <c r="M37" s="92">
        <f>'1361'!H39</f>
        <v>0</v>
      </c>
      <c r="N37" s="92">
        <f>'1361'!I39</f>
        <v>0</v>
      </c>
      <c r="O37" s="80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0" t="str">
        <f t="shared" si="26"/>
        <v>%</v>
      </c>
      <c r="U37" s="77"/>
      <c r="V37" s="96" t="e">
        <f>L37+#REF!+Q37</f>
        <v>#REF!</v>
      </c>
      <c r="W37" s="92">
        <f>'1421'!H39</f>
        <v>0</v>
      </c>
      <c r="X37" s="92">
        <f>'1421'!I39</f>
        <v>0</v>
      </c>
      <c r="Y37" s="80" t="str">
        <f t="shared" si="27"/>
        <v>%</v>
      </c>
      <c r="Z37" s="78"/>
      <c r="AA37" s="96" t="e">
        <f>#REF!+Q37+V37</f>
        <v>#REF!</v>
      </c>
      <c r="AB37" s="92">
        <f>'1601'!H39</f>
        <v>0</v>
      </c>
      <c r="AC37" s="92">
        <f>'1601'!I39</f>
        <v>0</v>
      </c>
      <c r="AD37" s="80" t="str">
        <f t="shared" si="28"/>
        <v>%</v>
      </c>
      <c r="AE37" s="78"/>
      <c r="AF37" s="92">
        <v>0</v>
      </c>
      <c r="AG37" s="92">
        <f>'1621'!H40</f>
        <v>0</v>
      </c>
      <c r="AH37" s="96">
        <f>'1621'!I40</f>
        <v>0</v>
      </c>
      <c r="AI37" s="80" t="str">
        <f t="shared" si="29"/>
        <v>%</v>
      </c>
      <c r="AJ37" s="78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0" t="str">
        <f t="shared" si="31"/>
        <v>%</v>
      </c>
      <c r="AO37" s="78"/>
      <c r="AP37" s="96" t="e">
        <f t="shared" si="32"/>
        <v>#REF!</v>
      </c>
      <c r="AQ37" s="96">
        <f>'9000'!H36</f>
        <v>110048.9</v>
      </c>
      <c r="AR37" s="96">
        <f>'9000'!I36</f>
        <v>422707.11000000004</v>
      </c>
      <c r="AS37" s="80">
        <f t="shared" si="33"/>
        <v>0.26034314871117259</v>
      </c>
      <c r="AT37" s="78"/>
      <c r="AU37" s="96" t="e">
        <f t="shared" si="34"/>
        <v>#REF!</v>
      </c>
      <c r="AV37" s="92">
        <f t="shared" si="36"/>
        <v>110048.9</v>
      </c>
      <c r="AW37" s="92">
        <f t="shared" si="37"/>
        <v>422707.11000000004</v>
      </c>
      <c r="AX37" s="93">
        <f t="shared" si="35"/>
        <v>0.26034314871117259</v>
      </c>
    </row>
    <row r="38" spans="1:53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149040.07</v>
      </c>
      <c r="I38" s="92">
        <f>'1351'!I38</f>
        <v>420309.52999999991</v>
      </c>
      <c r="J38" s="80">
        <v>8.6510148841973694E-2</v>
      </c>
      <c r="K38" s="101"/>
      <c r="L38" s="96">
        <v>0</v>
      </c>
      <c r="M38" s="92">
        <f>'1361'!H40</f>
        <v>149281.55999999997</v>
      </c>
      <c r="N38" s="92">
        <f>'1361'!I40</f>
        <v>447743.15</v>
      </c>
      <c r="O38" s="80">
        <f t="shared" si="25"/>
        <v>0.33340891982378729</v>
      </c>
      <c r="P38" s="101"/>
      <c r="Q38" s="96" t="e">
        <f>G38+L38+#REF!</f>
        <v>#REF!</v>
      </c>
      <c r="R38" s="92">
        <f>'1401'!H40</f>
        <v>134411.41</v>
      </c>
      <c r="S38" s="92">
        <f>'1401'!I40</f>
        <v>438855.79</v>
      </c>
      <c r="T38" s="80">
        <f t="shared" si="26"/>
        <v>0.30627694350346846</v>
      </c>
      <c r="U38" s="77"/>
      <c r="V38" s="96" t="e">
        <f>L38+#REF!+Q38</f>
        <v>#REF!</v>
      </c>
      <c r="W38" s="92">
        <f>'1421'!H40</f>
        <v>134485.62999999998</v>
      </c>
      <c r="X38" s="92">
        <f>'1421'!I40</f>
        <v>415645.23</v>
      </c>
      <c r="Y38" s="80">
        <f t="shared" si="27"/>
        <v>0.32355869932634612</v>
      </c>
      <c r="Z38" s="78"/>
      <c r="AA38" s="96" t="e">
        <f>#REF!+Q38+V38</f>
        <v>#REF!</v>
      </c>
      <c r="AB38" s="92">
        <f>'1601'!H40</f>
        <v>209010.45000000004</v>
      </c>
      <c r="AC38" s="92">
        <f>'1601'!I40</f>
        <v>680602.78</v>
      </c>
      <c r="AD38" s="80">
        <f t="shared" si="28"/>
        <v>0.30709608620758211</v>
      </c>
      <c r="AE38" s="78"/>
      <c r="AF38" s="92">
        <v>0</v>
      </c>
      <c r="AG38" s="92">
        <f>'1621'!H41</f>
        <v>198668.97</v>
      </c>
      <c r="AH38" s="96">
        <f>'1621'!I41</f>
        <v>676948.39</v>
      </c>
      <c r="AI38" s="80">
        <f t="shared" si="29"/>
        <v>0.29347727675369756</v>
      </c>
      <c r="AJ38" s="78"/>
      <c r="AK38" s="96" t="e">
        <f t="shared" si="30"/>
        <v>#REF!</v>
      </c>
      <c r="AL38" s="96">
        <f>'1721'!H40</f>
        <v>393722.53000000009</v>
      </c>
      <c r="AM38" s="96">
        <f>'1721'!I40</f>
        <v>1322801.8099999998</v>
      </c>
      <c r="AN38" s="80">
        <f t="shared" si="31"/>
        <v>0.29764287213970486</v>
      </c>
      <c r="AO38" s="78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0" t="str">
        <f t="shared" si="33"/>
        <v>%</v>
      </c>
      <c r="AT38" s="78"/>
      <c r="AU38" s="96" t="e">
        <f t="shared" si="34"/>
        <v>#REF!</v>
      </c>
      <c r="AV38" s="92">
        <f t="shared" si="36"/>
        <v>1368620.62</v>
      </c>
      <c r="AW38" s="92">
        <f t="shared" si="37"/>
        <v>4402906.68</v>
      </c>
      <c r="AX38" s="93">
        <f t="shared" si="35"/>
        <v>0.31084479401230464</v>
      </c>
    </row>
    <row r="39" spans="1:53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0" t="s">
        <v>95</v>
      </c>
      <c r="K39" s="101"/>
      <c r="L39" s="96">
        <v>0</v>
      </c>
      <c r="M39" s="92">
        <f>'1361'!H41</f>
        <v>0</v>
      </c>
      <c r="N39" s="92">
        <f>'1361'!I41</f>
        <v>0</v>
      </c>
      <c r="O39" s="80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0" t="str">
        <f t="shared" si="26"/>
        <v>%</v>
      </c>
      <c r="U39" s="77"/>
      <c r="V39" s="96" t="e">
        <f>L39+#REF!+Q39</f>
        <v>#REF!</v>
      </c>
      <c r="W39" s="92">
        <f>'1421'!H41</f>
        <v>0</v>
      </c>
      <c r="X39" s="92">
        <f>'1421'!I41</f>
        <v>0</v>
      </c>
      <c r="Y39" s="80" t="str">
        <f t="shared" si="27"/>
        <v>%</v>
      </c>
      <c r="Z39" s="78"/>
      <c r="AA39" s="96" t="e">
        <f>#REF!+Q39+V39</f>
        <v>#REF!</v>
      </c>
      <c r="AB39" s="92">
        <f>'1601'!H41</f>
        <v>0</v>
      </c>
      <c r="AC39" s="92">
        <f>'1601'!I41</f>
        <v>0</v>
      </c>
      <c r="AD39" s="80" t="str">
        <f t="shared" si="28"/>
        <v>%</v>
      </c>
      <c r="AE39" s="78"/>
      <c r="AF39" s="92">
        <v>0</v>
      </c>
      <c r="AG39" s="92">
        <f>'1621'!H42</f>
        <v>0</v>
      </c>
      <c r="AH39" s="96">
        <f>'1621'!I42</f>
        <v>0</v>
      </c>
      <c r="AI39" s="80" t="str">
        <f t="shared" si="29"/>
        <v>%</v>
      </c>
      <c r="AJ39" s="78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0" t="str">
        <f t="shared" si="31"/>
        <v>%</v>
      </c>
      <c r="AO39" s="78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0" t="str">
        <f t="shared" si="33"/>
        <v>%</v>
      </c>
      <c r="AT39" s="78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3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7647</v>
      </c>
      <c r="I40" s="92">
        <f>'1351'!I40</f>
        <v>21021</v>
      </c>
      <c r="J40" s="80">
        <v>9.4010751153608296E-2</v>
      </c>
      <c r="K40" s="101"/>
      <c r="L40" s="96">
        <v>0</v>
      </c>
      <c r="M40" s="92">
        <f>'1361'!H42</f>
        <v>9817.7000000000007</v>
      </c>
      <c r="N40" s="92">
        <f>'1361'!I42</f>
        <v>25857</v>
      </c>
      <c r="O40" s="80">
        <f t="shared" si="25"/>
        <v>0.37969215299532044</v>
      </c>
      <c r="P40" s="101"/>
      <c r="Q40" s="96" t="e">
        <f>G40+L40+#REF!</f>
        <v>#REF!</v>
      </c>
      <c r="R40" s="92">
        <f>'1401'!H42</f>
        <v>6269.83</v>
      </c>
      <c r="S40" s="92">
        <f>'1401'!I42</f>
        <v>17979</v>
      </c>
      <c r="T40" s="80">
        <f t="shared" si="26"/>
        <v>0.34873074142054616</v>
      </c>
      <c r="U40" s="77"/>
      <c r="V40" s="96" t="e">
        <f>L40+#REF!+Q40</f>
        <v>#REF!</v>
      </c>
      <c r="W40" s="92">
        <f>'1421'!H42</f>
        <v>6739.02</v>
      </c>
      <c r="X40" s="92">
        <f>'1421'!I42</f>
        <v>18525</v>
      </c>
      <c r="Y40" s="80">
        <f t="shared" si="27"/>
        <v>0.36377975708502025</v>
      </c>
      <c r="Z40" s="78"/>
      <c r="AA40" s="96" t="e">
        <f>#REF!+Q40+V40</f>
        <v>#REF!</v>
      </c>
      <c r="AB40" s="92">
        <f>'1601'!H42</f>
        <v>9009.01</v>
      </c>
      <c r="AC40" s="92">
        <f>'1601'!I42</f>
        <v>24960</v>
      </c>
      <c r="AD40" s="80">
        <f t="shared" si="28"/>
        <v>0.36093790064102566</v>
      </c>
      <c r="AE40" s="78"/>
      <c r="AF40" s="92">
        <v>0</v>
      </c>
      <c r="AG40" s="92">
        <f>'1621'!H43</f>
        <v>9250.2000000000007</v>
      </c>
      <c r="AH40" s="96">
        <f>'1621'!I43</f>
        <v>28626</v>
      </c>
      <c r="AI40" s="80">
        <f t="shared" si="29"/>
        <v>0.32313980297631528</v>
      </c>
      <c r="AJ40" s="78"/>
      <c r="AK40" s="96" t="e">
        <f t="shared" si="30"/>
        <v>#REF!</v>
      </c>
      <c r="AL40" s="96">
        <f>'1721'!H42</f>
        <v>22699.88</v>
      </c>
      <c r="AM40" s="96">
        <f>'1721'!I42</f>
        <v>62400</v>
      </c>
      <c r="AN40" s="80">
        <f t="shared" si="31"/>
        <v>0.36378012820512823</v>
      </c>
      <c r="AO40" s="78"/>
      <c r="AP40" s="96" t="e">
        <f t="shared" si="32"/>
        <v>#REF!</v>
      </c>
      <c r="AQ40" s="96">
        <f>'9000'!H39</f>
        <v>226961.08999999997</v>
      </c>
      <c r="AR40" s="96">
        <f>'9000'!I39</f>
        <v>606263.59000000008</v>
      </c>
      <c r="AS40" s="80">
        <f t="shared" si="33"/>
        <v>0.37436041639907808</v>
      </c>
      <c r="AT40" s="78"/>
      <c r="AU40" s="96" t="e">
        <f t="shared" si="34"/>
        <v>#REF!</v>
      </c>
      <c r="AV40" s="92">
        <f t="shared" si="36"/>
        <v>298393.73</v>
      </c>
      <c r="AW40" s="92">
        <f t="shared" si="37"/>
        <v>805631.59000000008</v>
      </c>
      <c r="AX40" s="93">
        <f t="shared" si="35"/>
        <v>0.37038484302731967</v>
      </c>
    </row>
    <row r="41" spans="1:53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0" t="s">
        <v>95</v>
      </c>
      <c r="K41" s="101"/>
      <c r="L41" s="96">
        <v>0</v>
      </c>
      <c r="M41" s="92">
        <f>'1361'!H43</f>
        <v>0</v>
      </c>
      <c r="N41" s="92">
        <f>'1361'!I43</f>
        <v>0</v>
      </c>
      <c r="O41" s="80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0" t="str">
        <f t="shared" si="26"/>
        <v>%</v>
      </c>
      <c r="U41" s="77"/>
      <c r="V41" s="96" t="e">
        <f>L41+#REF!+Q41</f>
        <v>#REF!</v>
      </c>
      <c r="W41" s="92">
        <f>'1421'!H43</f>
        <v>0</v>
      </c>
      <c r="X41" s="92">
        <f>'1421'!I43</f>
        <v>0</v>
      </c>
      <c r="Y41" s="80" t="str">
        <f t="shared" si="27"/>
        <v>%</v>
      </c>
      <c r="Z41" s="78"/>
      <c r="AA41" s="96" t="e">
        <f>#REF!+Q41+V41</f>
        <v>#REF!</v>
      </c>
      <c r="AB41" s="92">
        <f>'1601'!H43</f>
        <v>0</v>
      </c>
      <c r="AC41" s="92">
        <f>'1601'!I43</f>
        <v>0</v>
      </c>
      <c r="AD41" s="80" t="str">
        <f t="shared" si="28"/>
        <v>%</v>
      </c>
      <c r="AE41" s="78"/>
      <c r="AF41" s="92">
        <v>0</v>
      </c>
      <c r="AG41" s="92">
        <f>'1621'!H44</f>
        <v>0</v>
      </c>
      <c r="AH41" s="96">
        <f>'1621'!I44</f>
        <v>0</v>
      </c>
      <c r="AI41" s="80" t="str">
        <f t="shared" si="29"/>
        <v>%</v>
      </c>
      <c r="AJ41" s="78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0" t="str">
        <f t="shared" si="31"/>
        <v>%</v>
      </c>
      <c r="AO41" s="78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0" t="str">
        <f t="shared" si="33"/>
        <v>%</v>
      </c>
      <c r="AT41" s="78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3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0" t="s">
        <v>95</v>
      </c>
      <c r="K42" s="101"/>
      <c r="L42" s="96">
        <v>0</v>
      </c>
      <c r="M42" s="92">
        <f>'1361'!H44</f>
        <v>0</v>
      </c>
      <c r="N42" s="92">
        <f>'1361'!I44</f>
        <v>0</v>
      </c>
      <c r="O42" s="80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0" t="str">
        <f t="shared" si="26"/>
        <v>%</v>
      </c>
      <c r="U42" s="77"/>
      <c r="V42" s="96" t="e">
        <f>L42+#REF!+Q42</f>
        <v>#REF!</v>
      </c>
      <c r="W42" s="92">
        <f>'1421'!H44</f>
        <v>0</v>
      </c>
      <c r="X42" s="92">
        <f>'1421'!I44</f>
        <v>0</v>
      </c>
      <c r="Y42" s="80" t="str">
        <f t="shared" si="27"/>
        <v>%</v>
      </c>
      <c r="Z42" s="78"/>
      <c r="AA42" s="96" t="e">
        <f>#REF!+Q42+V42</f>
        <v>#REF!</v>
      </c>
      <c r="AB42" s="92">
        <f>'1601'!H44</f>
        <v>0</v>
      </c>
      <c r="AC42" s="92">
        <f>'1601'!I44</f>
        <v>0</v>
      </c>
      <c r="AD42" s="80" t="str">
        <f t="shared" si="28"/>
        <v>%</v>
      </c>
      <c r="AE42" s="78"/>
      <c r="AF42" s="92">
        <v>0</v>
      </c>
      <c r="AG42" s="92">
        <f>'1621'!H45</f>
        <v>0</v>
      </c>
      <c r="AH42" s="96">
        <f>'1621'!I45</f>
        <v>0</v>
      </c>
      <c r="AI42" s="80" t="str">
        <f t="shared" si="29"/>
        <v>%</v>
      </c>
      <c r="AJ42" s="78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0" t="str">
        <f t="shared" si="31"/>
        <v>%</v>
      </c>
      <c r="AO42" s="78"/>
      <c r="AP42" s="96" t="e">
        <f t="shared" si="32"/>
        <v>#REF!</v>
      </c>
      <c r="AQ42" s="96">
        <f>'9000'!H41</f>
        <v>78015.23000000001</v>
      </c>
      <c r="AR42" s="96">
        <f>'9000'!I41</f>
        <v>216609.29</v>
      </c>
      <c r="AS42" s="80">
        <f t="shared" si="33"/>
        <v>0.36016566971804398</v>
      </c>
      <c r="AT42" s="78"/>
      <c r="AU42" s="96" t="e">
        <f t="shared" si="34"/>
        <v>#REF!</v>
      </c>
      <c r="AV42" s="92">
        <f t="shared" si="36"/>
        <v>78015.23000000001</v>
      </c>
      <c r="AW42" s="92">
        <f t="shared" si="37"/>
        <v>216609.29</v>
      </c>
      <c r="AX42" s="93">
        <f t="shared" si="35"/>
        <v>0.36016566971804398</v>
      </c>
    </row>
    <row r="43" spans="1:53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0" t="s">
        <v>95</v>
      </c>
      <c r="K43" s="101"/>
      <c r="L43" s="96">
        <v>0</v>
      </c>
      <c r="M43" s="92">
        <f>'1361'!H45</f>
        <v>0</v>
      </c>
      <c r="N43" s="92">
        <f>'1361'!I45</f>
        <v>0</v>
      </c>
      <c r="O43" s="80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0" t="str">
        <f t="shared" si="26"/>
        <v>%</v>
      </c>
      <c r="U43" s="77"/>
      <c r="V43" s="96" t="e">
        <f>L43+#REF!+Q43</f>
        <v>#REF!</v>
      </c>
      <c r="W43" s="92">
        <f>'1421'!H45</f>
        <v>0</v>
      </c>
      <c r="X43" s="92">
        <f>'1421'!I45</f>
        <v>0</v>
      </c>
      <c r="Y43" s="80" t="str">
        <f t="shared" si="27"/>
        <v>%</v>
      </c>
      <c r="Z43" s="78"/>
      <c r="AA43" s="96" t="e">
        <f>#REF!+Q43+V43</f>
        <v>#REF!</v>
      </c>
      <c r="AB43" s="92">
        <f>'1601'!H45</f>
        <v>0</v>
      </c>
      <c r="AC43" s="92">
        <f>'1601'!I45</f>
        <v>500</v>
      </c>
      <c r="AD43" s="80">
        <f t="shared" si="28"/>
        <v>0</v>
      </c>
      <c r="AE43" s="78"/>
      <c r="AF43" s="92">
        <v>0</v>
      </c>
      <c r="AG43" s="92">
        <f>'1621'!H46</f>
        <v>1413.75</v>
      </c>
      <c r="AH43" s="96">
        <f>'1621'!I46</f>
        <v>12000</v>
      </c>
      <c r="AI43" s="80">
        <f t="shared" si="29"/>
        <v>0.1178125</v>
      </c>
      <c r="AJ43" s="78"/>
      <c r="AK43" s="96" t="e">
        <f t="shared" si="30"/>
        <v>#REF!</v>
      </c>
      <c r="AL43" s="96">
        <f>'1721'!H45</f>
        <v>14318.5</v>
      </c>
      <c r="AM43" s="96">
        <f>'1721'!I45</f>
        <v>90600</v>
      </c>
      <c r="AN43" s="80">
        <f t="shared" si="31"/>
        <v>0.15804083885209713</v>
      </c>
      <c r="AO43" s="78"/>
      <c r="AP43" s="96" t="e">
        <f t="shared" si="32"/>
        <v>#REF!</v>
      </c>
      <c r="AQ43" s="96">
        <f>'9000'!H42</f>
        <v>639722.48999999987</v>
      </c>
      <c r="AR43" s="96">
        <f>'9000'!I42</f>
        <v>2432618.75</v>
      </c>
      <c r="AS43" s="80">
        <f t="shared" si="33"/>
        <v>0.26297688036812172</v>
      </c>
      <c r="AT43" s="78"/>
      <c r="AU43" s="96" t="e">
        <f t="shared" si="34"/>
        <v>#REF!</v>
      </c>
      <c r="AV43" s="92">
        <f t="shared" si="36"/>
        <v>655454.73999999987</v>
      </c>
      <c r="AW43" s="92">
        <f t="shared" si="37"/>
        <v>2535718.75</v>
      </c>
      <c r="AX43" s="93">
        <f t="shared" si="35"/>
        <v>0.25848873815362994</v>
      </c>
    </row>
    <row r="44" spans="1:53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125559.60999999999</v>
      </c>
      <c r="I44" s="92">
        <f>'1351'!I44</f>
        <v>286561.95</v>
      </c>
      <c r="J44" s="80">
        <v>0.19245437155909917</v>
      </c>
      <c r="K44" s="101"/>
      <c r="L44" s="96">
        <v>0</v>
      </c>
      <c r="M44" s="92">
        <f>'1361'!H46</f>
        <v>146853.56</v>
      </c>
      <c r="N44" s="92">
        <f>'1361'!I46</f>
        <v>305745.84999999998</v>
      </c>
      <c r="O44" s="80">
        <f t="shared" si="25"/>
        <v>0.4803125210039646</v>
      </c>
      <c r="P44" s="101"/>
      <c r="Q44" s="96" t="e">
        <f>G44+L44+#REF!</f>
        <v>#REF!</v>
      </c>
      <c r="R44" s="92">
        <f>'1401'!H46</f>
        <v>120092.72000000002</v>
      </c>
      <c r="S44" s="92">
        <f>'1401'!I46</f>
        <v>321371.81</v>
      </c>
      <c r="T44" s="80">
        <f t="shared" si="26"/>
        <v>0.37368778549680515</v>
      </c>
      <c r="U44" s="77"/>
      <c r="V44" s="96" t="e">
        <f>L44+#REF!+Q44</f>
        <v>#REF!</v>
      </c>
      <c r="W44" s="92">
        <f>'1421'!H46</f>
        <v>87129.75</v>
      </c>
      <c r="X44" s="92">
        <f>'1421'!I46</f>
        <v>170665.9</v>
      </c>
      <c r="Y44" s="80">
        <f t="shared" si="27"/>
        <v>0.51052817229452396</v>
      </c>
      <c r="Z44" s="78"/>
      <c r="AA44" s="96" t="e">
        <f>#REF!+Q44+V44</f>
        <v>#REF!</v>
      </c>
      <c r="AB44" s="92">
        <f>'1601'!H46</f>
        <v>229529.61</v>
      </c>
      <c r="AC44" s="92">
        <f>'1601'!I46</f>
        <v>341120.17</v>
      </c>
      <c r="AD44" s="80">
        <f t="shared" si="28"/>
        <v>0.67287023807475232</v>
      </c>
      <c r="AE44" s="78"/>
      <c r="AF44" s="92">
        <v>0</v>
      </c>
      <c r="AG44" s="92">
        <f>'1621'!H47</f>
        <v>258176.30000000005</v>
      </c>
      <c r="AH44" s="96">
        <f>'1621'!I47</f>
        <v>530551.88</v>
      </c>
      <c r="AI44" s="80">
        <f t="shared" si="29"/>
        <v>0.48661838687669912</v>
      </c>
      <c r="AJ44" s="78"/>
      <c r="AK44" s="96" t="e">
        <f t="shared" si="30"/>
        <v>#REF!</v>
      </c>
      <c r="AL44" s="96">
        <f>'1721'!H46</f>
        <v>487810.23</v>
      </c>
      <c r="AM44" s="96">
        <f>'1721'!I46</f>
        <v>1149317.7</v>
      </c>
      <c r="AN44" s="80">
        <f t="shared" si="31"/>
        <v>0.42443462760557849</v>
      </c>
      <c r="AO44" s="78"/>
      <c r="AP44" s="96" t="e">
        <f t="shared" si="32"/>
        <v>#REF!</v>
      </c>
      <c r="AQ44" s="96">
        <f>'9000'!H43</f>
        <v>380380.20999999996</v>
      </c>
      <c r="AR44" s="96">
        <f>'9000'!I43</f>
        <v>821374</v>
      </c>
      <c r="AS44" s="80">
        <f t="shared" si="33"/>
        <v>0.46310232610236013</v>
      </c>
      <c r="AT44" s="78"/>
      <c r="AU44" s="96" t="e">
        <f t="shared" si="34"/>
        <v>#REF!</v>
      </c>
      <c r="AV44" s="92">
        <f t="shared" si="36"/>
        <v>1835531.99</v>
      </c>
      <c r="AW44" s="92">
        <f t="shared" si="37"/>
        <v>3926709.26</v>
      </c>
      <c r="AX44" s="93">
        <f t="shared" si="35"/>
        <v>0.4674478980906267</v>
      </c>
    </row>
    <row r="45" spans="1:53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0" t="s">
        <v>95</v>
      </c>
      <c r="K45" s="101"/>
      <c r="L45" s="96">
        <v>0</v>
      </c>
      <c r="M45" s="92">
        <f>'1361'!H47</f>
        <v>6074.25</v>
      </c>
      <c r="N45" s="92">
        <f>'1361'!I47</f>
        <v>0</v>
      </c>
      <c r="O45" s="80" t="str">
        <f t="shared" si="25"/>
        <v>%</v>
      </c>
      <c r="P45" s="101"/>
      <c r="Q45" s="96" t="e">
        <f>G45+L45+#REF!</f>
        <v>#REF!</v>
      </c>
      <c r="R45" s="92">
        <f>'1401'!H47</f>
        <v>0</v>
      </c>
      <c r="S45" s="92">
        <f>'1401'!I47</f>
        <v>4500</v>
      </c>
      <c r="T45" s="80">
        <f t="shared" si="26"/>
        <v>0</v>
      </c>
      <c r="U45" s="77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0">
        <f t="shared" si="27"/>
        <v>1</v>
      </c>
      <c r="Z45" s="78"/>
      <c r="AA45" s="96" t="e">
        <f>#REF!+Q45+V45</f>
        <v>#REF!</v>
      </c>
      <c r="AB45" s="92">
        <f>'1601'!H47</f>
        <v>0</v>
      </c>
      <c r="AC45" s="92">
        <f>'1601'!I47</f>
        <v>0</v>
      </c>
      <c r="AD45" s="80" t="str">
        <f t="shared" si="28"/>
        <v>%</v>
      </c>
      <c r="AE45" s="78"/>
      <c r="AF45" s="92">
        <v>0</v>
      </c>
      <c r="AG45" s="92">
        <f>'1621'!H48</f>
        <v>0</v>
      </c>
      <c r="AH45" s="96">
        <f>'1621'!I48</f>
        <v>0</v>
      </c>
      <c r="AI45" s="80" t="str">
        <f t="shared" si="29"/>
        <v>%</v>
      </c>
      <c r="AJ45" s="78"/>
      <c r="AK45" s="96" t="e">
        <f t="shared" si="30"/>
        <v>#REF!</v>
      </c>
      <c r="AL45" s="96">
        <f>'1721'!H47</f>
        <v>0</v>
      </c>
      <c r="AM45" s="96">
        <f>'1721'!I47</f>
        <v>30000</v>
      </c>
      <c r="AN45" s="80">
        <f t="shared" si="31"/>
        <v>0</v>
      </c>
      <c r="AO45" s="78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0" t="str">
        <f t="shared" si="33"/>
        <v>%</v>
      </c>
      <c r="AT45" s="78"/>
      <c r="AU45" s="96" t="e">
        <f t="shared" si="34"/>
        <v>#REF!</v>
      </c>
      <c r="AV45" s="92">
        <f t="shared" si="36"/>
        <v>22574.25</v>
      </c>
      <c r="AW45" s="92">
        <f t="shared" si="37"/>
        <v>51000</v>
      </c>
      <c r="AX45" s="93">
        <f t="shared" si="35"/>
        <v>0.44263235294117648</v>
      </c>
    </row>
    <row r="46" spans="1:53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0</v>
      </c>
      <c r="I46" s="92">
        <f>'1351'!I46</f>
        <v>0</v>
      </c>
      <c r="J46" s="80" t="s">
        <v>95</v>
      </c>
      <c r="K46" s="101"/>
      <c r="L46" s="96">
        <v>0</v>
      </c>
      <c r="M46" s="92">
        <f>'1361'!H48</f>
        <v>0</v>
      </c>
      <c r="N46" s="92">
        <f>'1361'!I48</f>
        <v>0</v>
      </c>
      <c r="O46" s="80" t="str">
        <f t="shared" si="25"/>
        <v>%</v>
      </c>
      <c r="P46" s="101"/>
      <c r="Q46" s="96" t="e">
        <f>G46+L46+#REF!</f>
        <v>#REF!</v>
      </c>
      <c r="R46" s="92">
        <f>'1401'!H48</f>
        <v>0</v>
      </c>
      <c r="S46" s="92">
        <f>'1401'!I48</f>
        <v>0</v>
      </c>
      <c r="T46" s="80" t="str">
        <f t="shared" si="26"/>
        <v>%</v>
      </c>
      <c r="U46" s="77"/>
      <c r="V46" s="96" t="e">
        <f>L46+#REF!+Q46</f>
        <v>#REF!</v>
      </c>
      <c r="W46" s="92">
        <f>'1421'!H48</f>
        <v>0</v>
      </c>
      <c r="X46" s="92">
        <f>'1421'!I48</f>
        <v>0</v>
      </c>
      <c r="Y46" s="80" t="str">
        <f t="shared" si="27"/>
        <v>%</v>
      </c>
      <c r="Z46" s="78"/>
      <c r="AA46" s="96" t="e">
        <f>#REF!+Q46+V46</f>
        <v>#REF!</v>
      </c>
      <c r="AB46" s="92">
        <f>'1601'!H48</f>
        <v>0</v>
      </c>
      <c r="AC46" s="92">
        <f>'1601'!I48</f>
        <v>0</v>
      </c>
      <c r="AD46" s="80" t="str">
        <f t="shared" si="28"/>
        <v>%</v>
      </c>
      <c r="AE46" s="78"/>
      <c r="AF46" s="92">
        <v>0</v>
      </c>
      <c r="AG46" s="92">
        <f>'1621'!H49</f>
        <v>0</v>
      </c>
      <c r="AH46" s="96">
        <f>'1621'!I49</f>
        <v>0</v>
      </c>
      <c r="AI46" s="80" t="str">
        <f t="shared" si="29"/>
        <v>%</v>
      </c>
      <c r="AJ46" s="78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0" t="str">
        <f t="shared" si="31"/>
        <v>%</v>
      </c>
      <c r="AO46" s="78"/>
      <c r="AP46" s="96" t="e">
        <f t="shared" si="32"/>
        <v>#REF!</v>
      </c>
      <c r="AQ46" s="96">
        <f>'9000'!H45</f>
        <v>32572.689999999995</v>
      </c>
      <c r="AR46" s="96">
        <f>'9000'!I45</f>
        <v>116387.31</v>
      </c>
      <c r="AS46" s="80">
        <f t="shared" si="33"/>
        <v>0.27986461754292624</v>
      </c>
      <c r="AT46" s="78"/>
      <c r="AU46" s="96" t="e">
        <f t="shared" si="34"/>
        <v>#REF!</v>
      </c>
      <c r="AV46" s="92">
        <f t="shared" si="36"/>
        <v>32572.689999999995</v>
      </c>
      <c r="AW46" s="92">
        <f t="shared" si="37"/>
        <v>116387.31</v>
      </c>
      <c r="AX46" s="93">
        <f t="shared" si="35"/>
        <v>0.27986461754292624</v>
      </c>
    </row>
    <row r="47" spans="1:53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0" t="s">
        <v>95</v>
      </c>
      <c r="K47" s="101"/>
      <c r="L47" s="96">
        <v>0</v>
      </c>
      <c r="M47" s="92">
        <f>'1361'!H49</f>
        <v>0</v>
      </c>
      <c r="N47" s="92">
        <f>'1361'!I49</f>
        <v>0</v>
      </c>
      <c r="O47" s="80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0" t="str">
        <f t="shared" si="26"/>
        <v>%</v>
      </c>
      <c r="U47" s="77"/>
      <c r="V47" s="96" t="e">
        <f>L47+#REF!+Q47</f>
        <v>#REF!</v>
      </c>
      <c r="W47" s="92">
        <f>'1421'!H49</f>
        <v>0</v>
      </c>
      <c r="X47" s="92">
        <f>'1421'!I49</f>
        <v>0</v>
      </c>
      <c r="Y47" s="80" t="str">
        <f t="shared" si="27"/>
        <v>%</v>
      </c>
      <c r="Z47" s="78"/>
      <c r="AA47" s="96" t="e">
        <f>#REF!+Q47+V47</f>
        <v>#REF!</v>
      </c>
      <c r="AB47" s="92">
        <f>'1601'!H49</f>
        <v>0</v>
      </c>
      <c r="AC47" s="92">
        <f>'1601'!I49</f>
        <v>5365.2</v>
      </c>
      <c r="AD47" s="80">
        <f t="shared" si="28"/>
        <v>0</v>
      </c>
      <c r="AE47" s="78"/>
      <c r="AF47" s="92">
        <v>0</v>
      </c>
      <c r="AG47" s="92">
        <f>'1621'!H50</f>
        <v>3852.1500000000005</v>
      </c>
      <c r="AH47" s="96">
        <f>'1621'!I50</f>
        <v>24318.2</v>
      </c>
      <c r="AI47" s="80">
        <f t="shared" si="29"/>
        <v>0.15840604978986933</v>
      </c>
      <c r="AJ47" s="78"/>
      <c r="AK47" s="96" t="e">
        <f t="shared" si="30"/>
        <v>#REF!</v>
      </c>
      <c r="AL47" s="96">
        <f>'1721'!H49</f>
        <v>300699.92000000004</v>
      </c>
      <c r="AM47" s="96">
        <f>'1721'!I49</f>
        <v>846712.96</v>
      </c>
      <c r="AN47" s="80">
        <f t="shared" si="31"/>
        <v>0.35513796788937785</v>
      </c>
      <c r="AO47" s="78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0" t="str">
        <f t="shared" si="33"/>
        <v>%</v>
      </c>
      <c r="AT47" s="78"/>
      <c r="AU47" s="96" t="e">
        <f t="shared" si="34"/>
        <v>#REF!</v>
      </c>
      <c r="AV47" s="92">
        <f t="shared" si="36"/>
        <v>304552.07000000007</v>
      </c>
      <c r="AW47" s="92">
        <f t="shared" si="37"/>
        <v>876396.36</v>
      </c>
      <c r="AX47" s="93">
        <f t="shared" si="35"/>
        <v>0.34750494627796041</v>
      </c>
    </row>
    <row r="48" spans="1:53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0" t="s">
        <v>95</v>
      </c>
      <c r="K48" s="101"/>
      <c r="L48" s="96">
        <v>0</v>
      </c>
      <c r="M48" s="92">
        <f>'1361'!H50</f>
        <v>0</v>
      </c>
      <c r="N48" s="92">
        <f>'1361'!I50</f>
        <v>0</v>
      </c>
      <c r="O48" s="80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0" t="str">
        <f t="shared" si="26"/>
        <v>%</v>
      </c>
      <c r="U48" s="77"/>
      <c r="V48" s="96" t="e">
        <f>L48+#REF!+Q48</f>
        <v>#REF!</v>
      </c>
      <c r="W48" s="92">
        <f>'1421'!H50</f>
        <v>0</v>
      </c>
      <c r="X48" s="92">
        <f>'1421'!I50</f>
        <v>0</v>
      </c>
      <c r="Y48" s="80" t="str">
        <f t="shared" si="27"/>
        <v>%</v>
      </c>
      <c r="Z48" s="78"/>
      <c r="AA48" s="96" t="e">
        <f>#REF!+Q48+V48</f>
        <v>#REF!</v>
      </c>
      <c r="AB48" s="92">
        <f>'1601'!H50</f>
        <v>0</v>
      </c>
      <c r="AC48" s="92">
        <f>'1601'!I50</f>
        <v>0</v>
      </c>
      <c r="AD48" s="80" t="str">
        <f t="shared" si="28"/>
        <v>%</v>
      </c>
      <c r="AE48" s="78"/>
      <c r="AF48" s="92">
        <v>0</v>
      </c>
      <c r="AG48" s="92">
        <f>'1621'!H51</f>
        <v>0</v>
      </c>
      <c r="AH48" s="96">
        <f>'1621'!I51</f>
        <v>0</v>
      </c>
      <c r="AI48" s="80" t="str">
        <f t="shared" si="29"/>
        <v>%</v>
      </c>
      <c r="AJ48" s="78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0" t="str">
        <f t="shared" si="31"/>
        <v>%</v>
      </c>
      <c r="AO48" s="78"/>
      <c r="AP48" s="96" t="e">
        <f t="shared" si="32"/>
        <v>#REF!</v>
      </c>
      <c r="AQ48" s="96">
        <f>'9000'!H47</f>
        <v>95491.73000000001</v>
      </c>
      <c r="AR48" s="96">
        <f>'9000'!I47</f>
        <v>368602</v>
      </c>
      <c r="AS48" s="80">
        <f t="shared" si="33"/>
        <v>0.25906460084318589</v>
      </c>
      <c r="AT48" s="78"/>
      <c r="AU48" s="96" t="e">
        <f t="shared" si="34"/>
        <v>#REF!</v>
      </c>
      <c r="AV48" s="92">
        <f t="shared" si="36"/>
        <v>95491.73000000001</v>
      </c>
      <c r="AW48" s="92">
        <f t="shared" si="37"/>
        <v>368602</v>
      </c>
      <c r="AX48" s="93">
        <f t="shared" si="35"/>
        <v>0.25906460084318589</v>
      </c>
      <c r="AZ48" s="69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0" t="s">
        <v>95</v>
      </c>
      <c r="K49" s="101"/>
      <c r="L49" s="96">
        <v>0</v>
      </c>
      <c r="M49" s="92">
        <f>'1361'!H51</f>
        <v>0</v>
      </c>
      <c r="N49" s="92">
        <f>'1361'!I51</f>
        <v>0</v>
      </c>
      <c r="O49" s="80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0" t="str">
        <f t="shared" si="26"/>
        <v>%</v>
      </c>
      <c r="U49" s="77"/>
      <c r="V49" s="96" t="e">
        <f>L49+#REF!+Q49</f>
        <v>#REF!</v>
      </c>
      <c r="W49" s="92">
        <f>'1421'!H51</f>
        <v>0</v>
      </c>
      <c r="X49" s="92">
        <f>'1421'!I51</f>
        <v>0</v>
      </c>
      <c r="Y49" s="80" t="str">
        <f t="shared" si="27"/>
        <v>%</v>
      </c>
      <c r="Z49" s="78"/>
      <c r="AA49" s="96" t="e">
        <f>#REF!+Q49+V49</f>
        <v>#REF!</v>
      </c>
      <c r="AB49" s="92">
        <f>'1601'!H51</f>
        <v>0</v>
      </c>
      <c r="AC49" s="92">
        <f>'1601'!I51</f>
        <v>0</v>
      </c>
      <c r="AD49" s="80" t="str">
        <f t="shared" si="28"/>
        <v>%</v>
      </c>
      <c r="AE49" s="78"/>
      <c r="AF49" s="92">
        <v>0</v>
      </c>
      <c r="AG49" s="92">
        <f>'1621'!H52</f>
        <v>0</v>
      </c>
      <c r="AH49" s="96">
        <f>'1621'!I52</f>
        <v>0</v>
      </c>
      <c r="AI49" s="80" t="str">
        <f t="shared" si="29"/>
        <v>%</v>
      </c>
      <c r="AJ49" s="78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0" t="str">
        <f t="shared" si="31"/>
        <v>%</v>
      </c>
      <c r="AO49" s="78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0"/>
      <c r="AT49" s="78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111637.45999999999</v>
      </c>
      <c r="H50" s="102">
        <f>SUM(H34:H49)</f>
        <v>1085332.1500000004</v>
      </c>
      <c r="I50" s="102">
        <f>SUM(I34:I49)</f>
        <v>4233439.8599999994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1536639.37</v>
      </c>
      <c r="N50" s="102">
        <f>SUM(N34:N48)</f>
        <v>5132651.3899999997</v>
      </c>
      <c r="O50" s="103">
        <f>IF(N50=0,"",M50/N50)</f>
        <v>0.29938510396280787</v>
      </c>
      <c r="P50" s="101"/>
      <c r="Q50" s="102" t="e">
        <f>SUM(Q34:Q49)</f>
        <v>#REF!</v>
      </c>
      <c r="R50" s="102">
        <f>SUM(R34:R49)</f>
        <v>1026103.92</v>
      </c>
      <c r="S50" s="102">
        <f>SUM(S34:S49)</f>
        <v>3654064.56</v>
      </c>
      <c r="T50" s="103">
        <f>IF(S50=0,"",R50/S50)</f>
        <v>0.28081165593855845</v>
      </c>
      <c r="U50" s="77"/>
      <c r="V50" s="102" t="e">
        <f>SUM(V34:V49)</f>
        <v>#REF!</v>
      </c>
      <c r="W50" s="102">
        <f>SUM(W34:W49)</f>
        <v>1025466.56</v>
      </c>
      <c r="X50" s="102">
        <f>SUM(X34:X49)</f>
        <v>3768787.8099999996</v>
      </c>
      <c r="Y50" s="103">
        <f>IF(X50=0,"",W50/X50)</f>
        <v>0.27209453322870947</v>
      </c>
      <c r="Z50" s="78"/>
      <c r="AA50" s="102" t="e">
        <f>SUM(AA34:AA49)</f>
        <v>#REF!</v>
      </c>
      <c r="AB50" s="102">
        <f>SUM(AB34:AB49)</f>
        <v>1202698.1499999999</v>
      </c>
      <c r="AC50" s="102">
        <f>SUM(AC34:AC49)</f>
        <v>4307973.16</v>
      </c>
      <c r="AD50" s="103">
        <f>IF(AC50=0,"",AB50/AC50)</f>
        <v>0.2791795829108647</v>
      </c>
      <c r="AE50" s="78"/>
      <c r="AF50" s="102">
        <f>SUM(AF34:AF49)</f>
        <v>0</v>
      </c>
      <c r="AG50" s="102">
        <f>SUM(AG34:AG49)</f>
        <v>1276304.6599999997</v>
      </c>
      <c r="AH50" s="102">
        <f>SUM(AH34:AH49)</f>
        <v>4914666.63</v>
      </c>
      <c r="AI50" s="103">
        <f>IF(AH50=0,"",AG50/AH50)</f>
        <v>0.25969302825327134</v>
      </c>
      <c r="AJ50" s="78"/>
      <c r="AK50" s="102" t="e">
        <f>SUM(AK34:AK49)</f>
        <v>#REF!</v>
      </c>
      <c r="AL50" s="102">
        <f>SUM(AL34:AL49)</f>
        <v>3231522.3400000008</v>
      </c>
      <c r="AM50" s="102">
        <f>SUM(AM34:AM49)</f>
        <v>11858218.98</v>
      </c>
      <c r="AN50" s="103">
        <f>IF(AM50=0,"",AL50/AM50)</f>
        <v>0.27251329609027009</v>
      </c>
      <c r="AO50" s="78"/>
      <c r="AP50" s="102" t="e">
        <f>SUM(AP34:AP49)</f>
        <v>#REF!</v>
      </c>
      <c r="AQ50" s="102">
        <f>SUM(AQ34:AQ49)</f>
        <v>1900463.5399999996</v>
      </c>
      <c r="AR50" s="102">
        <f>SUM(AR34:AR49)</f>
        <v>6035730.9299999997</v>
      </c>
      <c r="AS50" s="103">
        <f>IF(AR50=0,"",AQ50/AR50)</f>
        <v>0.31486883064219029</v>
      </c>
      <c r="AT50" s="78"/>
      <c r="AU50" s="102" t="e">
        <f>SUM(AU34:AU49)</f>
        <v>#REF!</v>
      </c>
      <c r="AV50" s="118">
        <f>SUM(AV34:AV49)</f>
        <v>12284530.690000003</v>
      </c>
      <c r="AW50" s="118">
        <f>SUM(AW34:AW49)</f>
        <v>43905533.320000008</v>
      </c>
      <c r="AX50" s="119">
        <f>IF(AW50=0,"",AV50/AW50)</f>
        <v>0.27979458990887851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308618.44000000006</v>
      </c>
      <c r="H51" s="105">
        <f>H30-H50</f>
        <v>512123.4599999995</v>
      </c>
      <c r="I51" s="105">
        <f>I30-I50</f>
        <v>520379.1400000006</v>
      </c>
      <c r="J51" s="103">
        <v>0.59306458748519342</v>
      </c>
      <c r="K51" s="101"/>
      <c r="L51" s="105">
        <f>L30-L50</f>
        <v>-79418.789999999994</v>
      </c>
      <c r="M51" s="105">
        <f>M30-M50</f>
        <v>519976.0399999998</v>
      </c>
      <c r="N51" s="105">
        <f>N30-N50</f>
        <v>576539.61000000034</v>
      </c>
      <c r="O51" s="103">
        <f>IF(N51=0,"",M51/N51)</f>
        <v>0.90189126814721277</v>
      </c>
      <c r="P51" s="101"/>
      <c r="Q51" s="105" t="e">
        <f>Q30-Q50</f>
        <v>#REF!</v>
      </c>
      <c r="R51" s="105">
        <f>R30-R50</f>
        <v>321460.81999999995</v>
      </c>
      <c r="S51" s="105">
        <f>S30-S50</f>
        <v>333352.43999999994</v>
      </c>
      <c r="T51" s="103">
        <f>IF(S51=0,"",R51/S51)</f>
        <v>0.96432718476576929</v>
      </c>
      <c r="U51" s="77"/>
      <c r="V51" s="105" t="e">
        <f>V30-V50</f>
        <v>#REF!</v>
      </c>
      <c r="W51" s="105">
        <f>W30-W50</f>
        <v>369869.79000000004</v>
      </c>
      <c r="X51" s="105">
        <f>X30-X50</f>
        <v>339983.19000000041</v>
      </c>
      <c r="Y51" s="103">
        <f>IF(X51=0,"",W51/X51)</f>
        <v>1.0879061108874224</v>
      </c>
      <c r="Z51" s="78"/>
      <c r="AA51" s="105" t="e">
        <f>AA30-AA50</f>
        <v>#REF!</v>
      </c>
      <c r="AB51" s="105">
        <f>AB30-AB50</f>
        <v>606394.06000000029</v>
      </c>
      <c r="AC51" s="105">
        <f>AC30-AC50</f>
        <v>963434.83999999985</v>
      </c>
      <c r="AD51" s="103">
        <f>IF(AC51=0,"",AB51/AC51)</f>
        <v>0.62940848184398268</v>
      </c>
      <c r="AE51" s="78"/>
      <c r="AF51" s="105">
        <f>AF30-AF50</f>
        <v>0</v>
      </c>
      <c r="AG51" s="105">
        <f>AG30-AG50</f>
        <v>575489.23000000021</v>
      </c>
      <c r="AH51" s="105">
        <f>AH30-AH50</f>
        <v>1011001.3700000001</v>
      </c>
      <c r="AI51" s="103">
        <f>IF(AH51=0,"",AG51/AH51)</f>
        <v>0.56922695366871778</v>
      </c>
      <c r="AJ51" s="78"/>
      <c r="AK51" s="105" t="e">
        <f>AK30-AK50</f>
        <v>#REF!</v>
      </c>
      <c r="AL51" s="105">
        <f>AL30-AL50</f>
        <v>1219070.5399999991</v>
      </c>
      <c r="AM51" s="105">
        <f>AM30-AM50</f>
        <v>1467661.0199999996</v>
      </c>
      <c r="AN51" s="103">
        <f>IF(AM51=0,"",AL51/AM51)</f>
        <v>0.83062132426191948</v>
      </c>
      <c r="AO51" s="78"/>
      <c r="AP51" s="105" t="e">
        <f>AP30-AP50</f>
        <v>#REF!</v>
      </c>
      <c r="AQ51" s="105">
        <f>AQ30-AQ50</f>
        <v>-487659.0699999996</v>
      </c>
      <c r="AR51" s="105">
        <f>AR30-AR50</f>
        <v>-2868103.9699999997</v>
      </c>
      <c r="AS51" s="103">
        <f>IF(AR51=0,"",AQ51/AR51)</f>
        <v>0.17002837941052731</v>
      </c>
      <c r="AT51" s="78"/>
      <c r="AU51" s="105" t="e">
        <f>AU30-AU50</f>
        <v>#REF!</v>
      </c>
      <c r="AV51" s="120">
        <f>AV30-AV50</f>
        <v>3636724.8699999973</v>
      </c>
      <c r="AW51" s="120">
        <f>AW30-AW50</f>
        <v>2344247.6399999931</v>
      </c>
      <c r="AX51" s="119">
        <f>IF(AW51=0,"",AV51/AW51)</f>
        <v>1.5513398874531907</v>
      </c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>
        <v>0</v>
      </c>
      <c r="H54" s="109">
        <f>'1351'!H54</f>
        <v>0</v>
      </c>
      <c r="I54" s="110">
        <v>50176</v>
      </c>
      <c r="J54" s="80">
        <v>0</v>
      </c>
      <c r="K54" s="101"/>
      <c r="L54" s="109">
        <v>0</v>
      </c>
      <c r="M54" s="109">
        <f>'1361'!H56</f>
        <v>4692.7</v>
      </c>
      <c r="N54" s="110">
        <f>'1361'!I56</f>
        <v>97643</v>
      </c>
      <c r="O54" s="80">
        <f>IF(N54=0,"%",M54/N54)</f>
        <v>4.8059768749423921E-2</v>
      </c>
      <c r="P54" s="101"/>
      <c r="Q54" s="109" t="e">
        <f>G54+L54+#REF!</f>
        <v>#REF!</v>
      </c>
      <c r="R54" s="109">
        <f>'1401'!H56</f>
        <v>0</v>
      </c>
      <c r="S54" s="110">
        <f>'1401'!I56</f>
        <v>201417</v>
      </c>
      <c r="T54" s="80">
        <f>IF(S54=0,"%",R54/S54)</f>
        <v>0</v>
      </c>
      <c r="U54" s="77"/>
      <c r="V54" s="78"/>
      <c r="W54" s="109">
        <f>'1421'!H56</f>
        <v>0</v>
      </c>
      <c r="X54" s="110">
        <f>'1421'!I56</f>
        <v>122336</v>
      </c>
      <c r="Y54" s="80">
        <f>IF(X54=0,"%",W54/X54)</f>
        <v>0</v>
      </c>
      <c r="Z54" s="78"/>
      <c r="AA54" s="78"/>
      <c r="AB54" s="109">
        <f>'1601'!H56</f>
        <v>0</v>
      </c>
      <c r="AC54" s="110">
        <f>'1601'!I56</f>
        <v>87326</v>
      </c>
      <c r="AD54" s="80">
        <f>IF(AC54=0,"%",AB54/AC54)</f>
        <v>0</v>
      </c>
      <c r="AE54" s="78"/>
      <c r="AF54" s="109">
        <f>'1401'!V56</f>
        <v>0</v>
      </c>
      <c r="AG54" s="109">
        <f>'1621'!H57</f>
        <v>0</v>
      </c>
      <c r="AH54" s="110">
        <f>'1621'!I57</f>
        <v>86347</v>
      </c>
      <c r="AI54" s="80">
        <f>IF(AH54=0,"%",AG54/AH54)</f>
        <v>0</v>
      </c>
      <c r="AJ54" s="78"/>
      <c r="AK54" s="78"/>
      <c r="AL54" s="109">
        <f>'1721'!H56</f>
        <v>0</v>
      </c>
      <c r="AM54" s="110">
        <f>'1721'!I56</f>
        <v>224842</v>
      </c>
      <c r="AN54" s="80">
        <f>IF(AM54=0,"%",AL54/AM54)</f>
        <v>0</v>
      </c>
      <c r="AO54" s="78"/>
      <c r="AP54" s="78"/>
      <c r="AQ54" s="109">
        <f>'9000'!H54</f>
        <v>858199.87</v>
      </c>
      <c r="AR54" s="110">
        <f>'9000'!I54</f>
        <v>2651707.31</v>
      </c>
      <c r="AS54" s="80">
        <f>IF(AR54=0,"%",AQ54/AR54)</f>
        <v>0.32364049635628905</v>
      </c>
      <c r="AT54" s="78"/>
      <c r="AU54" s="78"/>
      <c r="AV54" s="122">
        <f>H54+M54+R54+W54+AB54+AG54+AL54++AQ54</f>
        <v>862892.57</v>
      </c>
      <c r="AW54" s="122">
        <f>I54+N54+S54+X54+AC54+AH54+AM54++AR54</f>
        <v>3521794.31</v>
      </c>
      <c r="AX54" s="93">
        <f>IF(AW54=0,"%",AV54/AW54)</f>
        <v>0.24501503893905716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>
        <v>0</v>
      </c>
      <c r="H55" s="92">
        <f>'1351'!H55</f>
        <v>141753.20000000001</v>
      </c>
      <c r="I55" s="92">
        <v>570554.80000000005</v>
      </c>
      <c r="J55" s="80">
        <v>0</v>
      </c>
      <c r="K55" s="101"/>
      <c r="L55" s="109">
        <v>0</v>
      </c>
      <c r="M55" s="109">
        <f>'1361'!H57</f>
        <v>167695.71</v>
      </c>
      <c r="N55" s="110">
        <f>'1361'!I57</f>
        <v>674180.4</v>
      </c>
      <c r="O55" s="80">
        <f>IF(N55=0,"%",M55/N55)</f>
        <v>0.2487401146636716</v>
      </c>
      <c r="P55" s="101"/>
      <c r="Q55" s="109" t="e">
        <f>G55+L55+#REF!</f>
        <v>#REF!</v>
      </c>
      <c r="R55" s="109">
        <f>'1401'!H57</f>
        <v>139135.93</v>
      </c>
      <c r="S55" s="110">
        <f>'1401'!I57</f>
        <v>534771</v>
      </c>
      <c r="T55" s="80">
        <f>IF(S55=0,"%",R55/S55)</f>
        <v>0.26017852501351046</v>
      </c>
      <c r="U55" s="77"/>
      <c r="V55" s="78"/>
      <c r="W55" s="109">
        <f>'1421'!H57</f>
        <v>120157.08</v>
      </c>
      <c r="X55" s="110">
        <f>'1421'!I57</f>
        <v>462317.8</v>
      </c>
      <c r="Y55" s="80">
        <f>IF(X55=0,"%",W55/X55)</f>
        <v>0.2599014790258995</v>
      </c>
      <c r="Z55" s="78"/>
      <c r="AA55" s="78"/>
      <c r="AB55" s="109">
        <f>'1601'!H57</f>
        <v>262700.93</v>
      </c>
      <c r="AC55" s="110">
        <f>'1601'!I57</f>
        <v>1050760.8</v>
      </c>
      <c r="AD55" s="80">
        <f>IF(AC55=0,"%",AB55/AC55)</f>
        <v>0.25001021164855025</v>
      </c>
      <c r="AE55" s="78"/>
      <c r="AF55" s="109">
        <f>'1401'!V57</f>
        <v>34071.1</v>
      </c>
      <c r="AG55" s="109">
        <f>'1621'!H58</f>
        <v>239176.3</v>
      </c>
      <c r="AH55" s="110">
        <f>'1621'!I58</f>
        <v>1097348</v>
      </c>
      <c r="AI55" s="80">
        <f>IF(AH55=0,"%",AG55/AH55)</f>
        <v>0.2179584780762347</v>
      </c>
      <c r="AJ55" s="78"/>
      <c r="AK55" s="78"/>
      <c r="AL55" s="109">
        <f>'1721'!H57</f>
        <v>500228.56999999995</v>
      </c>
      <c r="AM55" s="110">
        <f>'1721'!I57</f>
        <v>1847905</v>
      </c>
      <c r="AN55" s="80">
        <f>IF(AM55=0,"%",AL55/AM55)</f>
        <v>0.27070037150178172</v>
      </c>
      <c r="AO55" s="78"/>
      <c r="AP55" s="78"/>
      <c r="AQ55" s="109">
        <f>'9000'!H55</f>
        <v>0</v>
      </c>
      <c r="AR55" s="110">
        <f>'9000'!I55</f>
        <v>40000</v>
      </c>
      <c r="AS55" s="80">
        <f>IF(AR55=0,"%",AQ55/AR55)</f>
        <v>0</v>
      </c>
      <c r="AT55" s="78"/>
      <c r="AU55" s="78"/>
      <c r="AV55" s="122">
        <f>H55+M55+R55+W55+AB55+AG55+AL55++AQ55</f>
        <v>1570847.7200000002</v>
      </c>
      <c r="AW55" s="122">
        <f>I55+N55+S55+X55+AC55+AH55+AM55++AR55</f>
        <v>6277837.7999999998</v>
      </c>
      <c r="AX55" s="93">
        <f>IF(AW55=0,"%",AV55/AW55)</f>
        <v>0.25022113823966591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-141753.20000000001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-163003.00999999998</v>
      </c>
      <c r="N56" s="102">
        <f>SUM(N54:N55)</f>
        <v>771823.4</v>
      </c>
      <c r="O56" s="103">
        <f>IF(N56=0,"",M56/N56)</f>
        <v>-0.21119210689906523</v>
      </c>
      <c r="P56" s="101"/>
      <c r="Q56" s="102" t="e">
        <f>SUM(Q54:Q55)</f>
        <v>#REF!</v>
      </c>
      <c r="R56" s="102">
        <f>R54-R55</f>
        <v>-139135.93</v>
      </c>
      <c r="S56" s="102">
        <f>SUM(S54:S55)</f>
        <v>736188</v>
      </c>
      <c r="T56" s="103">
        <f>IF(S56=0,"",R56/S56)</f>
        <v>-0.188995107228045</v>
      </c>
      <c r="U56" s="77"/>
      <c r="V56" s="78"/>
      <c r="W56" s="102">
        <f>W54-W55</f>
        <v>-120157.08</v>
      </c>
      <c r="X56" s="102">
        <f>SUM(X54:X55)</f>
        <v>584653.80000000005</v>
      </c>
      <c r="Y56" s="103">
        <f>IF(X56=0,"",W56/X56)</f>
        <v>-0.20551834264995797</v>
      </c>
      <c r="Z56" s="78"/>
      <c r="AA56" s="78"/>
      <c r="AB56" s="102">
        <f>AB54-AB55</f>
        <v>-262700.93</v>
      </c>
      <c r="AC56" s="102">
        <f>SUM(AC54:AC55)</f>
        <v>1138086.8</v>
      </c>
      <c r="AD56" s="103">
        <f>IF(AC56=0,"",AB56/AC56)</f>
        <v>-0.23082679633925987</v>
      </c>
      <c r="AE56" s="78"/>
      <c r="AF56" s="102">
        <f>AF54-AF55</f>
        <v>-34071.1</v>
      </c>
      <c r="AG56" s="102">
        <f>AG54-AG55</f>
        <v>-239176.3</v>
      </c>
      <c r="AH56" s="102">
        <f>SUM(AH54:AH55)</f>
        <v>1183695</v>
      </c>
      <c r="AI56" s="103">
        <f>IF(AH56=0,"",AG56/AH56)</f>
        <v>-0.20205906082225572</v>
      </c>
      <c r="AJ56" s="78"/>
      <c r="AK56" s="78"/>
      <c r="AL56" s="102">
        <f>AL54-AL55</f>
        <v>-500228.56999999995</v>
      </c>
      <c r="AM56" s="102">
        <f>SUM(AM54:AM55)</f>
        <v>2072747</v>
      </c>
      <c r="AN56" s="103">
        <f>IF(AM56=0,"",AL56/AM56)</f>
        <v>-0.24133604824901445</v>
      </c>
      <c r="AO56" s="78"/>
      <c r="AP56" s="78"/>
      <c r="AQ56" s="102">
        <f>AQ54-AQ55</f>
        <v>858199.87</v>
      </c>
      <c r="AR56" s="102">
        <f>SUM(AR54:AR55)</f>
        <v>2691707.31</v>
      </c>
      <c r="AS56" s="103">
        <f>IF(AR56=0,"",AQ56/AR56)</f>
        <v>0.31883105076532259</v>
      </c>
      <c r="AT56" s="78"/>
      <c r="AU56" s="78"/>
      <c r="AV56" s="118">
        <f>AV54-AV55</f>
        <v>-707955.15000000026</v>
      </c>
      <c r="AW56" s="118">
        <f>SUM(AW54:AW55)</f>
        <v>9799632.1099999994</v>
      </c>
      <c r="AX56" s="119">
        <f>IF(AW56=0,"",AV56/AW56)</f>
        <v>-7.2243033417302469E-2</v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370370.25999999949</v>
      </c>
      <c r="I58" s="113"/>
      <c r="J58" s="114" t="s">
        <v>96</v>
      </c>
      <c r="K58" s="113"/>
      <c r="L58" s="113"/>
      <c r="M58" s="113">
        <f>M51+M56</f>
        <v>356973.0299999998</v>
      </c>
      <c r="N58" s="113"/>
      <c r="O58" s="113"/>
      <c r="P58" s="113"/>
      <c r="Q58" s="113"/>
      <c r="R58" s="113">
        <f>R51+R56</f>
        <v>182324.88999999996</v>
      </c>
      <c r="S58" s="113"/>
      <c r="T58" s="114" t="str">
        <f>IF(S58=0,"",R58/S58)</f>
        <v/>
      </c>
      <c r="U58" s="112"/>
      <c r="V58" s="112"/>
      <c r="W58" s="115">
        <f>W51+W56</f>
        <v>249712.71000000002</v>
      </c>
      <c r="X58" s="112"/>
      <c r="Y58" s="112"/>
      <c r="Z58" s="112"/>
      <c r="AA58" s="112"/>
      <c r="AB58" s="115">
        <f>AB51+AB56</f>
        <v>343693.1300000003</v>
      </c>
      <c r="AC58" s="112"/>
      <c r="AD58" s="112"/>
      <c r="AE58" s="112"/>
      <c r="AF58" s="112"/>
      <c r="AG58" s="115">
        <f>AG51+AG56</f>
        <v>336312.93000000023</v>
      </c>
      <c r="AH58" s="112"/>
      <c r="AI58" s="112"/>
      <c r="AJ58" s="112"/>
      <c r="AK58" s="112"/>
      <c r="AL58" s="115">
        <f>AL51+AL56</f>
        <v>718841.96999999916</v>
      </c>
      <c r="AM58" s="112"/>
      <c r="AN58" s="112"/>
      <c r="AO58" s="112"/>
      <c r="AP58" s="112"/>
      <c r="AQ58" s="115">
        <f>AQ51+AQ56</f>
        <v>370540.8000000004</v>
      </c>
      <c r="AR58" s="112"/>
      <c r="AS58" s="112"/>
      <c r="AT58" s="112"/>
      <c r="AU58" s="112"/>
      <c r="AV58" s="123">
        <f>AV51+AV56</f>
        <v>2928769.7199999969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116"/>
      <c r="AW60" s="78"/>
      <c r="AX60" s="78" t="s">
        <v>103</v>
      </c>
    </row>
  </sheetData>
  <mergeCells count="22">
    <mergeCell ref="Q8:T8"/>
    <mergeCell ref="V8:Y8"/>
    <mergeCell ref="AA8:AD8"/>
    <mergeCell ref="G9:J9"/>
    <mergeCell ref="L9:O9"/>
    <mergeCell ref="Q9:T9"/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2024-09-12T20:36:43Z</cp:lastPrinted>
  <dcterms:created xsi:type="dcterms:W3CDTF">2022-11-03T13:00:31Z</dcterms:created>
  <dcterms:modified xsi:type="dcterms:W3CDTF">2024-11-20T15:57:54Z</dcterms:modified>
</cp:coreProperties>
</file>