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sc-sresource\sresource\WRHSE\BID HISTORY\FY 26 BIDS\26-019 ERATE RFP INTERNET ACCESS\"/>
    </mc:Choice>
  </mc:AlternateContent>
  <xr:revisionPtr revIDLastSave="0" documentId="8_{F5761CE1-8D92-4CC0-9015-F42CAEDF7F7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EvalSummary" sheetId="1" r:id="rId1"/>
    <sheet name="pricingEval" sheetId="2" r:id="rId2"/>
  </sheets>
  <definedNames>
    <definedName name="_xlnm._FilterDatabase" localSheetId="1" hidden="1">pricingEval!$A$1:$T$10</definedName>
    <definedName name="_xlnm.Print_Area" localSheetId="1">pricingEval!$A$1:$T$10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I8" i="1"/>
  <c r="I7" i="1"/>
  <c r="I6" i="1"/>
  <c r="I5" i="1"/>
  <c r="J10" i="2"/>
  <c r="I10" i="2"/>
  <c r="N9" i="2"/>
  <c r="N5" i="2"/>
  <c r="J9" i="2"/>
  <c r="I9" i="2"/>
  <c r="J5" i="2"/>
  <c r="I5" i="2"/>
  <c r="J7" i="2"/>
  <c r="I7" i="2"/>
  <c r="J3" i="2"/>
  <c r="I3" i="2"/>
  <c r="N7" i="2"/>
  <c r="N3" i="2"/>
  <c r="M10" i="2" l="1"/>
  <c r="O10" i="2" s="1"/>
  <c r="P10" i="2" s="1"/>
  <c r="M9" i="2"/>
  <c r="O9" i="2" s="1"/>
  <c r="P9" i="2" s="1"/>
  <c r="M8" i="2"/>
  <c r="O8" i="2" s="1"/>
  <c r="P8" i="2" s="1"/>
  <c r="M7" i="2"/>
  <c r="O7" i="2" s="1"/>
  <c r="P7" i="2" s="1"/>
  <c r="M6" i="2"/>
  <c r="O6" i="2" s="1"/>
  <c r="M5" i="2"/>
  <c r="O5" i="2" s="1"/>
  <c r="P5" i="2" s="1"/>
  <c r="M4" i="2"/>
  <c r="O4" i="2" s="1"/>
  <c r="P4" i="2" s="1"/>
  <c r="Q7" i="2" l="1"/>
  <c r="Q10" i="2"/>
  <c r="Q8" i="2"/>
  <c r="Q9" i="2"/>
  <c r="P6" i="2" l="1"/>
  <c r="M3" i="2"/>
  <c r="O3" i="2" s="1"/>
  <c r="P3" i="2" s="1"/>
  <c r="Q6" i="2" l="1"/>
  <c r="Q5" i="2"/>
  <c r="Q3" i="2"/>
  <c r="Q4" i="2"/>
  <c r="S10" i="2"/>
</calcChain>
</file>

<file path=xl/sharedStrings.xml><?xml version="1.0" encoding="utf-8"?>
<sst xmlns="http://schemas.openxmlformats.org/spreadsheetml/2006/main" count="70" uniqueCount="39">
  <si>
    <t>Vendor</t>
  </si>
  <si>
    <t>Submission Dt</t>
  </si>
  <si>
    <t>BEN</t>
  </si>
  <si>
    <t>BENName</t>
  </si>
  <si>
    <t>470 ID</t>
  </si>
  <si>
    <t>SPIN</t>
  </si>
  <si>
    <t>service level</t>
  </si>
  <si>
    <t>cost score</t>
  </si>
  <si>
    <t>notes</t>
  </si>
  <si>
    <t>SvcType</t>
  </si>
  <si>
    <t>price / mth</t>
  </si>
  <si>
    <t>non-eligible price / mth</t>
  </si>
  <si>
    <t xml:space="preserve">net contract price </t>
  </si>
  <si>
    <t>(recurring + non-recurring @ 36mth)</t>
  </si>
  <si>
    <t xml:space="preserve">net eval cost </t>
  </si>
  <si>
    <t>SvcProvider</t>
  </si>
  <si>
    <t>Price Score*</t>
  </si>
  <si>
    <t>(total price + total cost of change )/Nbr of Yrs</t>
  </si>
  <si>
    <t>contract duration</t>
  </si>
  <si>
    <t>est tax &amp; fees</t>
  </si>
  <si>
    <t>eligible cost score</t>
  </si>
  <si>
    <t>total cost score</t>
  </si>
  <si>
    <t xml:space="preserve"> non-recurring</t>
  </si>
  <si>
    <t>ttl recurring</t>
  </si>
  <si>
    <t>* Represents eligible price irrespective of delivery technology, infrastructure or any other service characteristics besides stated bandwidth</t>
  </si>
  <si>
    <t>svc eligble price / mth</t>
  </si>
  <si>
    <t>IA</t>
  </si>
  <si>
    <t>Cogent</t>
  </si>
  <si>
    <t>Cox</t>
  </si>
  <si>
    <t>Kinetic</t>
  </si>
  <si>
    <t>Sparklight</t>
  </si>
  <si>
    <t>10Gbps</t>
  </si>
  <si>
    <t>50Gbps</t>
  </si>
  <si>
    <t>Houston CSD</t>
  </si>
  <si>
    <t>Solution</t>
  </si>
  <si>
    <t>Erate</t>
  </si>
  <si>
    <t>Biz Refs</t>
  </si>
  <si>
    <t>Total Eval 50Gbps</t>
  </si>
  <si>
    <t>Total Eval 10Gbps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</si>
</sst>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i/>
      <sz val="12"/>
      <color theme="1" tint="0.34998626667073579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43" fontId="0" fillId="3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20"/>
  <sheetViews>
    <sheetView tabSelected="1" zoomScale="88" workbookViewId="0">
      <selection activeCell="B3" sqref="B3:B4"/>
    </sheetView>
  </sheetViews>
  <sheetFormatPr defaultColWidth="10.875" defaultRowHeight="15.75" x14ac:dyDescent="0.25"/>
  <cols>
    <col min="1" max="1" width="10.875" style="3"/>
    <col min="2" max="2" width="25" style="1" customWidth="1"/>
    <col min="3" max="3" width="12.375" style="2" bestFit="1" customWidth="1"/>
    <col min="4" max="5" width="10.625" style="2" bestFit="1" customWidth="1"/>
    <col min="6" max="6" width="10.25" style="2" customWidth="1"/>
    <col min="7" max="7" width="10.375" style="2" customWidth="1"/>
    <col min="8" max="8" width="9.75" style="2" customWidth="1"/>
    <col min="9" max="10" width="15.5" style="2" bestFit="1" customWidth="1"/>
    <col min="11" max="16384" width="10.875" style="3"/>
  </cols>
  <sheetData>
    <row r="3" spans="2:10" ht="36" customHeight="1" x14ac:dyDescent="0.25">
      <c r="B3" s="23" t="s">
        <v>0</v>
      </c>
      <c r="C3" s="23" t="s">
        <v>1</v>
      </c>
      <c r="D3" s="11" t="s">
        <v>16</v>
      </c>
      <c r="E3" s="11" t="s">
        <v>16</v>
      </c>
      <c r="F3" s="23" t="s">
        <v>34</v>
      </c>
      <c r="G3" s="23" t="s">
        <v>36</v>
      </c>
      <c r="H3" s="23" t="s">
        <v>35</v>
      </c>
      <c r="I3" s="23" t="s">
        <v>38</v>
      </c>
      <c r="J3" s="8" t="s">
        <v>37</v>
      </c>
    </row>
    <row r="4" spans="2:10" ht="21" customHeight="1" x14ac:dyDescent="0.25">
      <c r="B4" s="25"/>
      <c r="C4" s="25"/>
      <c r="D4" s="21" t="s">
        <v>31</v>
      </c>
      <c r="E4" s="21" t="s">
        <v>32</v>
      </c>
      <c r="F4" s="25"/>
      <c r="G4" s="25"/>
      <c r="H4" s="25"/>
      <c r="I4" s="24"/>
      <c r="J4" s="9"/>
    </row>
    <row r="5" spans="2:10" s="5" customFormat="1" ht="33.950000000000003" customHeight="1" x14ac:dyDescent="0.25">
      <c r="B5" s="16" t="s">
        <v>27</v>
      </c>
      <c r="C5" s="17"/>
      <c r="D5" s="18">
        <v>14.846585285384361</v>
      </c>
      <c r="E5" s="18">
        <v>9.35390499550493</v>
      </c>
      <c r="F5" s="18">
        <v>30</v>
      </c>
      <c r="G5" s="18">
        <v>15</v>
      </c>
      <c r="H5" s="18">
        <v>0</v>
      </c>
      <c r="I5" s="18">
        <f>SUM(D5,F5,G5,H5)</f>
        <v>59.846585285384364</v>
      </c>
      <c r="J5" s="18">
        <f>SUM(E5,F5,G5,H5)</f>
        <v>54.353904995504934</v>
      </c>
    </row>
    <row r="6" spans="2:10" s="5" customFormat="1" ht="33.950000000000003" customHeight="1" x14ac:dyDescent="0.25">
      <c r="B6" s="16" t="s">
        <v>28</v>
      </c>
      <c r="C6" s="17"/>
      <c r="D6" s="18">
        <v>40</v>
      </c>
      <c r="E6" s="18">
        <v>40</v>
      </c>
      <c r="F6" s="18">
        <v>30</v>
      </c>
      <c r="G6" s="18">
        <v>15</v>
      </c>
      <c r="H6" s="18">
        <v>8</v>
      </c>
      <c r="I6" s="22">
        <f>SUM(D6,F6,G6,H6)</f>
        <v>93</v>
      </c>
      <c r="J6" s="22">
        <f>SUM(E6,F6,G6,H6)</f>
        <v>93</v>
      </c>
    </row>
    <row r="7" spans="2:10" s="5" customFormat="1" ht="33.950000000000003" customHeight="1" x14ac:dyDescent="0.25">
      <c r="B7" s="16" t="s">
        <v>29</v>
      </c>
      <c r="C7" s="17"/>
      <c r="D7" s="18">
        <v>22.840284551878373</v>
      </c>
      <c r="E7" s="18">
        <v>17.016087292527811</v>
      </c>
      <c r="F7" s="18">
        <v>30</v>
      </c>
      <c r="G7" s="18">
        <v>20</v>
      </c>
      <c r="H7" s="18">
        <v>8</v>
      </c>
      <c r="I7" s="18">
        <f>SUM(D7,F7,G7,H7)</f>
        <v>80.840284551878369</v>
      </c>
      <c r="J7" s="18">
        <f t="shared" ref="J7:J8" si="0">SUM(E7,F7,G7,H7)</f>
        <v>75.016087292527814</v>
      </c>
    </row>
    <row r="8" spans="2:10" s="5" customFormat="1" ht="33.950000000000003" customHeight="1" x14ac:dyDescent="0.25">
      <c r="B8" s="16" t="s">
        <v>30</v>
      </c>
      <c r="C8" s="17"/>
      <c r="D8" s="18">
        <v>32.107023411371237</v>
      </c>
      <c r="E8" s="18">
        <v>19.818331957060281</v>
      </c>
      <c r="F8" s="18">
        <v>30</v>
      </c>
      <c r="G8" s="18">
        <v>15</v>
      </c>
      <c r="H8" s="18">
        <v>10</v>
      </c>
      <c r="I8" s="18">
        <f>SUM(D8,F8,G8,H8)</f>
        <v>87.107023411371244</v>
      </c>
      <c r="J8" s="18">
        <f t="shared" si="0"/>
        <v>74.818331957060281</v>
      </c>
    </row>
    <row r="9" spans="2:10" s="5" customFormat="1" ht="33.950000000000003" customHeight="1" x14ac:dyDescent="0.25">
      <c r="B9" s="16"/>
      <c r="C9" s="17"/>
      <c r="D9" s="18"/>
      <c r="E9" s="18"/>
      <c r="F9" s="18"/>
      <c r="G9" s="16"/>
      <c r="H9" s="18"/>
      <c r="I9" s="16"/>
      <c r="J9" s="18"/>
    </row>
    <row r="11" spans="2:10" ht="18.95" customHeight="1" x14ac:dyDescent="0.25">
      <c r="B11" s="6" t="s">
        <v>24</v>
      </c>
    </row>
    <row r="12" spans="2:10" ht="24" customHeight="1" x14ac:dyDescent="0.25"/>
    <row r="14" spans="2:10" x14ac:dyDescent="0.25">
      <c r="B14" s="10"/>
    </row>
    <row r="15" spans="2:10" x14ac:dyDescent="0.25">
      <c r="B15" s="3"/>
      <c r="C15" s="3"/>
      <c r="D15" s="3"/>
      <c r="E15" s="3"/>
      <c r="F15" s="3"/>
      <c r="G15" s="3"/>
      <c r="H15" s="3"/>
      <c r="I15" s="3"/>
      <c r="J15" s="3"/>
    </row>
    <row r="16" spans="2:10" x14ac:dyDescent="0.25">
      <c r="B16" s="3"/>
      <c r="C16" s="3"/>
      <c r="D16" s="3"/>
      <c r="E16" s="3"/>
      <c r="F16" s="3"/>
      <c r="G16" s="3"/>
      <c r="H16" s="3"/>
      <c r="I16" s="3"/>
      <c r="J16" s="3"/>
    </row>
    <row r="17" s="3" customFormat="1" x14ac:dyDescent="0.25"/>
    <row r="18" s="3" customFormat="1" x14ac:dyDescent="0.25"/>
    <row r="19" s="3" customFormat="1" x14ac:dyDescent="0.25"/>
    <row r="20" s="3" customFormat="1" x14ac:dyDescent="0.25"/>
  </sheetData>
  <mergeCells count="6">
    <mergeCell ref="I3:I4"/>
    <mergeCell ref="B3:B4"/>
    <mergeCell ref="C3:C4"/>
    <mergeCell ref="F3:F4"/>
    <mergeCell ref="H3:H4"/>
    <mergeCell ref="G3:G4"/>
  </mergeCells>
  <printOptions horizontalCentered="1"/>
  <pageMargins left="0.7" right="0.7" top="0.75" bottom="0.75" header="0.3" footer="0.3"/>
  <pageSetup scale="5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T11"/>
  <sheetViews>
    <sheetView zoomScale="74" workbookViewId="0">
      <selection sqref="A1:A2"/>
    </sheetView>
  </sheetViews>
  <sheetFormatPr defaultColWidth="10.875" defaultRowHeight="15.75" x14ac:dyDescent="0.25"/>
  <cols>
    <col min="1" max="1" width="15" style="2" customWidth="1"/>
    <col min="2" max="2" width="15" style="2" bestFit="1" customWidth="1"/>
    <col min="3" max="3" width="11.875" style="2" bestFit="1" customWidth="1"/>
    <col min="4" max="4" width="17.5" style="2" customWidth="1"/>
    <col min="5" max="5" width="16.125" style="2" bestFit="1" customWidth="1"/>
    <col min="6" max="6" width="9.625" style="2" customWidth="1"/>
    <col min="7" max="7" width="21.125" style="2" bestFit="1" customWidth="1"/>
    <col min="8" max="8" width="17" style="2" customWidth="1"/>
    <col min="9" max="9" width="14" style="2" customWidth="1"/>
    <col min="10" max="10" width="21.625" style="2" customWidth="1"/>
    <col min="11" max="11" width="22.125" style="2" customWidth="1"/>
    <col min="12" max="12" width="17.875" style="2" bestFit="1" customWidth="1"/>
    <col min="13" max="14" width="22.375" style="2" bestFit="1" customWidth="1"/>
    <col min="15" max="15" width="26.375" style="2" bestFit="1" customWidth="1"/>
    <col min="16" max="16" width="32.625" style="2" bestFit="1" customWidth="1"/>
    <col min="17" max="17" width="21.375" style="2" bestFit="1" customWidth="1"/>
    <col min="18" max="19" width="18" style="2" hidden="1" customWidth="1"/>
    <col min="20" max="20" width="66" style="2" customWidth="1"/>
    <col min="21" max="16384" width="10.875" style="2"/>
  </cols>
  <sheetData>
    <row r="1" spans="1:20" x14ac:dyDescent="0.25">
      <c r="A1" s="26" t="s">
        <v>2</v>
      </c>
      <c r="B1" s="26" t="s">
        <v>3</v>
      </c>
      <c r="C1" s="26" t="s">
        <v>4</v>
      </c>
      <c r="D1" s="26" t="s">
        <v>5</v>
      </c>
      <c r="E1" s="26" t="s">
        <v>15</v>
      </c>
      <c r="F1" s="26" t="s">
        <v>9</v>
      </c>
      <c r="G1" s="26" t="s">
        <v>18</v>
      </c>
      <c r="H1" s="26" t="s">
        <v>6</v>
      </c>
      <c r="I1" s="26" t="s">
        <v>10</v>
      </c>
      <c r="J1" s="26" t="s">
        <v>25</v>
      </c>
      <c r="K1" s="26" t="s">
        <v>11</v>
      </c>
      <c r="L1" s="26" t="s">
        <v>19</v>
      </c>
      <c r="M1" s="26" t="s">
        <v>23</v>
      </c>
      <c r="N1" s="26" t="s">
        <v>22</v>
      </c>
      <c r="O1" s="4" t="s">
        <v>12</v>
      </c>
      <c r="P1" s="4" t="s">
        <v>14</v>
      </c>
      <c r="Q1" s="28" t="s">
        <v>20</v>
      </c>
      <c r="R1" s="28" t="s">
        <v>21</v>
      </c>
      <c r="S1" s="28" t="s">
        <v>7</v>
      </c>
      <c r="T1" s="29" t="s">
        <v>8</v>
      </c>
    </row>
    <row r="2" spans="1:20" ht="36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7" t="s">
        <v>13</v>
      </c>
      <c r="P2" s="7" t="s">
        <v>17</v>
      </c>
      <c r="Q2" s="27"/>
      <c r="R2" s="27"/>
      <c r="S2" s="27"/>
      <c r="T2" s="27"/>
    </row>
    <row r="3" spans="1:20" ht="36" customHeight="1" x14ac:dyDescent="0.25">
      <c r="A3" s="12">
        <v>127444</v>
      </c>
      <c r="B3" s="12" t="s">
        <v>33</v>
      </c>
      <c r="C3" s="12">
        <v>260009298</v>
      </c>
      <c r="D3" s="12">
        <v>143035907</v>
      </c>
      <c r="E3" s="12" t="s">
        <v>27</v>
      </c>
      <c r="F3" s="12" t="s">
        <v>26</v>
      </c>
      <c r="G3" s="12">
        <v>36</v>
      </c>
      <c r="H3" s="12" t="s">
        <v>31</v>
      </c>
      <c r="I3" s="14">
        <f>2425+2644</f>
        <v>5069</v>
      </c>
      <c r="J3" s="14">
        <f>2425+2644</f>
        <v>5069</v>
      </c>
      <c r="K3" s="14">
        <v>0</v>
      </c>
      <c r="L3" s="14"/>
      <c r="M3" s="14">
        <f t="shared" ref="M3" si="0">SUM(I3+L3)</f>
        <v>5069</v>
      </c>
      <c r="N3" s="14">
        <f>5750*2</f>
        <v>11500</v>
      </c>
      <c r="O3" s="14">
        <f t="shared" ref="O3" si="1">SUM(G3*M3)+N3</f>
        <v>193984</v>
      </c>
      <c r="P3" s="14">
        <f>IF(O3/(G3/12)=0,"",(O3/(G3/12)))</f>
        <v>64661.333333333336</v>
      </c>
      <c r="Q3" s="15">
        <f>IFERROR((MIN($P$3:$P$6)/P3)*40,0)</f>
        <v>14.846585285384361</v>
      </c>
      <c r="R3" s="12"/>
      <c r="S3" s="19"/>
      <c r="T3" s="19"/>
    </row>
    <row r="4" spans="1:20" ht="36" customHeight="1" x14ac:dyDescent="0.25">
      <c r="A4" s="12">
        <v>127444</v>
      </c>
      <c r="B4" s="12" t="s">
        <v>33</v>
      </c>
      <c r="C4" s="12">
        <v>260009298</v>
      </c>
      <c r="D4" s="12">
        <v>143008929</v>
      </c>
      <c r="E4" s="12" t="s">
        <v>28</v>
      </c>
      <c r="F4" s="12" t="s">
        <v>26</v>
      </c>
      <c r="G4" s="12">
        <v>36</v>
      </c>
      <c r="H4" s="12" t="s">
        <v>31</v>
      </c>
      <c r="I4" s="14">
        <v>2000</v>
      </c>
      <c r="J4" s="14">
        <v>2000</v>
      </c>
      <c r="K4" s="14">
        <v>0</v>
      </c>
      <c r="L4" s="14"/>
      <c r="M4" s="14">
        <f t="shared" ref="M4:M7" si="2">SUM(I4+L4)</f>
        <v>2000</v>
      </c>
      <c r="N4" s="14">
        <v>0</v>
      </c>
      <c r="O4" s="14">
        <f t="shared" ref="O4:O7" si="3">SUM(G4*M4)+N4</f>
        <v>72000</v>
      </c>
      <c r="P4" s="14">
        <f t="shared" ref="P4:P5" si="4">IF(O4/(G4/12)=0,"",(O4/(G4/12)))</f>
        <v>24000</v>
      </c>
      <c r="Q4" s="15">
        <f t="shared" ref="Q4:Q6" si="5">IFERROR((MIN($P$3:$P$6)/P4)*40,0)</f>
        <v>40</v>
      </c>
      <c r="R4" s="19"/>
      <c r="S4" s="19"/>
      <c r="T4" s="19"/>
    </row>
    <row r="5" spans="1:20" ht="36" customHeight="1" x14ac:dyDescent="0.25">
      <c r="A5" s="12">
        <v>127444</v>
      </c>
      <c r="B5" s="12" t="s">
        <v>33</v>
      </c>
      <c r="C5" s="12">
        <v>260009298</v>
      </c>
      <c r="D5" s="12">
        <v>143030766</v>
      </c>
      <c r="E5" s="12" t="s">
        <v>29</v>
      </c>
      <c r="F5" s="12" t="s">
        <v>26</v>
      </c>
      <c r="G5" s="12">
        <v>36</v>
      </c>
      <c r="H5" s="12" t="s">
        <v>31</v>
      </c>
      <c r="I5" s="14">
        <f>2362</f>
        <v>2362</v>
      </c>
      <c r="J5" s="14">
        <f>2362</f>
        <v>2362</v>
      </c>
      <c r="K5" s="14">
        <v>0</v>
      </c>
      <c r="L5" s="14"/>
      <c r="M5" s="14">
        <f t="shared" si="2"/>
        <v>2362</v>
      </c>
      <c r="N5" s="14">
        <f>3869+37192</f>
        <v>41061</v>
      </c>
      <c r="O5" s="14">
        <f t="shared" si="3"/>
        <v>126093</v>
      </c>
      <c r="P5" s="14">
        <f t="shared" si="4"/>
        <v>42031</v>
      </c>
      <c r="Q5" s="15">
        <f t="shared" si="5"/>
        <v>22.840284551878373</v>
      </c>
      <c r="R5" s="19"/>
      <c r="S5" s="19"/>
      <c r="T5" s="19"/>
    </row>
    <row r="6" spans="1:20" ht="36" customHeight="1" x14ac:dyDescent="0.25">
      <c r="A6" s="12">
        <v>127444</v>
      </c>
      <c r="B6" s="12" t="s">
        <v>33</v>
      </c>
      <c r="C6" s="12">
        <v>260009298</v>
      </c>
      <c r="D6" s="12">
        <v>143053535</v>
      </c>
      <c r="E6" s="12" t="s">
        <v>30</v>
      </c>
      <c r="F6" s="12" t="s">
        <v>26</v>
      </c>
      <c r="G6" s="12">
        <v>36</v>
      </c>
      <c r="H6" s="12" t="s">
        <v>31</v>
      </c>
      <c r="I6" s="14">
        <v>2200</v>
      </c>
      <c r="J6" s="14">
        <v>2200</v>
      </c>
      <c r="K6" s="14">
        <v>0</v>
      </c>
      <c r="L6" s="14"/>
      <c r="M6" s="14">
        <f t="shared" si="2"/>
        <v>2200</v>
      </c>
      <c r="N6" s="14">
        <v>10500</v>
      </c>
      <c r="O6" s="14">
        <f t="shared" si="3"/>
        <v>89700</v>
      </c>
      <c r="P6" s="14">
        <f>IF(O6/(G6/12)=0,"",(O6/(G6/12)))</f>
        <v>29900</v>
      </c>
      <c r="Q6" s="15">
        <f t="shared" si="5"/>
        <v>32.107023411371237</v>
      </c>
      <c r="R6" s="20"/>
      <c r="S6" s="19"/>
      <c r="T6" s="19"/>
    </row>
    <row r="7" spans="1:20" ht="36" customHeight="1" x14ac:dyDescent="0.25">
      <c r="A7" s="12">
        <v>127444</v>
      </c>
      <c r="B7" s="12" t="s">
        <v>33</v>
      </c>
      <c r="C7" s="12">
        <v>260009298</v>
      </c>
      <c r="D7" s="12">
        <v>143035907</v>
      </c>
      <c r="E7" s="12" t="s">
        <v>27</v>
      </c>
      <c r="F7" s="12" t="s">
        <v>26</v>
      </c>
      <c r="G7" s="12">
        <v>36</v>
      </c>
      <c r="H7" s="12" t="s">
        <v>32</v>
      </c>
      <c r="I7" s="14">
        <f>10531+10531</f>
        <v>21062</v>
      </c>
      <c r="J7" s="14">
        <f>10531+10531</f>
        <v>21062</v>
      </c>
      <c r="K7" s="14">
        <v>0</v>
      </c>
      <c r="L7" s="14"/>
      <c r="M7" s="14">
        <f t="shared" si="2"/>
        <v>21062</v>
      </c>
      <c r="N7" s="14">
        <f>5750*2</f>
        <v>11500</v>
      </c>
      <c r="O7" s="14">
        <f t="shared" si="3"/>
        <v>769732</v>
      </c>
      <c r="P7" s="14">
        <f>IF(O7/(G7/12)=0,"",(O7/(G7/12)))</f>
        <v>256577.33333333334</v>
      </c>
      <c r="Q7" s="15">
        <f>IFERROR((MIN($P$7:$P$10)/P7)*40,0)</f>
        <v>9.35390499550493</v>
      </c>
      <c r="R7" s="20"/>
      <c r="S7" s="19"/>
      <c r="T7" s="19"/>
    </row>
    <row r="8" spans="1:20" ht="36" customHeight="1" x14ac:dyDescent="0.25">
      <c r="A8" s="12">
        <v>127444</v>
      </c>
      <c r="B8" s="12" t="s">
        <v>33</v>
      </c>
      <c r="C8" s="12">
        <v>260009298</v>
      </c>
      <c r="D8" s="12">
        <v>143008929</v>
      </c>
      <c r="E8" s="12" t="s">
        <v>28</v>
      </c>
      <c r="F8" s="12" t="s">
        <v>26</v>
      </c>
      <c r="G8" s="12">
        <v>36</v>
      </c>
      <c r="H8" s="12" t="s">
        <v>32</v>
      </c>
      <c r="I8" s="14">
        <v>5000</v>
      </c>
      <c r="J8" s="14">
        <v>5000</v>
      </c>
      <c r="K8" s="14">
        <v>0</v>
      </c>
      <c r="L8" s="14"/>
      <c r="M8" s="14">
        <f t="shared" ref="M8:M10" si="6">SUM(I8+L8)</f>
        <v>5000</v>
      </c>
      <c r="N8" s="14">
        <v>0</v>
      </c>
      <c r="O8" s="14">
        <f t="shared" ref="O8:O10" si="7">SUM(G8*M8)+N8</f>
        <v>180000</v>
      </c>
      <c r="P8" s="14">
        <f t="shared" ref="P8:P9" si="8">IF(O8/(G8/12)=0,"",(O8/(G8/12)))</f>
        <v>60000</v>
      </c>
      <c r="Q8" s="15">
        <f t="shared" ref="Q8:Q10" si="9">IFERROR((MIN($P$7:$P$10)/P8)*40,0)</f>
        <v>40</v>
      </c>
      <c r="R8" s="20"/>
      <c r="S8" s="19"/>
      <c r="T8" s="19"/>
    </row>
    <row r="9" spans="1:20" ht="36" customHeight="1" x14ac:dyDescent="0.25">
      <c r="A9" s="12">
        <v>127444</v>
      </c>
      <c r="B9" s="12" t="s">
        <v>33</v>
      </c>
      <c r="C9" s="12">
        <v>260009298</v>
      </c>
      <c r="D9" s="12">
        <v>143030766</v>
      </c>
      <c r="E9" s="12" t="s">
        <v>29</v>
      </c>
      <c r="F9" s="12" t="s">
        <v>26</v>
      </c>
      <c r="G9" s="12">
        <v>36</v>
      </c>
      <c r="H9" s="12" t="s">
        <v>32</v>
      </c>
      <c r="I9" s="14">
        <f>4631+5982</f>
        <v>10613</v>
      </c>
      <c r="J9" s="14">
        <f>4631+5982</f>
        <v>10613</v>
      </c>
      <c r="K9" s="14">
        <v>0</v>
      </c>
      <c r="L9" s="14"/>
      <c r="M9" s="14">
        <f t="shared" si="6"/>
        <v>10613</v>
      </c>
      <c r="N9" s="14">
        <f>3869+37192</f>
        <v>41061</v>
      </c>
      <c r="O9" s="14">
        <f t="shared" si="7"/>
        <v>423129</v>
      </c>
      <c r="P9" s="14">
        <f t="shared" si="8"/>
        <v>141043</v>
      </c>
      <c r="Q9" s="15">
        <f t="shared" si="9"/>
        <v>17.016087292527811</v>
      </c>
      <c r="R9" s="19"/>
      <c r="S9" s="19"/>
      <c r="T9" s="19"/>
    </row>
    <row r="10" spans="1:20" ht="35.1" customHeight="1" x14ac:dyDescent="0.25">
      <c r="A10" s="12">
        <v>127444</v>
      </c>
      <c r="B10" s="12" t="s">
        <v>33</v>
      </c>
      <c r="C10" s="12">
        <v>260009298</v>
      </c>
      <c r="D10" s="12">
        <v>143053535</v>
      </c>
      <c r="E10" s="12" t="s">
        <v>30</v>
      </c>
      <c r="F10" s="12" t="s">
        <v>26</v>
      </c>
      <c r="G10" s="12">
        <v>36</v>
      </c>
      <c r="H10" s="12" t="s">
        <v>32</v>
      </c>
      <c r="I10" s="14">
        <f>4900*2</f>
        <v>9800</v>
      </c>
      <c r="J10" s="14">
        <f>4900*2</f>
        <v>9800</v>
      </c>
      <c r="K10" s="14">
        <v>0</v>
      </c>
      <c r="L10" s="14"/>
      <c r="M10" s="14">
        <f t="shared" si="6"/>
        <v>9800</v>
      </c>
      <c r="N10" s="14">
        <v>10500</v>
      </c>
      <c r="O10" s="14">
        <f t="shared" si="7"/>
        <v>363300</v>
      </c>
      <c r="P10" s="14">
        <f>IF(O10/(G10/12)=0,"",(O10/(G10/12)))</f>
        <v>121100</v>
      </c>
      <c r="Q10" s="15">
        <f t="shared" si="9"/>
        <v>19.818331957060281</v>
      </c>
      <c r="R10" s="19"/>
      <c r="S10" s="13">
        <f t="shared" ref="S10" si="10">SUM(Q10:R10)</f>
        <v>19.818331957060281</v>
      </c>
      <c r="T10" s="12"/>
    </row>
    <row r="11" spans="1:20" ht="39.950000000000003" customHeight="1" x14ac:dyDescent="0.25">
      <c r="B11" s="6"/>
    </row>
  </sheetData>
  <autoFilter ref="A1:T10" xr:uid="{00000000-0001-0000-0100-000000000000}">
    <filterColumn colId="7">
      <filters>
        <filter val="20 Gbps"/>
      </filters>
    </filterColumn>
  </autoFilter>
  <mergeCells count="18">
    <mergeCell ref="K1:K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L1:L2"/>
    <mergeCell ref="S1:S2"/>
    <mergeCell ref="R1:R2"/>
    <mergeCell ref="T1:T2"/>
    <mergeCell ref="N1:N2"/>
    <mergeCell ref="M1:M2"/>
    <mergeCell ref="Q1:Q2"/>
  </mergeCells>
  <printOptions horizontalCentered="1"/>
  <pageMargins left="0.25" right="0.25" top="0.75" bottom="0.75" header="0.3" footer="0.3"/>
  <pageSetup scale="3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EvalSummary</vt:lpstr>
      <vt:lpstr>pricingEval</vt:lpstr>
      <vt:lpstr>pricingEval!Print_Area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Langston, Renee</cp:lastModifiedBy>
  <cp:lastPrinted>2022-09-29T17:43:37Z</cp:lastPrinted>
  <dcterms:created xsi:type="dcterms:W3CDTF">2017-09-29T16:00:11Z</dcterms:created>
  <dcterms:modified xsi:type="dcterms:W3CDTF">2026-02-17T21:06:08Z</dcterms:modified>
</cp:coreProperties>
</file>