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sc-sresource\sresource\WRHSE\BID HISTORY\FY 25 BIDS\25-019 RFP MULITFUNCTION COPIERS\"/>
    </mc:Choice>
  </mc:AlternateContent>
  <xr:revisionPtr revIDLastSave="0" documentId="13_ncr:1_{EAB5321A-5EB7-439D-9D4C-5FE1CEE38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P4" i="2" s="1"/>
  <c r="C32" i="3"/>
  <c r="C33" i="3"/>
  <c r="C34" i="3"/>
  <c r="C35" i="3"/>
  <c r="C36" i="3"/>
  <c r="C37" i="3"/>
  <c r="C38" i="3"/>
  <c r="L9" i="3"/>
  <c r="L8" i="3"/>
  <c r="L7" i="3"/>
  <c r="L6" i="3"/>
  <c r="L4" i="3"/>
  <c r="L5" i="3"/>
  <c r="L3" i="3"/>
  <c r="E17" i="3" l="1"/>
  <c r="E18" i="3"/>
  <c r="E19" i="3"/>
  <c r="E26" i="3"/>
  <c r="E27" i="3"/>
  <c r="E28" i="3"/>
  <c r="E29" i="3"/>
  <c r="E9" i="3"/>
  <c r="N9" i="3" s="1"/>
  <c r="E8" i="3"/>
  <c r="N8" i="3" s="1"/>
  <c r="E3" i="3"/>
  <c r="E4" i="3"/>
  <c r="E5" i="3"/>
  <c r="E6" i="3"/>
  <c r="E7" i="3"/>
  <c r="E13" i="3"/>
  <c r="E14" i="3"/>
  <c r="E15" i="3"/>
  <c r="E16" i="3"/>
  <c r="E23" i="3"/>
  <c r="E24" i="3"/>
  <c r="E25" i="3"/>
  <c r="N4" i="3" l="1"/>
  <c r="N7" i="3"/>
  <c r="N5" i="3"/>
  <c r="N6" i="3"/>
  <c r="N3" i="3"/>
  <c r="P20" i="2"/>
  <c r="O19" i="2"/>
  <c r="O20" i="2"/>
  <c r="O21" i="2"/>
  <c r="O18" i="2"/>
  <c r="M19" i="2"/>
  <c r="P19" i="2" s="1"/>
  <c r="M18" i="2"/>
  <c r="M22" i="2" s="1"/>
  <c r="N45" i="2"/>
  <c r="M45" i="2"/>
  <c r="P45" i="2" s="1"/>
  <c r="N44" i="2"/>
  <c r="M44" i="2"/>
  <c r="P44" i="2" s="1"/>
  <c r="M43" i="2"/>
  <c r="N43" i="2"/>
  <c r="N35" i="2"/>
  <c r="N34" i="2"/>
  <c r="N33" i="2"/>
  <c r="M35" i="2"/>
  <c r="M34" i="2"/>
  <c r="M33" i="2"/>
  <c r="M25" i="2"/>
  <c r="N28" i="2"/>
  <c r="M28" i="2"/>
  <c r="P28" i="2" s="1"/>
  <c r="N27" i="2"/>
  <c r="M27" i="2"/>
  <c r="P27" i="2" s="1"/>
  <c r="N26" i="2"/>
  <c r="N25" i="2"/>
  <c r="M26" i="2"/>
  <c r="N21" i="2"/>
  <c r="N20" i="2"/>
  <c r="N19" i="2"/>
  <c r="N18" i="2"/>
  <c r="M21" i="2"/>
  <c r="M20" i="2"/>
  <c r="N13" i="2"/>
  <c r="N14" i="2"/>
  <c r="M13" i="2"/>
  <c r="P13" i="2" s="1"/>
  <c r="M14" i="2"/>
  <c r="P14" i="2" s="1"/>
  <c r="N12" i="2"/>
  <c r="M12" i="2"/>
  <c r="P12" i="2" s="1"/>
  <c r="O11" i="2"/>
  <c r="N11" i="2"/>
  <c r="N4" i="2"/>
  <c r="N5" i="2"/>
  <c r="N6" i="2"/>
  <c r="M11" i="2"/>
  <c r="M6" i="2"/>
  <c r="P6" i="2" s="1"/>
  <c r="P43" i="2" l="1"/>
  <c r="P46" i="2" s="1"/>
  <c r="P18" i="2"/>
  <c r="P21" i="2" s="1"/>
  <c r="P11" i="2"/>
  <c r="P15" i="2" s="1"/>
  <c r="O37" i="2" l="1"/>
  <c r="O3" i="2"/>
  <c r="N3" i="2"/>
  <c r="M3" i="2"/>
  <c r="M39" i="2"/>
  <c r="P39" i="2" s="1"/>
  <c r="M38" i="2"/>
  <c r="P38" i="2" s="1"/>
  <c r="N37" i="2"/>
  <c r="M37" i="2"/>
  <c r="M40" i="2" s="1"/>
  <c r="P34" i="2"/>
  <c r="P26" i="2"/>
  <c r="M5" i="2"/>
  <c r="P5" i="2" s="1"/>
  <c r="P3" i="2" l="1"/>
  <c r="P7" i="2" s="1"/>
  <c r="P25" i="2"/>
  <c r="P29" i="2" s="1"/>
  <c r="P37" i="2"/>
  <c r="P40" i="2" s="1"/>
  <c r="P33" i="2"/>
  <c r="P35" i="2" s="1"/>
</calcChain>
</file>

<file path=xl/sharedStrings.xml><?xml version="1.0" encoding="utf-8"?>
<sst xmlns="http://schemas.openxmlformats.org/spreadsheetml/2006/main" count="281" uniqueCount="77">
  <si>
    <t>RICOH</t>
  </si>
  <si>
    <t>VENDOR</t>
  </si>
  <si>
    <t>TYPE</t>
  </si>
  <si>
    <t>BRAND</t>
  </si>
  <si>
    <t>MODEL</t>
  </si>
  <si>
    <t>SPEED</t>
  </si>
  <si>
    <t>COPIER COST</t>
  </si>
  <si>
    <t>COST PER COPY B/W</t>
  </si>
  <si>
    <t>COST PER COPY COLOR</t>
  </si>
  <si>
    <t>OPTIONAL FAX</t>
  </si>
  <si>
    <t>OPTIONAL BOOKLET MAKER</t>
  </si>
  <si>
    <t>COPIER ONLY</t>
  </si>
  <si>
    <t>OPTIONAL BOOKLET</t>
  </si>
  <si>
    <t>TOTALS</t>
  </si>
  <si>
    <t>QTY</t>
  </si>
  <si>
    <t>Vendor</t>
  </si>
  <si>
    <t>Evaluator 1</t>
  </si>
  <si>
    <t>Evaluator 2</t>
  </si>
  <si>
    <t>Total Score</t>
  </si>
  <si>
    <t>Evaluator 3</t>
  </si>
  <si>
    <t>Total Technical Score 900</t>
  </si>
  <si>
    <t xml:space="preserve">Cost Pts. Avail 400 </t>
  </si>
  <si>
    <t>COST</t>
  </si>
  <si>
    <t>Evaluator 4</t>
  </si>
  <si>
    <t>ASHLEY'S</t>
  </si>
  <si>
    <t>B/W</t>
  </si>
  <si>
    <t>IMAGE RUNNER</t>
  </si>
  <si>
    <t xml:space="preserve">OPTIONAL POST INSERTION </t>
  </si>
  <si>
    <t>STAPLES</t>
  </si>
  <si>
    <t>y1 $41.40</t>
  </si>
  <si>
    <t>X1 $58.50</t>
  </si>
  <si>
    <t>CANON DX6980I</t>
  </si>
  <si>
    <t>CANON 8905I</t>
  </si>
  <si>
    <t>X1 58.50</t>
  </si>
  <si>
    <t>N1 187.20</t>
  </si>
  <si>
    <t>COLOR</t>
  </si>
  <si>
    <t>CANON C5870I</t>
  </si>
  <si>
    <t>CANON C265</t>
  </si>
  <si>
    <t>IMAGEPRESS</t>
  </si>
  <si>
    <t>CANON</t>
  </si>
  <si>
    <t>OPTION POST SHEET INSERTER</t>
  </si>
  <si>
    <t>CANON C270</t>
  </si>
  <si>
    <t>CANON V800</t>
  </si>
  <si>
    <t>MBG</t>
  </si>
  <si>
    <t xml:space="preserve">TOSHIBA </t>
  </si>
  <si>
    <t>7529A</t>
  </si>
  <si>
    <t>LARGE SIDE DECK</t>
  </si>
  <si>
    <t>6527AC</t>
  </si>
  <si>
    <t>IM8000</t>
  </si>
  <si>
    <t>IMC8000</t>
  </si>
  <si>
    <t>IM C6010</t>
  </si>
  <si>
    <t>IM C7500</t>
  </si>
  <si>
    <t>SHARP</t>
  </si>
  <si>
    <t>BP 70</t>
  </si>
  <si>
    <t>BP 90C70</t>
  </si>
  <si>
    <t>SUPERIOR</t>
  </si>
  <si>
    <t>KONICA MINOLTA</t>
  </si>
  <si>
    <t>751I</t>
  </si>
  <si>
    <t>C51I</t>
  </si>
  <si>
    <t>850I</t>
  </si>
  <si>
    <t>XEROX</t>
  </si>
  <si>
    <t>B9100</t>
  </si>
  <si>
    <t>C9275</t>
  </si>
  <si>
    <t>EVALUATOR: 1</t>
  </si>
  <si>
    <t>TOTAL POINTS</t>
  </si>
  <si>
    <t xml:space="preserve">Total Points </t>
  </si>
  <si>
    <t xml:space="preserve">Total Technical Points </t>
  </si>
  <si>
    <t>Total cost Points</t>
  </si>
  <si>
    <t>Total Points</t>
  </si>
  <si>
    <t>EVALUATOR: 2</t>
  </si>
  <si>
    <t>EVALUATOR: 3</t>
  </si>
  <si>
    <t>SCORE</t>
  </si>
  <si>
    <t>ASHLEY</t>
  </si>
  <si>
    <t>Functionality Points 0 - 15</t>
  </si>
  <si>
    <t>Maintenance, support, training Points 0-15</t>
  </si>
  <si>
    <t>Company Background, Experience History      Points 0 - 15</t>
  </si>
  <si>
    <t xml:space="preserve">TOTAL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</si>
</sst>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0"/>
    <numFmt numFmtId="166" formatCode="&quot;$&quot;#,##0.000"/>
    <numFmt numFmtId="167" formatCode="&quot;$&quot;#,##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165" fontId="0" fillId="0" borderId="1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1" xfId="0" applyNumberFormat="1" applyBorder="1"/>
    <xf numFmtId="164" fontId="1" fillId="0" borderId="16" xfId="0" applyNumberFormat="1" applyFont="1" applyBorder="1"/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2" xfId="0" applyFont="1" applyBorder="1"/>
    <xf numFmtId="0" fontId="2" fillId="0" borderId="5" xfId="0" applyFont="1" applyBorder="1"/>
    <xf numFmtId="0" fontId="0" fillId="0" borderId="7" xfId="0" applyBorder="1"/>
    <xf numFmtId="0" fontId="0" fillId="0" borderId="5" xfId="0" applyBorder="1"/>
    <xf numFmtId="0" fontId="6" fillId="0" borderId="1" xfId="0" applyFont="1" applyBorder="1"/>
    <xf numFmtId="1" fontId="0" fillId="0" borderId="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6" fillId="0" borderId="25" xfId="0" applyFont="1" applyBorder="1"/>
    <xf numFmtId="0" fontId="0" fillId="0" borderId="25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29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wrapText="1"/>
    </xf>
    <xf numFmtId="164" fontId="0" fillId="0" borderId="30" xfId="0" applyNumberFormat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4" fontId="0" fillId="0" borderId="30" xfId="0" applyNumberFormat="1" applyBorder="1"/>
    <xf numFmtId="164" fontId="1" fillId="0" borderId="30" xfId="0" applyNumberFormat="1" applyFont="1" applyBorder="1"/>
    <xf numFmtId="0" fontId="5" fillId="0" borderId="18" xfId="0" applyFont="1" applyBorder="1"/>
    <xf numFmtId="0" fontId="1" fillId="0" borderId="19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 wrapText="1"/>
    </xf>
    <xf numFmtId="166" fontId="0" fillId="3" borderId="1" xfId="0" applyNumberFormat="1" applyFill="1" applyBorder="1" applyAlignment="1">
      <alignment horizontal="center"/>
    </xf>
    <xf numFmtId="0" fontId="1" fillId="3" borderId="25" xfId="0" applyFont="1" applyFill="1" applyBorder="1"/>
    <xf numFmtId="0" fontId="1" fillId="3" borderId="25" xfId="0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wrapText="1"/>
    </xf>
    <xf numFmtId="164" fontId="1" fillId="3" borderId="25" xfId="0" applyNumberFormat="1" applyFont="1" applyFill="1" applyBorder="1" applyAlignment="1">
      <alignment horizontal="center" wrapText="1"/>
    </xf>
    <xf numFmtId="164" fontId="1" fillId="3" borderId="25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wrapText="1"/>
    </xf>
    <xf numFmtId="166" fontId="0" fillId="0" borderId="11" xfId="0" applyNumberFormat="1" applyBorder="1" applyAlignment="1">
      <alignment horizontal="center"/>
    </xf>
    <xf numFmtId="164" fontId="1" fillId="0" borderId="11" xfId="0" applyNumberFormat="1" applyFont="1" applyBorder="1"/>
    <xf numFmtId="0" fontId="7" fillId="0" borderId="0" xfId="0" applyFont="1"/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5" xfId="0" applyFont="1" applyBorder="1"/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horizontal="center"/>
    </xf>
    <xf numFmtId="0" fontId="7" fillId="0" borderId="3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0" fillId="0" borderId="38" xfId="0" applyFont="1" applyBorder="1"/>
    <xf numFmtId="164" fontId="8" fillId="0" borderId="1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0" fillId="3" borderId="5" xfId="0" applyFont="1" applyFill="1" applyBorder="1"/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0" fillId="3" borderId="38" xfId="0" applyFont="1" applyFill="1" applyBorder="1"/>
    <xf numFmtId="164" fontId="8" fillId="3" borderId="1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5"/>
  <sheetViews>
    <sheetView tabSelected="1" zoomScaleNormal="100" workbookViewId="0">
      <selection activeCell="I21" sqref="I21"/>
    </sheetView>
  </sheetViews>
  <sheetFormatPr defaultRowHeight="15" x14ac:dyDescent="0.25"/>
  <cols>
    <col min="1" max="1" width="9.7109375" bestFit="1" customWidth="1"/>
    <col min="2" max="2" width="6.5703125" style="11" customWidth="1"/>
    <col min="3" max="3" width="12.140625" style="11" bestFit="1" customWidth="1"/>
    <col min="4" max="4" width="15.28515625" style="11" customWidth="1"/>
    <col min="5" max="5" width="15.140625" style="11" bestFit="1" customWidth="1"/>
    <col min="6" max="6" width="15.85546875" style="11" bestFit="1" customWidth="1"/>
    <col min="7" max="7" width="12.42578125" style="10" bestFit="1" customWidth="1"/>
    <col min="8" max="8" width="10.28515625" style="11" bestFit="1" customWidth="1"/>
    <col min="9" max="9" width="14.7109375" style="11" bestFit="1" customWidth="1"/>
    <col min="10" max="10" width="14.140625" style="10" bestFit="1" customWidth="1"/>
    <col min="11" max="11" width="10.7109375" style="10" customWidth="1"/>
    <col min="12" max="12" width="9.85546875" style="10" customWidth="1"/>
    <col min="13" max="13" width="12.7109375" style="23" bestFit="1" customWidth="1"/>
    <col min="14" max="14" width="14.140625" style="23" bestFit="1" customWidth="1"/>
    <col min="15" max="15" width="10.85546875" style="23" bestFit="1" customWidth="1"/>
    <col min="16" max="16" width="12.7109375" style="23" bestFit="1" customWidth="1"/>
    <col min="17" max="17" width="8.28515625" bestFit="1" customWidth="1"/>
    <col min="18" max="18" width="9.42578125" bestFit="1" customWidth="1"/>
  </cols>
  <sheetData>
    <row r="1" spans="1:18" ht="15.75" thickBot="1" x14ac:dyDescent="0.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8" ht="60" x14ac:dyDescent="0.25">
      <c r="A2" s="46" t="s">
        <v>1</v>
      </c>
      <c r="B2" s="20" t="s">
        <v>14</v>
      </c>
      <c r="C2" s="3" t="s">
        <v>2</v>
      </c>
      <c r="D2" s="3" t="s">
        <v>3</v>
      </c>
      <c r="E2" s="3" t="s">
        <v>4</v>
      </c>
      <c r="F2" s="3" t="s">
        <v>5</v>
      </c>
      <c r="G2" s="65" t="s">
        <v>6</v>
      </c>
      <c r="H2" s="4" t="s">
        <v>7</v>
      </c>
      <c r="I2" s="6" t="s">
        <v>8</v>
      </c>
      <c r="J2" s="7" t="s">
        <v>9</v>
      </c>
      <c r="K2" s="7" t="s">
        <v>10</v>
      </c>
      <c r="L2" s="67" t="s">
        <v>27</v>
      </c>
      <c r="M2" s="43" t="s">
        <v>11</v>
      </c>
      <c r="N2" s="43" t="s">
        <v>9</v>
      </c>
      <c r="O2" s="44" t="s">
        <v>12</v>
      </c>
      <c r="P2" s="43" t="s">
        <v>13</v>
      </c>
      <c r="Q2" s="68" t="s">
        <v>28</v>
      </c>
      <c r="R2" s="68" t="s">
        <v>28</v>
      </c>
    </row>
    <row r="3" spans="1:18" x14ac:dyDescent="0.25">
      <c r="A3" s="47" t="s">
        <v>24</v>
      </c>
      <c r="B3" s="21">
        <v>150</v>
      </c>
      <c r="C3" s="25" t="s">
        <v>25</v>
      </c>
      <c r="D3" s="25" t="s">
        <v>31</v>
      </c>
      <c r="E3" s="25" t="s">
        <v>26</v>
      </c>
      <c r="F3" s="25">
        <v>80</v>
      </c>
      <c r="G3" s="26">
        <v>11498.85</v>
      </c>
      <c r="H3" s="27">
        <v>3.2299999999999998E-3</v>
      </c>
      <c r="I3" s="28"/>
      <c r="J3" s="26">
        <v>546.70000000000005</v>
      </c>
      <c r="K3" s="26">
        <v>1574.35</v>
      </c>
      <c r="L3" s="24">
        <v>1912.35</v>
      </c>
      <c r="M3" s="24">
        <f>B3*G3</f>
        <v>1724827.5</v>
      </c>
      <c r="N3" s="24">
        <f>50*J3</f>
        <v>27335.000000000004</v>
      </c>
      <c r="O3" s="24">
        <f>50*K3</f>
        <v>78717.5</v>
      </c>
      <c r="P3" s="24">
        <f>SUM(M3:O3)</f>
        <v>1830880</v>
      </c>
      <c r="Q3" t="s">
        <v>29</v>
      </c>
      <c r="R3" t="s">
        <v>30</v>
      </c>
    </row>
    <row r="4" spans="1:18" x14ac:dyDescent="0.25">
      <c r="A4" s="47" t="s">
        <v>24</v>
      </c>
      <c r="B4" s="21">
        <v>20</v>
      </c>
      <c r="C4" s="42" t="s">
        <v>25</v>
      </c>
      <c r="D4" s="25" t="s">
        <v>32</v>
      </c>
      <c r="E4" s="25" t="s">
        <v>26</v>
      </c>
      <c r="F4" s="25">
        <v>105</v>
      </c>
      <c r="G4" s="26">
        <v>20346.349999999999</v>
      </c>
      <c r="H4" s="27">
        <v>3.0699999999999998E-3</v>
      </c>
      <c r="I4" s="28"/>
      <c r="J4" s="26">
        <v>546.70000000000005</v>
      </c>
      <c r="K4" s="26">
        <v>2048.75</v>
      </c>
      <c r="L4" s="41">
        <v>3642.1</v>
      </c>
      <c r="M4" s="24">
        <f>B4*G4</f>
        <v>406927</v>
      </c>
      <c r="N4" s="24">
        <f t="shared" ref="N4:N6" si="0">50*J4</f>
        <v>27335.000000000004</v>
      </c>
      <c r="O4" s="24"/>
      <c r="P4" s="24">
        <f>M4</f>
        <v>406927</v>
      </c>
      <c r="Q4" t="s">
        <v>33</v>
      </c>
      <c r="R4" t="s">
        <v>34</v>
      </c>
    </row>
    <row r="5" spans="1:18" x14ac:dyDescent="0.25">
      <c r="A5" s="47" t="s">
        <v>24</v>
      </c>
      <c r="B5" s="21">
        <v>20</v>
      </c>
      <c r="C5" s="29" t="s">
        <v>35</v>
      </c>
      <c r="D5" s="30" t="s">
        <v>36</v>
      </c>
      <c r="E5" s="30" t="s">
        <v>26</v>
      </c>
      <c r="F5" s="29">
        <v>70</v>
      </c>
      <c r="G5" s="31">
        <v>13595.8</v>
      </c>
      <c r="H5" s="32">
        <v>7.3499999999999998E-3</v>
      </c>
      <c r="I5" s="33">
        <v>4.0009999999999997E-2</v>
      </c>
      <c r="J5" s="31">
        <v>546.70000000000005</v>
      </c>
      <c r="K5" s="31">
        <v>886.8</v>
      </c>
      <c r="L5" s="35"/>
      <c r="M5" s="35">
        <f>B5*G5</f>
        <v>271916</v>
      </c>
      <c r="N5" s="24">
        <f t="shared" si="0"/>
        <v>27335.000000000004</v>
      </c>
      <c r="O5" s="35"/>
      <c r="P5" s="35">
        <f>M5</f>
        <v>271916</v>
      </c>
      <c r="Q5" t="s">
        <v>29</v>
      </c>
      <c r="R5" t="s">
        <v>30</v>
      </c>
    </row>
    <row r="6" spans="1:18" x14ac:dyDescent="0.25">
      <c r="A6" s="47" t="s">
        <v>24</v>
      </c>
      <c r="B6" s="21">
        <v>1</v>
      </c>
      <c r="C6" s="29" t="s">
        <v>35</v>
      </c>
      <c r="D6" s="30" t="s">
        <v>37</v>
      </c>
      <c r="E6" s="30" t="s">
        <v>38</v>
      </c>
      <c r="F6" s="29">
        <v>70</v>
      </c>
      <c r="G6" s="31">
        <v>20930.099999999999</v>
      </c>
      <c r="H6" s="32">
        <v>9.4500000000000001E-3</v>
      </c>
      <c r="I6" s="33">
        <v>4.725E-2</v>
      </c>
      <c r="J6" s="31">
        <v>546.70000000000005</v>
      </c>
      <c r="K6" s="31">
        <v>1571.35</v>
      </c>
      <c r="L6" s="24"/>
      <c r="M6" s="24">
        <f>B6*G6</f>
        <v>20930.099999999999</v>
      </c>
      <c r="N6" s="24">
        <f t="shared" si="0"/>
        <v>27335.000000000004</v>
      </c>
      <c r="O6" s="24"/>
      <c r="P6" s="35">
        <f>M6</f>
        <v>20930.099999999999</v>
      </c>
    </row>
    <row r="7" spans="1:18" ht="15.75" thickBot="1" x14ac:dyDescent="0.3">
      <c r="A7" s="45"/>
      <c r="B7" s="25"/>
      <c r="C7" s="25"/>
      <c r="D7" s="25"/>
      <c r="E7" s="25"/>
      <c r="F7" s="25"/>
      <c r="G7" s="26"/>
      <c r="H7" s="27"/>
      <c r="I7" s="27"/>
      <c r="J7" s="26"/>
      <c r="K7" s="26"/>
      <c r="P7" s="69">
        <f>SUM(P3:P6)</f>
        <v>2530653.1</v>
      </c>
    </row>
    <row r="8" spans="1:18" x14ac:dyDescent="0.25">
      <c r="A8" s="48"/>
      <c r="F8" s="18"/>
      <c r="H8" s="19"/>
      <c r="I8" s="19"/>
    </row>
    <row r="9" spans="1:18" ht="15.75" thickBot="1" x14ac:dyDescent="0.3"/>
    <row r="10" spans="1:18" ht="49.5" customHeight="1" x14ac:dyDescent="0.25">
      <c r="A10" s="46" t="s">
        <v>1</v>
      </c>
      <c r="B10" s="104" t="s">
        <v>14</v>
      </c>
      <c r="C10" s="104" t="s">
        <v>2</v>
      </c>
      <c r="D10" s="104" t="s">
        <v>3</v>
      </c>
      <c r="E10" s="104" t="s">
        <v>4</v>
      </c>
      <c r="F10" s="104" t="s">
        <v>5</v>
      </c>
      <c r="G10" s="12" t="s">
        <v>6</v>
      </c>
      <c r="H10" s="105" t="s">
        <v>7</v>
      </c>
      <c r="I10" s="105" t="s">
        <v>8</v>
      </c>
      <c r="J10" s="12" t="s">
        <v>9</v>
      </c>
      <c r="K10" s="7" t="s">
        <v>10</v>
      </c>
      <c r="L10" s="7" t="s">
        <v>40</v>
      </c>
      <c r="M10" s="43" t="s">
        <v>11</v>
      </c>
      <c r="N10" s="43" t="s">
        <v>9</v>
      </c>
      <c r="O10" s="44" t="s">
        <v>12</v>
      </c>
      <c r="P10" s="43" t="s">
        <v>13</v>
      </c>
      <c r="Q10" s="68" t="s">
        <v>28</v>
      </c>
      <c r="R10" s="68" t="s">
        <v>28</v>
      </c>
    </row>
    <row r="11" spans="1:18" x14ac:dyDescent="0.25">
      <c r="A11" s="1" t="s">
        <v>39</v>
      </c>
      <c r="B11" s="2">
        <v>150</v>
      </c>
      <c r="C11" s="2" t="s">
        <v>25</v>
      </c>
      <c r="D11" s="25" t="s">
        <v>31</v>
      </c>
      <c r="E11" s="2" t="s">
        <v>26</v>
      </c>
      <c r="F11" s="2">
        <v>80</v>
      </c>
      <c r="G11" s="8">
        <v>5981.79</v>
      </c>
      <c r="H11" s="16">
        <v>3.8E-3</v>
      </c>
      <c r="I11" s="34"/>
      <c r="J11" s="8">
        <v>463.94</v>
      </c>
      <c r="K11" s="8"/>
      <c r="L11" s="8">
        <v>1073.78</v>
      </c>
      <c r="M11" s="24">
        <f>B11*G11</f>
        <v>897268.5</v>
      </c>
      <c r="N11" s="24">
        <f>50*J11</f>
        <v>23197</v>
      </c>
      <c r="O11" s="24">
        <f>50*K11</f>
        <v>0</v>
      </c>
      <c r="P11" s="24">
        <f>SUM(M11:O11)</f>
        <v>920465.5</v>
      </c>
      <c r="Q11" s="23">
        <v>28</v>
      </c>
      <c r="R11" s="23"/>
    </row>
    <row r="12" spans="1:18" x14ac:dyDescent="0.25">
      <c r="A12" s="1" t="s">
        <v>39</v>
      </c>
      <c r="B12" s="2">
        <v>20</v>
      </c>
      <c r="C12" s="2" t="s">
        <v>35</v>
      </c>
      <c r="D12" s="2" t="s">
        <v>41</v>
      </c>
      <c r="E12" s="2" t="s">
        <v>38</v>
      </c>
      <c r="F12" s="2">
        <v>70</v>
      </c>
      <c r="G12" s="8">
        <v>8289.32</v>
      </c>
      <c r="H12" s="16">
        <v>7.9000000000000008E-3</v>
      </c>
      <c r="I12" s="34">
        <v>3.2000000000000001E-2</v>
      </c>
      <c r="J12" s="8">
        <v>201.76</v>
      </c>
      <c r="K12" s="8"/>
      <c r="L12" s="8">
        <v>3226.54</v>
      </c>
      <c r="M12" s="24">
        <f>B12*G12</f>
        <v>165786.4</v>
      </c>
      <c r="N12" s="24">
        <f>50*J12</f>
        <v>10088</v>
      </c>
      <c r="O12" s="24"/>
      <c r="P12" s="24">
        <f>M12</f>
        <v>165786.4</v>
      </c>
      <c r="Q12" s="23">
        <v>28</v>
      </c>
      <c r="R12" s="23"/>
    </row>
    <row r="13" spans="1:18" x14ac:dyDescent="0.25">
      <c r="A13" s="1" t="s">
        <v>39</v>
      </c>
      <c r="B13" s="2">
        <v>1</v>
      </c>
      <c r="C13" s="2" t="s">
        <v>25</v>
      </c>
      <c r="D13" s="2" t="s">
        <v>32</v>
      </c>
      <c r="E13" s="2" t="s">
        <v>26</v>
      </c>
      <c r="F13" s="2"/>
      <c r="G13" s="8">
        <v>11083.96</v>
      </c>
      <c r="H13" s="16">
        <v>2.7000000000000001E-3</v>
      </c>
      <c r="I13" s="34"/>
      <c r="J13" s="8"/>
      <c r="K13" s="8"/>
      <c r="L13" s="8"/>
      <c r="M13" s="24">
        <f t="shared" ref="M13:M14" si="1">B13*G13</f>
        <v>11083.96</v>
      </c>
      <c r="N13" s="24">
        <f t="shared" ref="N13:N14" si="2">50*J13</f>
        <v>0</v>
      </c>
      <c r="O13" s="24"/>
      <c r="P13" s="24">
        <f t="shared" ref="P13:P14" si="3">M13</f>
        <v>11083.96</v>
      </c>
    </row>
    <row r="14" spans="1:18" x14ac:dyDescent="0.25">
      <c r="A14" s="1" t="s">
        <v>39</v>
      </c>
      <c r="B14" s="2">
        <v>1</v>
      </c>
      <c r="C14" s="2" t="s">
        <v>35</v>
      </c>
      <c r="D14" s="2" t="s">
        <v>42</v>
      </c>
      <c r="E14" s="2" t="s">
        <v>38</v>
      </c>
      <c r="F14" s="106"/>
      <c r="G14" s="8">
        <v>9102.06</v>
      </c>
      <c r="H14" s="16">
        <v>8.9999999999999993E-3</v>
      </c>
      <c r="I14" s="107">
        <v>3.3000000000000002E-2</v>
      </c>
      <c r="J14" s="8"/>
      <c r="K14" s="8"/>
      <c r="L14" s="8"/>
      <c r="M14" s="24">
        <f t="shared" si="1"/>
        <v>9102.06</v>
      </c>
      <c r="N14" s="24">
        <f t="shared" si="2"/>
        <v>0</v>
      </c>
      <c r="O14" s="24"/>
      <c r="P14" s="24">
        <f t="shared" si="3"/>
        <v>9102.06</v>
      </c>
    </row>
    <row r="15" spans="1:18" x14ac:dyDescent="0.25">
      <c r="A15" s="108"/>
      <c r="B15" s="37"/>
      <c r="C15" s="37"/>
      <c r="D15" s="37"/>
      <c r="E15" s="37"/>
      <c r="F15" s="109"/>
      <c r="G15" s="38"/>
      <c r="H15" s="39"/>
      <c r="I15" s="110"/>
      <c r="J15" s="38"/>
      <c r="K15" s="38"/>
      <c r="L15" s="38"/>
      <c r="M15" s="35"/>
      <c r="N15" s="35"/>
      <c r="O15" s="35"/>
      <c r="P15" s="111">
        <f>SUM(P11:P14)</f>
        <v>1106437.92</v>
      </c>
    </row>
    <row r="16" spans="1:18" x14ac:dyDescent="0.25">
      <c r="A16" s="70"/>
      <c r="B16" s="71"/>
      <c r="C16" s="71"/>
      <c r="D16" s="71"/>
      <c r="E16" s="71"/>
      <c r="F16" s="72"/>
      <c r="G16" s="73"/>
      <c r="H16" s="74"/>
      <c r="I16" s="75"/>
      <c r="J16" s="73"/>
      <c r="K16" s="73"/>
      <c r="L16" s="73"/>
      <c r="M16" s="76"/>
      <c r="N16" s="76"/>
      <c r="O16" s="76"/>
      <c r="P16" s="77"/>
    </row>
    <row r="17" spans="1:17" s="87" customFormat="1" ht="45" x14ac:dyDescent="0.25">
      <c r="A17" s="96" t="s">
        <v>1</v>
      </c>
      <c r="B17" s="97" t="s">
        <v>14</v>
      </c>
      <c r="C17" s="97" t="s">
        <v>2</v>
      </c>
      <c r="D17" s="97" t="s">
        <v>3</v>
      </c>
      <c r="E17" s="97" t="s">
        <v>4</v>
      </c>
      <c r="F17" s="97" t="s">
        <v>5</v>
      </c>
      <c r="G17" s="98" t="s">
        <v>6</v>
      </c>
      <c r="H17" s="99" t="s">
        <v>7</v>
      </c>
      <c r="I17" s="99" t="s">
        <v>8</v>
      </c>
      <c r="J17" s="98" t="s">
        <v>9</v>
      </c>
      <c r="K17" s="100" t="s">
        <v>10</v>
      </c>
      <c r="L17" s="100" t="s">
        <v>46</v>
      </c>
      <c r="M17" s="101" t="s">
        <v>11</v>
      </c>
      <c r="N17" s="101" t="s">
        <v>9</v>
      </c>
      <c r="O17" s="102" t="s">
        <v>12</v>
      </c>
      <c r="P17" s="101" t="s">
        <v>13</v>
      </c>
      <c r="Q17" s="86" t="s">
        <v>28</v>
      </c>
    </row>
    <row r="18" spans="1:17" s="87" customFormat="1" x14ac:dyDescent="0.25">
      <c r="A18" s="88" t="s">
        <v>43</v>
      </c>
      <c r="B18" s="89">
        <v>150</v>
      </c>
      <c r="C18" s="89" t="s">
        <v>25</v>
      </c>
      <c r="D18" s="89" t="s">
        <v>44</v>
      </c>
      <c r="E18" s="89" t="s">
        <v>45</v>
      </c>
      <c r="F18" s="89"/>
      <c r="G18" s="90">
        <v>4465</v>
      </c>
      <c r="H18" s="91">
        <v>2.8999999999999998E-3</v>
      </c>
      <c r="I18" s="92"/>
      <c r="J18" s="90">
        <v>195</v>
      </c>
      <c r="K18" s="90">
        <v>402</v>
      </c>
      <c r="L18" s="90">
        <v>412</v>
      </c>
      <c r="M18" s="93">
        <f>B18*G18</f>
        <v>669750</v>
      </c>
      <c r="N18" s="93">
        <f>50*J18</f>
        <v>9750</v>
      </c>
      <c r="O18" s="93">
        <f>50*K18</f>
        <v>20100</v>
      </c>
      <c r="P18" s="93">
        <f>SUM(M18:O18)</f>
        <v>699600</v>
      </c>
      <c r="Q18" s="87">
        <v>97.66</v>
      </c>
    </row>
    <row r="19" spans="1:17" s="87" customFormat="1" x14ac:dyDescent="0.25">
      <c r="A19" s="88" t="s">
        <v>43</v>
      </c>
      <c r="B19" s="89">
        <v>20</v>
      </c>
      <c r="C19" s="89" t="s">
        <v>35</v>
      </c>
      <c r="D19" s="89" t="s">
        <v>44</v>
      </c>
      <c r="E19" s="89" t="s">
        <v>47</v>
      </c>
      <c r="F19" s="89"/>
      <c r="G19" s="90">
        <v>7031</v>
      </c>
      <c r="H19" s="91">
        <v>3.3E-3</v>
      </c>
      <c r="I19" s="92">
        <v>3.1E-2</v>
      </c>
      <c r="J19" s="90">
        <v>195</v>
      </c>
      <c r="K19" s="90">
        <v>402</v>
      </c>
      <c r="L19" s="90">
        <v>412</v>
      </c>
      <c r="M19" s="93">
        <f>B19*G19</f>
        <v>140620</v>
      </c>
      <c r="N19" s="93">
        <f>50*J19</f>
        <v>9750</v>
      </c>
      <c r="O19" s="93">
        <f t="shared" ref="O19:O21" si="4">50*K19</f>
        <v>20100</v>
      </c>
      <c r="P19" s="93">
        <f t="shared" ref="P19:P20" si="5">SUM(M19:O19)</f>
        <v>170470</v>
      </c>
      <c r="Q19" s="87">
        <v>97.66</v>
      </c>
    </row>
    <row r="20" spans="1:17" s="87" customFormat="1" x14ac:dyDescent="0.25">
      <c r="A20" s="88" t="s">
        <v>43</v>
      </c>
      <c r="B20" s="89">
        <v>1</v>
      </c>
      <c r="C20" s="89"/>
      <c r="D20" s="89" t="s">
        <v>44</v>
      </c>
      <c r="E20" s="89">
        <v>1208</v>
      </c>
      <c r="F20" s="89"/>
      <c r="G20" s="90">
        <v>15500</v>
      </c>
      <c r="H20" s="91"/>
      <c r="I20" s="92">
        <v>3.3000000000000002E-2</v>
      </c>
      <c r="J20" s="90"/>
      <c r="K20" s="90"/>
      <c r="L20" s="90"/>
      <c r="M20" s="93">
        <f t="shared" ref="M20:M21" si="6">B20*G20</f>
        <v>15500</v>
      </c>
      <c r="N20" s="93">
        <f t="shared" ref="N20:N21" si="7">50*J20</f>
        <v>0</v>
      </c>
      <c r="O20" s="93">
        <f t="shared" si="4"/>
        <v>0</v>
      </c>
      <c r="P20" s="93">
        <f t="shared" si="5"/>
        <v>15500</v>
      </c>
    </row>
    <row r="21" spans="1:17" s="87" customFormat="1" x14ac:dyDescent="0.25">
      <c r="A21" s="88"/>
      <c r="B21" s="89"/>
      <c r="C21" s="89"/>
      <c r="D21" s="89"/>
      <c r="E21" s="89"/>
      <c r="F21" s="94"/>
      <c r="G21" s="90"/>
      <c r="H21" s="91"/>
      <c r="I21" s="95"/>
      <c r="J21" s="90"/>
      <c r="K21" s="90"/>
      <c r="L21" s="90"/>
      <c r="M21" s="93">
        <f t="shared" si="6"/>
        <v>0</v>
      </c>
      <c r="N21" s="93">
        <f t="shared" si="7"/>
        <v>0</v>
      </c>
      <c r="O21" s="93">
        <f t="shared" si="4"/>
        <v>0</v>
      </c>
      <c r="P21" s="103">
        <f>SUM(P18:P20)</f>
        <v>885570</v>
      </c>
    </row>
    <row r="22" spans="1:17" x14ac:dyDescent="0.25">
      <c r="M22" s="23">
        <f>SUM(M18:M21)</f>
        <v>825870</v>
      </c>
    </row>
    <row r="23" spans="1:17" ht="15.75" thickBot="1" x14ac:dyDescent="0.3"/>
    <row r="24" spans="1:17" ht="45" x14ac:dyDescent="0.25">
      <c r="A24" s="46" t="s">
        <v>1</v>
      </c>
      <c r="B24" s="20" t="s">
        <v>14</v>
      </c>
      <c r="C24" s="3" t="s">
        <v>2</v>
      </c>
      <c r="D24" s="3" t="s">
        <v>3</v>
      </c>
      <c r="E24" s="3" t="s">
        <v>4</v>
      </c>
      <c r="F24" s="3" t="s">
        <v>5</v>
      </c>
      <c r="G24" s="65" t="s">
        <v>6</v>
      </c>
      <c r="H24" s="4" t="s">
        <v>7</v>
      </c>
      <c r="I24" s="5" t="s">
        <v>8</v>
      </c>
      <c r="J24" s="12" t="s">
        <v>9</v>
      </c>
      <c r="K24" s="7" t="s">
        <v>10</v>
      </c>
      <c r="M24" s="43" t="s">
        <v>11</v>
      </c>
      <c r="N24" s="43" t="s">
        <v>9</v>
      </c>
      <c r="O24" s="44" t="s">
        <v>12</v>
      </c>
      <c r="P24" s="43" t="s">
        <v>13</v>
      </c>
    </row>
    <row r="25" spans="1:17" x14ac:dyDescent="0.25">
      <c r="A25" s="49" t="s">
        <v>0</v>
      </c>
      <c r="B25" s="21">
        <v>150</v>
      </c>
      <c r="C25" s="2" t="s">
        <v>25</v>
      </c>
      <c r="D25" s="2" t="s">
        <v>0</v>
      </c>
      <c r="E25" s="2" t="s">
        <v>48</v>
      </c>
      <c r="F25" s="2">
        <v>80</v>
      </c>
      <c r="G25" s="8">
        <v>7241</v>
      </c>
      <c r="H25" s="34">
        <v>4.0000000000000001E-3</v>
      </c>
      <c r="I25" s="13"/>
      <c r="J25" s="8">
        <v>318.89</v>
      </c>
      <c r="K25" s="8">
        <v>515.76</v>
      </c>
      <c r="L25" s="41"/>
      <c r="M25" s="24">
        <f>B25*G25</f>
        <v>1086150</v>
      </c>
      <c r="N25" s="24">
        <f>50*J25</f>
        <v>15944.5</v>
      </c>
      <c r="O25" s="24">
        <v>0</v>
      </c>
      <c r="P25" s="24">
        <f>SUM(M25:O25)</f>
        <v>1102094.5</v>
      </c>
    </row>
    <row r="26" spans="1:17" x14ac:dyDescent="0.25">
      <c r="A26" s="49" t="s">
        <v>0</v>
      </c>
      <c r="B26" s="21">
        <v>20</v>
      </c>
      <c r="C26" s="2" t="s">
        <v>35</v>
      </c>
      <c r="D26" s="2" t="s">
        <v>0</v>
      </c>
      <c r="E26" s="2" t="s">
        <v>49</v>
      </c>
      <c r="F26" s="2">
        <v>80</v>
      </c>
      <c r="G26" s="8">
        <v>9916.09</v>
      </c>
      <c r="H26" s="34">
        <v>5.0000000000000001E-3</v>
      </c>
      <c r="I26" s="13">
        <v>0.04</v>
      </c>
      <c r="J26" s="8">
        <v>265.36</v>
      </c>
      <c r="K26" s="8">
        <v>515.76</v>
      </c>
      <c r="M26" s="24">
        <f>B26*G26</f>
        <v>198321.8</v>
      </c>
      <c r="N26" s="24">
        <f>50*J26</f>
        <v>13268</v>
      </c>
      <c r="O26" s="24"/>
      <c r="P26" s="35">
        <f>M26</f>
        <v>198321.8</v>
      </c>
    </row>
    <row r="27" spans="1:17" x14ac:dyDescent="0.25">
      <c r="A27" s="49" t="s">
        <v>0</v>
      </c>
      <c r="B27" s="21">
        <v>20</v>
      </c>
      <c r="C27" s="2" t="s">
        <v>35</v>
      </c>
      <c r="D27" s="2" t="s">
        <v>0</v>
      </c>
      <c r="E27" s="2" t="s">
        <v>50</v>
      </c>
      <c r="F27" s="2">
        <v>60</v>
      </c>
      <c r="G27" s="8">
        <v>5107.3900000000003</v>
      </c>
      <c r="H27" s="34">
        <v>5.0000000000000001E-3</v>
      </c>
      <c r="I27" s="13">
        <v>0.03</v>
      </c>
      <c r="J27" s="8">
        <v>265.36</v>
      </c>
      <c r="K27" s="8">
        <v>592.45000000000005</v>
      </c>
      <c r="M27" s="24">
        <f>B27*G27</f>
        <v>102147.8</v>
      </c>
      <c r="N27" s="24">
        <f>50*J27</f>
        <v>13268</v>
      </c>
      <c r="O27" s="24"/>
      <c r="P27" s="35">
        <f>M27</f>
        <v>102147.8</v>
      </c>
    </row>
    <row r="28" spans="1:17" ht="15.75" thickBot="1" x14ac:dyDescent="0.3">
      <c r="A28" s="49" t="s">
        <v>0</v>
      </c>
      <c r="B28" s="21">
        <v>20</v>
      </c>
      <c r="C28" s="2" t="s">
        <v>35</v>
      </c>
      <c r="D28" s="2" t="s">
        <v>0</v>
      </c>
      <c r="E28" s="2" t="s">
        <v>51</v>
      </c>
      <c r="F28" s="2">
        <v>75</v>
      </c>
      <c r="G28" s="8">
        <v>23266.61</v>
      </c>
      <c r="H28" s="34">
        <v>4.0000000000000001E-3</v>
      </c>
      <c r="I28" s="13">
        <v>0.03</v>
      </c>
      <c r="J28" s="8"/>
      <c r="K28" s="8"/>
      <c r="M28" s="24">
        <f>B28*G28</f>
        <v>465332.2</v>
      </c>
      <c r="N28" s="24">
        <f>50*J28</f>
        <v>0</v>
      </c>
      <c r="O28" s="24"/>
      <c r="P28" s="35">
        <f>M28</f>
        <v>465332.2</v>
      </c>
    </row>
    <row r="29" spans="1:17" ht="15.75" thickBot="1" x14ac:dyDescent="0.3">
      <c r="P29" s="36">
        <f>SUM(P25:P26)</f>
        <v>1300416.3</v>
      </c>
    </row>
    <row r="31" spans="1:17" ht="15.75" thickBot="1" x14ac:dyDescent="0.3"/>
    <row r="32" spans="1:17" ht="45" x14ac:dyDescent="0.25">
      <c r="A32" s="46" t="s">
        <v>1</v>
      </c>
      <c r="B32" s="20" t="s">
        <v>14</v>
      </c>
      <c r="C32" s="3" t="s">
        <v>2</v>
      </c>
      <c r="D32" s="3" t="s">
        <v>3</v>
      </c>
      <c r="E32" s="3" t="s">
        <v>4</v>
      </c>
      <c r="F32" s="3" t="s">
        <v>5</v>
      </c>
      <c r="G32" s="65" t="s">
        <v>6</v>
      </c>
      <c r="H32" s="4" t="s">
        <v>7</v>
      </c>
      <c r="I32" s="5" t="s">
        <v>8</v>
      </c>
      <c r="J32" s="12" t="s">
        <v>9</v>
      </c>
      <c r="K32" s="7" t="s">
        <v>10</v>
      </c>
      <c r="L32" s="7"/>
      <c r="M32" s="43" t="s">
        <v>11</v>
      </c>
      <c r="N32" s="43" t="s">
        <v>9</v>
      </c>
      <c r="O32" s="44" t="s">
        <v>12</v>
      </c>
      <c r="P32" s="43" t="s">
        <v>13</v>
      </c>
    </row>
    <row r="33" spans="1:18" x14ac:dyDescent="0.25">
      <c r="A33" s="49" t="s">
        <v>52</v>
      </c>
      <c r="B33" s="21">
        <v>150</v>
      </c>
      <c r="C33" s="2" t="s">
        <v>25</v>
      </c>
      <c r="D33" s="2" t="s">
        <v>52</v>
      </c>
      <c r="E33" s="2" t="s">
        <v>53</v>
      </c>
      <c r="F33" s="2">
        <v>75</v>
      </c>
      <c r="G33" s="8">
        <v>6556.35</v>
      </c>
      <c r="H33" s="16">
        <v>5.5999999999999999E-3</v>
      </c>
      <c r="I33" s="13"/>
      <c r="J33" s="8">
        <v>305</v>
      </c>
      <c r="K33" s="8">
        <v>2007.25</v>
      </c>
      <c r="L33" s="8"/>
      <c r="M33" s="24">
        <f>B33*G33</f>
        <v>983452.5</v>
      </c>
      <c r="N33" s="24">
        <f>50*J33</f>
        <v>15250</v>
      </c>
      <c r="O33" s="24"/>
      <c r="P33" s="24">
        <f>SUM(M33:O33)</f>
        <v>998702.5</v>
      </c>
    </row>
    <row r="34" spans="1:18" ht="15.75" thickBot="1" x14ac:dyDescent="0.3">
      <c r="A34" s="49" t="s">
        <v>52</v>
      </c>
      <c r="B34" s="21">
        <v>20</v>
      </c>
      <c r="C34" s="2" t="s">
        <v>35</v>
      </c>
      <c r="D34" s="2" t="s">
        <v>52</v>
      </c>
      <c r="E34" s="2" t="s">
        <v>54</v>
      </c>
      <c r="F34" s="2">
        <v>70</v>
      </c>
      <c r="G34" s="8">
        <v>11822.75</v>
      </c>
      <c r="H34" s="16">
        <v>5.5999999999999999E-3</v>
      </c>
      <c r="I34" s="13">
        <v>2.8000000000000001E-2</v>
      </c>
      <c r="J34" s="8"/>
      <c r="K34" s="8">
        <v>7455</v>
      </c>
      <c r="L34" s="41"/>
      <c r="M34" s="24">
        <f>B34*G34</f>
        <v>236455</v>
      </c>
      <c r="N34" s="24">
        <f>50*J34</f>
        <v>0</v>
      </c>
      <c r="O34" s="24"/>
      <c r="P34" s="24">
        <f>M34</f>
        <v>236455</v>
      </c>
    </row>
    <row r="35" spans="1:18" ht="15.75" thickBot="1" x14ac:dyDescent="0.3">
      <c r="A35" s="49"/>
      <c r="B35" s="21"/>
      <c r="C35" s="2"/>
      <c r="D35" s="37"/>
      <c r="E35" s="37"/>
      <c r="F35" s="37"/>
      <c r="G35" s="38"/>
      <c r="H35" s="39"/>
      <c r="I35" s="40"/>
      <c r="J35" s="38"/>
      <c r="K35" s="38"/>
      <c r="L35" s="38"/>
      <c r="M35" s="24">
        <f>B35*G35</f>
        <v>0</v>
      </c>
      <c r="N35" s="24">
        <f>50*J35</f>
        <v>0</v>
      </c>
      <c r="P35" s="36">
        <f>SUM(P33:P34)</f>
        <v>1235157.5</v>
      </c>
    </row>
    <row r="36" spans="1:18" ht="45" x14ac:dyDescent="0.25">
      <c r="A36" s="46" t="s">
        <v>1</v>
      </c>
      <c r="B36" s="20" t="s">
        <v>14</v>
      </c>
      <c r="C36" s="3" t="s">
        <v>2</v>
      </c>
      <c r="D36" s="3" t="s">
        <v>3</v>
      </c>
      <c r="E36" s="3" t="s">
        <v>4</v>
      </c>
      <c r="F36" s="3" t="s">
        <v>5</v>
      </c>
      <c r="G36" s="65" t="s">
        <v>6</v>
      </c>
      <c r="H36" s="4" t="s">
        <v>7</v>
      </c>
      <c r="I36" s="5" t="s">
        <v>8</v>
      </c>
      <c r="J36" s="12" t="s">
        <v>9</v>
      </c>
      <c r="K36" s="7" t="s">
        <v>10</v>
      </c>
      <c r="M36" s="137" t="s">
        <v>11</v>
      </c>
      <c r="N36" s="137" t="s">
        <v>9</v>
      </c>
      <c r="O36" s="138" t="s">
        <v>12</v>
      </c>
      <c r="P36" s="137" t="s">
        <v>13</v>
      </c>
    </row>
    <row r="37" spans="1:18" x14ac:dyDescent="0.25">
      <c r="A37" s="49" t="s">
        <v>55</v>
      </c>
      <c r="B37" s="21">
        <v>150</v>
      </c>
      <c r="C37" s="2" t="s">
        <v>25</v>
      </c>
      <c r="D37" s="2" t="s">
        <v>56</v>
      </c>
      <c r="E37" s="2" t="s">
        <v>57</v>
      </c>
      <c r="F37" s="2"/>
      <c r="G37" s="8">
        <v>5741</v>
      </c>
      <c r="H37" s="16">
        <v>3.2000000000000002E-3</v>
      </c>
      <c r="I37" s="13"/>
      <c r="J37" s="8">
        <v>377</v>
      </c>
      <c r="K37" s="8">
        <v>615</v>
      </c>
      <c r="M37" s="24">
        <f>B37*G37</f>
        <v>861150</v>
      </c>
      <c r="N37" s="24">
        <f>50*J37</f>
        <v>18850</v>
      </c>
      <c r="O37" s="24">
        <f>50*K37</f>
        <v>30750</v>
      </c>
      <c r="P37" s="24">
        <f>SUM(M37:O37)</f>
        <v>910750</v>
      </c>
    </row>
    <row r="38" spans="1:18" x14ac:dyDescent="0.25">
      <c r="A38" s="49" t="s">
        <v>55</v>
      </c>
      <c r="B38" s="21">
        <v>20</v>
      </c>
      <c r="C38" s="2" t="s">
        <v>35</v>
      </c>
      <c r="D38" s="2" t="s">
        <v>56</v>
      </c>
      <c r="E38" s="2" t="s">
        <v>58</v>
      </c>
      <c r="F38" s="2"/>
      <c r="G38" s="8">
        <v>6943</v>
      </c>
      <c r="H38" s="16">
        <v>3.2000000000000002E-3</v>
      </c>
      <c r="I38" s="13">
        <v>3.7999999999999999E-2</v>
      </c>
      <c r="J38" s="8">
        <v>377</v>
      </c>
      <c r="K38" s="8">
        <v>615</v>
      </c>
      <c r="M38" s="24">
        <f>B38*G38</f>
        <v>138860</v>
      </c>
      <c r="N38" s="24"/>
      <c r="O38" s="24"/>
      <c r="P38" s="24">
        <f>M38</f>
        <v>138860</v>
      </c>
    </row>
    <row r="39" spans="1:18" ht="15.75" thickBot="1" x14ac:dyDescent="0.3">
      <c r="A39" s="49" t="s">
        <v>55</v>
      </c>
      <c r="B39" s="21">
        <v>1</v>
      </c>
      <c r="C39" s="9" t="s">
        <v>25</v>
      </c>
      <c r="D39" s="2" t="s">
        <v>56</v>
      </c>
      <c r="E39" s="9" t="s">
        <v>59</v>
      </c>
      <c r="F39" s="14"/>
      <c r="G39" s="8">
        <v>7098</v>
      </c>
      <c r="H39" s="17">
        <v>3.2000000000000002E-3</v>
      </c>
      <c r="I39" s="15"/>
      <c r="J39" s="8">
        <v>377</v>
      </c>
      <c r="K39" s="8">
        <v>151</v>
      </c>
      <c r="L39" s="41"/>
      <c r="M39" s="24">
        <f>B39*G39</f>
        <v>7098</v>
      </c>
      <c r="N39" s="24"/>
      <c r="O39" s="24"/>
      <c r="P39" s="35">
        <f>M39</f>
        <v>7098</v>
      </c>
    </row>
    <row r="40" spans="1:18" ht="15.75" thickBot="1" x14ac:dyDescent="0.3">
      <c r="A40" s="49"/>
      <c r="B40" s="22"/>
      <c r="C40" s="9"/>
      <c r="D40" s="2"/>
      <c r="E40" s="9"/>
      <c r="F40" s="14"/>
      <c r="G40" s="8"/>
      <c r="H40" s="17"/>
      <c r="I40" s="15"/>
      <c r="J40" s="8"/>
      <c r="K40" s="8"/>
      <c r="M40" s="23">
        <f>SUM(M37:M39)</f>
        <v>1007108</v>
      </c>
      <c r="P40" s="36">
        <f>SUM(P37:P39)</f>
        <v>1056708</v>
      </c>
    </row>
    <row r="41" spans="1:18" ht="15.75" thickBot="1" x14ac:dyDescent="0.3"/>
    <row r="42" spans="1:18" ht="60" x14ac:dyDescent="0.25">
      <c r="A42" s="46" t="s">
        <v>1</v>
      </c>
      <c r="B42" s="20" t="s">
        <v>14</v>
      </c>
      <c r="C42" s="3" t="s">
        <v>2</v>
      </c>
      <c r="D42" s="3" t="s">
        <v>3</v>
      </c>
      <c r="E42" s="3" t="s">
        <v>4</v>
      </c>
      <c r="F42" s="3" t="s">
        <v>5</v>
      </c>
      <c r="G42" s="65" t="s">
        <v>6</v>
      </c>
      <c r="H42" s="4" t="s">
        <v>7</v>
      </c>
      <c r="I42" s="6" t="s">
        <v>8</v>
      </c>
      <c r="J42" s="7" t="s">
        <v>9</v>
      </c>
      <c r="K42" s="7" t="s">
        <v>10</v>
      </c>
      <c r="L42" s="67" t="s">
        <v>27</v>
      </c>
      <c r="M42" s="43" t="s">
        <v>11</v>
      </c>
      <c r="N42" s="43" t="s">
        <v>9</v>
      </c>
      <c r="O42" s="44" t="s">
        <v>12</v>
      </c>
      <c r="P42" s="43" t="s">
        <v>13</v>
      </c>
      <c r="Q42" s="68" t="s">
        <v>28</v>
      </c>
      <c r="R42" s="68" t="s">
        <v>28</v>
      </c>
    </row>
    <row r="43" spans="1:18" x14ac:dyDescent="0.25">
      <c r="A43" s="47" t="s">
        <v>60</v>
      </c>
      <c r="B43" s="21">
        <v>150</v>
      </c>
      <c r="C43" s="11" t="s">
        <v>25</v>
      </c>
      <c r="D43" s="25" t="s">
        <v>60</v>
      </c>
      <c r="E43" s="25" t="s">
        <v>61</v>
      </c>
      <c r="F43" s="25"/>
      <c r="G43" s="26">
        <v>12666</v>
      </c>
      <c r="H43" s="27">
        <v>3.8999999999999998E-3</v>
      </c>
      <c r="I43" s="28"/>
      <c r="J43" s="26"/>
      <c r="K43" s="26"/>
      <c r="L43" s="24">
        <v>1771</v>
      </c>
      <c r="M43" s="24">
        <f>B43*G43</f>
        <v>1899900</v>
      </c>
      <c r="N43" s="24">
        <f>50*J43</f>
        <v>0</v>
      </c>
      <c r="O43" s="24"/>
      <c r="P43" s="24">
        <f>SUM(M43:O43)</f>
        <v>1899900</v>
      </c>
    </row>
    <row r="44" spans="1:18" x14ac:dyDescent="0.25">
      <c r="A44" s="47" t="s">
        <v>60</v>
      </c>
      <c r="B44" s="21">
        <v>20</v>
      </c>
      <c r="C44" s="11" t="s">
        <v>35</v>
      </c>
      <c r="D44" s="25" t="s">
        <v>60</v>
      </c>
      <c r="E44" s="25" t="s">
        <v>62</v>
      </c>
      <c r="F44" s="25"/>
      <c r="G44" s="26">
        <v>10069</v>
      </c>
      <c r="H44" s="27">
        <v>7.1999999999999998E-3</v>
      </c>
      <c r="I44" s="28">
        <v>4.2999999999999997E-2</v>
      </c>
      <c r="J44" s="26"/>
      <c r="K44" s="26"/>
      <c r="L44" s="24">
        <v>1771</v>
      </c>
      <c r="M44" s="24">
        <f>B44*G44</f>
        <v>201380</v>
      </c>
      <c r="N44" s="24">
        <f>50*J44</f>
        <v>0</v>
      </c>
      <c r="O44" s="24"/>
      <c r="P44" s="24">
        <f>M44</f>
        <v>201380</v>
      </c>
    </row>
    <row r="45" spans="1:18" x14ac:dyDescent="0.25">
      <c r="A45" s="47" t="s">
        <v>60</v>
      </c>
      <c r="B45" s="21">
        <v>2</v>
      </c>
      <c r="C45" s="11" t="s">
        <v>35</v>
      </c>
      <c r="D45" s="25" t="s">
        <v>60</v>
      </c>
      <c r="E45" s="25">
        <v>280</v>
      </c>
      <c r="F45" s="25"/>
      <c r="G45" s="26">
        <v>23600</v>
      </c>
      <c r="H45" s="27">
        <v>9.9000000000000008E-3</v>
      </c>
      <c r="I45" s="28">
        <v>3.9E-2</v>
      </c>
      <c r="J45" s="26"/>
      <c r="K45" s="26"/>
      <c r="L45" s="24">
        <v>1771</v>
      </c>
      <c r="M45" s="24">
        <f>B45*G45</f>
        <v>47200</v>
      </c>
      <c r="N45" s="24">
        <f>50*J45</f>
        <v>0</v>
      </c>
      <c r="O45" s="24"/>
      <c r="P45" s="35">
        <f>M45</f>
        <v>47200</v>
      </c>
    </row>
    <row r="46" spans="1:18" x14ac:dyDescent="0.25">
      <c r="P46" s="23">
        <f>SUM(P43:P45)</f>
        <v>2148480</v>
      </c>
    </row>
    <row r="48" spans="1:18" ht="15.75" thickBot="1" x14ac:dyDescent="0.3">
      <c r="J48" s="11"/>
      <c r="M48" s="10"/>
      <c r="Q48" s="23"/>
    </row>
    <row r="49" spans="1:18" ht="32.25" thickBot="1" x14ac:dyDescent="0.3">
      <c r="A49" s="58" t="s">
        <v>15</v>
      </c>
      <c r="B49" s="53" t="s">
        <v>16</v>
      </c>
      <c r="C49" s="53" t="s">
        <v>17</v>
      </c>
      <c r="D49" s="53" t="s">
        <v>19</v>
      </c>
      <c r="E49" s="53" t="s">
        <v>23</v>
      </c>
      <c r="F49" s="54" t="s">
        <v>20</v>
      </c>
      <c r="G49" s="66" t="s">
        <v>22</v>
      </c>
      <c r="H49" s="55" t="s">
        <v>21</v>
      </c>
      <c r="I49" s="56" t="s">
        <v>18</v>
      </c>
      <c r="J49" s="11"/>
      <c r="K49" s="11"/>
      <c r="M49" s="10"/>
      <c r="N49" s="10"/>
      <c r="Q49" s="23"/>
      <c r="R49" s="23"/>
    </row>
    <row r="50" spans="1:18" ht="16.5" thickBot="1" x14ac:dyDescent="0.3">
      <c r="A50" s="78"/>
      <c r="B50" s="79"/>
      <c r="C50" s="80"/>
      <c r="D50" s="80"/>
      <c r="E50" s="80"/>
      <c r="F50" s="81"/>
      <c r="G50" s="82"/>
      <c r="H50" s="83"/>
      <c r="I50" s="84"/>
      <c r="J50" s="85"/>
      <c r="K50" s="11"/>
      <c r="M50" s="10"/>
      <c r="N50" s="10"/>
      <c r="Q50" s="23"/>
      <c r="R50" s="23"/>
    </row>
    <row r="51" spans="1:18" ht="15.75" x14ac:dyDescent="0.25">
      <c r="A51" s="59"/>
      <c r="B51" s="60"/>
      <c r="C51" s="61"/>
      <c r="D51" s="61"/>
      <c r="E51" s="61"/>
      <c r="F51" s="62"/>
      <c r="G51" s="63"/>
      <c r="H51" s="64"/>
      <c r="I51" s="61"/>
      <c r="J51" s="11"/>
      <c r="K51" s="11"/>
      <c r="M51" s="10"/>
      <c r="N51" s="10"/>
      <c r="Q51" s="23"/>
      <c r="R51" s="23"/>
    </row>
    <row r="52" spans="1:18" ht="15.75" x14ac:dyDescent="0.25">
      <c r="A52" s="50"/>
      <c r="B52" s="2"/>
      <c r="C52" s="51"/>
      <c r="D52" s="51"/>
      <c r="E52" s="51"/>
      <c r="F52" s="57"/>
      <c r="G52" s="8"/>
      <c r="H52" s="52"/>
      <c r="I52" s="51"/>
      <c r="J52" s="11"/>
      <c r="K52" s="11"/>
      <c r="M52" s="10"/>
      <c r="N52" s="10"/>
      <c r="Q52" s="23"/>
      <c r="R52" s="23"/>
    </row>
    <row r="53" spans="1:18" ht="15.75" x14ac:dyDescent="0.25">
      <c r="A53" s="50"/>
      <c r="B53" s="2"/>
      <c r="C53" s="51"/>
      <c r="D53" s="51"/>
      <c r="E53" s="51"/>
      <c r="F53" s="57"/>
      <c r="G53" s="8"/>
      <c r="H53" s="52"/>
      <c r="I53" s="51"/>
      <c r="J53" s="11"/>
      <c r="K53" s="11"/>
      <c r="M53" s="10"/>
      <c r="N53" s="10"/>
      <c r="Q53" s="23"/>
      <c r="R53" s="23"/>
    </row>
    <row r="54" spans="1:18" x14ac:dyDescent="0.25">
      <c r="A54" s="1"/>
      <c r="B54" s="2"/>
      <c r="C54" s="2"/>
      <c r="D54" s="2"/>
      <c r="E54" s="2"/>
      <c r="F54" s="57"/>
      <c r="G54" s="8"/>
      <c r="H54" s="52"/>
      <c r="I54" s="51"/>
      <c r="J54" s="11"/>
      <c r="K54" s="11"/>
      <c r="M54" s="10"/>
      <c r="N54" s="10"/>
      <c r="Q54" s="23"/>
      <c r="R54" s="23"/>
    </row>
    <row r="55" spans="1:18" x14ac:dyDescent="0.25">
      <c r="A55" s="1"/>
      <c r="B55" s="2"/>
      <c r="C55" s="2"/>
      <c r="D55" s="2"/>
      <c r="E55" s="2"/>
      <c r="F55" s="57"/>
      <c r="G55" s="8"/>
      <c r="H55" s="52"/>
      <c r="I55" s="51"/>
      <c r="J55" s="11"/>
      <c r="K55" s="11"/>
      <c r="M55" s="10"/>
      <c r="N55" s="10"/>
      <c r="Q55" s="23"/>
      <c r="R55" s="23"/>
    </row>
  </sheetData>
  <mergeCells count="1">
    <mergeCell ref="A1:M1"/>
  </mergeCells>
  <pageMargins left="0.7" right="0.7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49D3-6ECA-4786-A548-11CF3D65DA15}">
  <dimension ref="A1:N40"/>
  <sheetViews>
    <sheetView topLeftCell="A14" workbookViewId="0">
      <selection activeCell="A31" sqref="A31:C38"/>
    </sheetView>
  </sheetViews>
  <sheetFormatPr defaultRowHeight="15" x14ac:dyDescent="0.25"/>
  <cols>
    <col min="1" max="1" width="26.85546875" bestFit="1" customWidth="1"/>
    <col min="2" max="2" width="19.140625" style="11" bestFit="1" customWidth="1"/>
    <col min="3" max="3" width="16.140625" style="11" customWidth="1"/>
    <col min="4" max="4" width="20.85546875" style="11" customWidth="1"/>
    <col min="5" max="5" width="15.85546875" style="11" bestFit="1" customWidth="1"/>
    <col min="6" max="6" width="15.140625" customWidth="1"/>
    <col min="7" max="7" width="12.140625" customWidth="1"/>
    <col min="8" max="8" width="12.42578125" customWidth="1"/>
    <col min="11" max="11" width="20.140625" style="133" bestFit="1" customWidth="1"/>
    <col min="12" max="12" width="15.5703125" style="133" bestFit="1" customWidth="1"/>
    <col min="13" max="13" width="10.140625" style="134" bestFit="1" customWidth="1"/>
    <col min="14" max="14" width="17.5703125" style="133" bestFit="1" customWidth="1"/>
  </cols>
  <sheetData>
    <row r="1" spans="1:14" ht="15.75" thickBot="1" x14ac:dyDescent="0.3">
      <c r="A1" s="150" t="s">
        <v>63</v>
      </c>
      <c r="B1" s="151"/>
      <c r="C1" s="151"/>
      <c r="D1" s="151"/>
      <c r="E1" s="152"/>
      <c r="F1" s="112"/>
      <c r="G1" s="112"/>
      <c r="H1" s="112"/>
      <c r="K1" s="153" t="s">
        <v>64</v>
      </c>
      <c r="L1" s="153"/>
      <c r="M1" s="153"/>
      <c r="N1" s="153"/>
    </row>
    <row r="2" spans="1:14" ht="63.75" thickBot="1" x14ac:dyDescent="0.3">
      <c r="A2" s="113" t="s">
        <v>15</v>
      </c>
      <c r="B2" s="114" t="s">
        <v>73</v>
      </c>
      <c r="C2" s="115" t="s">
        <v>74</v>
      </c>
      <c r="D2" s="116" t="s">
        <v>75</v>
      </c>
      <c r="E2" s="117" t="s">
        <v>65</v>
      </c>
      <c r="F2" s="112"/>
      <c r="G2" s="112"/>
      <c r="H2" s="112"/>
      <c r="K2" s="118" t="s">
        <v>15</v>
      </c>
      <c r="L2" s="119" t="s">
        <v>66</v>
      </c>
      <c r="M2" s="120" t="s">
        <v>67</v>
      </c>
      <c r="N2" s="121" t="s">
        <v>68</v>
      </c>
    </row>
    <row r="3" spans="1:14" ht="15.75" x14ac:dyDescent="0.25">
      <c r="A3" s="122" t="s">
        <v>72</v>
      </c>
      <c r="B3" s="123">
        <v>10</v>
      </c>
      <c r="C3" s="123">
        <v>10</v>
      </c>
      <c r="D3" s="124">
        <v>10</v>
      </c>
      <c r="E3" s="125">
        <f>SUM(B3:D3)</f>
        <v>30</v>
      </c>
      <c r="F3" s="112"/>
      <c r="G3" s="112"/>
      <c r="H3" s="112"/>
      <c r="K3" s="122" t="s">
        <v>72</v>
      </c>
      <c r="L3" s="127">
        <f>E13+E3+E23</f>
        <v>86</v>
      </c>
      <c r="M3" s="128">
        <v>14</v>
      </c>
      <c r="N3" s="128">
        <f>L3+M3</f>
        <v>100</v>
      </c>
    </row>
    <row r="4" spans="1:14" ht="15.75" x14ac:dyDescent="0.25">
      <c r="A4" s="122" t="s">
        <v>39</v>
      </c>
      <c r="B4" s="123">
        <v>12</v>
      </c>
      <c r="C4" s="123">
        <v>10</v>
      </c>
      <c r="D4" s="124">
        <v>12</v>
      </c>
      <c r="E4" s="129">
        <f t="shared" ref="E4:E7" si="0">SUM(B4:D4)</f>
        <v>34</v>
      </c>
      <c r="F4" s="112"/>
      <c r="G4" s="112"/>
      <c r="H4" s="112"/>
      <c r="K4" s="122" t="s">
        <v>39</v>
      </c>
      <c r="L4" s="127">
        <f>E14+E4+E24</f>
        <v>107</v>
      </c>
      <c r="M4" s="128">
        <v>33.64743681236088</v>
      </c>
      <c r="N4" s="128">
        <f t="shared" ref="N4:N7" si="1">L4+M4</f>
        <v>140.64743681236087</v>
      </c>
    </row>
    <row r="5" spans="1:14" ht="15.75" x14ac:dyDescent="0.25">
      <c r="A5" s="122" t="s">
        <v>43</v>
      </c>
      <c r="B5" s="123">
        <v>15</v>
      </c>
      <c r="C5" s="123">
        <v>12</v>
      </c>
      <c r="D5" s="124">
        <v>15</v>
      </c>
      <c r="E5" s="129">
        <f t="shared" si="0"/>
        <v>42</v>
      </c>
      <c r="F5" s="112"/>
      <c r="G5" s="112"/>
      <c r="H5" s="112"/>
      <c r="K5" s="143" t="s">
        <v>43</v>
      </c>
      <c r="L5" s="144">
        <f t="shared" ref="L5" si="2">E15+E5+E25</f>
        <v>128</v>
      </c>
      <c r="M5" s="145">
        <v>40</v>
      </c>
      <c r="N5" s="145">
        <f t="shared" si="1"/>
        <v>168</v>
      </c>
    </row>
    <row r="6" spans="1:14" ht="18" customHeight="1" x14ac:dyDescent="0.25">
      <c r="A6" s="122" t="s">
        <v>0</v>
      </c>
      <c r="B6" s="123">
        <v>11</v>
      </c>
      <c r="C6" s="123">
        <v>10</v>
      </c>
      <c r="D6" s="124">
        <v>12</v>
      </c>
      <c r="E6" s="129">
        <f t="shared" si="0"/>
        <v>33</v>
      </c>
      <c r="F6" s="112"/>
      <c r="G6" s="112"/>
      <c r="H6" s="112"/>
      <c r="K6" s="122" t="s">
        <v>0</v>
      </c>
      <c r="L6" s="127">
        <f>E16+E6+E26</f>
        <v>102</v>
      </c>
      <c r="M6" s="142">
        <v>28.62837077634293</v>
      </c>
      <c r="N6" s="142">
        <f t="shared" si="1"/>
        <v>130.62837077634293</v>
      </c>
    </row>
    <row r="7" spans="1:14" ht="18" customHeight="1" x14ac:dyDescent="0.25">
      <c r="A7" s="122" t="s">
        <v>52</v>
      </c>
      <c r="B7" s="123">
        <v>10</v>
      </c>
      <c r="C7" s="123">
        <v>9</v>
      </c>
      <c r="D7" s="124">
        <v>12</v>
      </c>
      <c r="E7" s="129">
        <f t="shared" si="0"/>
        <v>31</v>
      </c>
      <c r="F7" s="112"/>
      <c r="G7" s="112"/>
      <c r="H7" s="112"/>
      <c r="K7" s="122" t="s">
        <v>52</v>
      </c>
      <c r="L7" s="127">
        <f>E17+E7+E27</f>
        <v>98</v>
      </c>
      <c r="M7" s="128">
        <v>30.140933443710619</v>
      </c>
      <c r="N7" s="128">
        <f t="shared" si="1"/>
        <v>128.14093344371062</v>
      </c>
    </row>
    <row r="8" spans="1:14" ht="18" customHeight="1" x14ac:dyDescent="0.25">
      <c r="A8" s="122" t="s">
        <v>55</v>
      </c>
      <c r="B8" s="123">
        <v>12</v>
      </c>
      <c r="C8" s="123">
        <v>10</v>
      </c>
      <c r="D8" s="124">
        <v>10</v>
      </c>
      <c r="E8" s="129">
        <f t="shared" ref="E8:E9" si="3">SUM(B8:D8)</f>
        <v>32</v>
      </c>
      <c r="F8" s="112"/>
      <c r="G8" s="112"/>
      <c r="H8" s="112"/>
      <c r="K8" s="122" t="s">
        <v>55</v>
      </c>
      <c r="L8" s="127">
        <f>E18+E8+E28</f>
        <v>90</v>
      </c>
      <c r="M8" s="128">
        <v>35.230924720925742</v>
      </c>
      <c r="N8" s="128">
        <f t="shared" ref="N8:N9" si="4">L8+M8</f>
        <v>125.23092472092574</v>
      </c>
    </row>
    <row r="9" spans="1:14" ht="18" customHeight="1" x14ac:dyDescent="0.25">
      <c r="A9" s="122" t="s">
        <v>60</v>
      </c>
      <c r="B9" s="123">
        <v>12</v>
      </c>
      <c r="C9" s="123">
        <v>8</v>
      </c>
      <c r="D9" s="124">
        <v>12</v>
      </c>
      <c r="E9" s="129">
        <f t="shared" si="3"/>
        <v>32</v>
      </c>
      <c r="F9" s="112"/>
      <c r="G9" s="112"/>
      <c r="H9" s="112"/>
      <c r="K9" s="122" t="s">
        <v>60</v>
      </c>
      <c r="L9" s="127">
        <f>E19+E9+E29</f>
        <v>103</v>
      </c>
      <c r="M9" s="128">
        <v>17.327971403038426</v>
      </c>
      <c r="N9" s="128">
        <f t="shared" si="4"/>
        <v>120.32797140303842</v>
      </c>
    </row>
    <row r="10" spans="1:14" ht="15.75" thickBot="1" x14ac:dyDescent="0.3">
      <c r="A10" s="130"/>
      <c r="B10" s="131"/>
      <c r="C10" s="131"/>
      <c r="D10" s="131"/>
      <c r="E10" s="132"/>
      <c r="F10" s="112"/>
      <c r="G10" s="112"/>
      <c r="H10" s="112"/>
      <c r="N10" s="134"/>
    </row>
    <row r="11" spans="1:14" ht="15.75" thickBot="1" x14ac:dyDescent="0.3">
      <c r="A11" s="150" t="s">
        <v>69</v>
      </c>
      <c r="B11" s="151"/>
      <c r="C11" s="151"/>
      <c r="D11" s="151"/>
      <c r="E11" s="152"/>
      <c r="F11" s="112"/>
      <c r="G11" s="112"/>
      <c r="H11" s="112"/>
    </row>
    <row r="12" spans="1:14" ht="63.75" thickBot="1" x14ac:dyDescent="0.3">
      <c r="A12" s="113" t="s">
        <v>15</v>
      </c>
      <c r="B12" s="114" t="s">
        <v>73</v>
      </c>
      <c r="C12" s="115" t="s">
        <v>74</v>
      </c>
      <c r="D12" s="116" t="s">
        <v>75</v>
      </c>
      <c r="E12" s="117" t="s">
        <v>65</v>
      </c>
      <c r="F12" s="112"/>
      <c r="G12" s="112"/>
      <c r="H12" s="112"/>
      <c r="K12"/>
    </row>
    <row r="13" spans="1:14" ht="15.75" x14ac:dyDescent="0.25">
      <c r="A13" s="122" t="s">
        <v>72</v>
      </c>
      <c r="B13" s="123">
        <v>10</v>
      </c>
      <c r="C13" s="123">
        <v>9</v>
      </c>
      <c r="D13" s="124">
        <v>10</v>
      </c>
      <c r="E13" s="125">
        <f t="shared" ref="E13:E19" si="5">SUM(B13:D13)</f>
        <v>29</v>
      </c>
      <c r="F13" s="112"/>
      <c r="G13" s="112"/>
      <c r="H13" s="112"/>
    </row>
    <row r="14" spans="1:14" ht="15.75" x14ac:dyDescent="0.25">
      <c r="A14" s="122" t="s">
        <v>39</v>
      </c>
      <c r="B14" s="123">
        <v>13</v>
      </c>
      <c r="C14" s="123">
        <v>12</v>
      </c>
      <c r="D14" s="124">
        <v>12</v>
      </c>
      <c r="E14" s="129">
        <f t="shared" si="5"/>
        <v>37</v>
      </c>
      <c r="F14" s="112"/>
      <c r="G14" s="112"/>
      <c r="H14" s="112"/>
    </row>
    <row r="15" spans="1:14" ht="15.75" x14ac:dyDescent="0.25">
      <c r="A15" s="122" t="s">
        <v>43</v>
      </c>
      <c r="B15" s="123">
        <v>15</v>
      </c>
      <c r="C15" s="123">
        <v>12</v>
      </c>
      <c r="D15" s="124">
        <v>15</v>
      </c>
      <c r="E15" s="129">
        <f t="shared" si="5"/>
        <v>42</v>
      </c>
      <c r="F15" s="112"/>
      <c r="G15" s="112"/>
      <c r="H15" s="112"/>
    </row>
    <row r="16" spans="1:14" ht="15.75" x14ac:dyDescent="0.25">
      <c r="A16" s="122" t="s">
        <v>0</v>
      </c>
      <c r="B16" s="123">
        <v>11</v>
      </c>
      <c r="C16" s="123">
        <v>10</v>
      </c>
      <c r="D16" s="124">
        <v>13</v>
      </c>
      <c r="E16" s="129">
        <f t="shared" si="5"/>
        <v>34</v>
      </c>
      <c r="F16" s="112"/>
      <c r="G16" s="112"/>
      <c r="H16" s="112"/>
    </row>
    <row r="17" spans="1:14" ht="15.75" x14ac:dyDescent="0.25">
      <c r="A17" s="122" t="s">
        <v>52</v>
      </c>
      <c r="B17" s="123">
        <v>10</v>
      </c>
      <c r="C17" s="123">
        <v>12</v>
      </c>
      <c r="D17" s="124">
        <v>11</v>
      </c>
      <c r="E17" s="129">
        <f t="shared" si="5"/>
        <v>33</v>
      </c>
      <c r="F17" s="112"/>
      <c r="G17" s="112"/>
      <c r="H17" s="112"/>
    </row>
    <row r="18" spans="1:14" ht="15.75" x14ac:dyDescent="0.25">
      <c r="A18" s="122" t="s">
        <v>55</v>
      </c>
      <c r="B18" s="123">
        <v>10</v>
      </c>
      <c r="C18" s="123">
        <v>10</v>
      </c>
      <c r="D18" s="124">
        <v>10</v>
      </c>
      <c r="E18" s="129">
        <f t="shared" si="5"/>
        <v>30</v>
      </c>
      <c r="F18" s="112"/>
      <c r="G18" s="112"/>
      <c r="H18" s="112"/>
    </row>
    <row r="19" spans="1:14" ht="15.75" x14ac:dyDescent="0.25">
      <c r="A19" s="122" t="s">
        <v>60</v>
      </c>
      <c r="B19" s="123">
        <v>12</v>
      </c>
      <c r="C19" s="123">
        <v>13</v>
      </c>
      <c r="D19" s="124">
        <v>12</v>
      </c>
      <c r="E19" s="129">
        <f t="shared" si="5"/>
        <v>37</v>
      </c>
      <c r="F19" s="112"/>
      <c r="G19" s="112"/>
      <c r="H19" s="112"/>
    </row>
    <row r="20" spans="1:14" ht="15.75" thickBot="1" x14ac:dyDescent="0.3">
      <c r="A20" s="130"/>
      <c r="B20" s="131"/>
      <c r="C20" s="131"/>
      <c r="D20" s="131"/>
      <c r="E20" s="132"/>
      <c r="F20" s="112"/>
      <c r="G20" s="112"/>
      <c r="H20" s="112"/>
    </row>
    <row r="21" spans="1:14" ht="15.75" thickBot="1" x14ac:dyDescent="0.3">
      <c r="A21" s="150" t="s">
        <v>70</v>
      </c>
      <c r="B21" s="151"/>
      <c r="C21" s="151"/>
      <c r="D21" s="151"/>
      <c r="E21" s="152"/>
      <c r="F21" s="112"/>
      <c r="G21" s="112"/>
      <c r="H21" s="112"/>
    </row>
    <row r="22" spans="1:14" ht="63.75" thickBot="1" x14ac:dyDescent="0.3">
      <c r="A22" s="113" t="s">
        <v>15</v>
      </c>
      <c r="B22" s="114" t="s">
        <v>73</v>
      </c>
      <c r="C22" s="115" t="s">
        <v>74</v>
      </c>
      <c r="D22" s="116" t="s">
        <v>75</v>
      </c>
      <c r="E22" s="117" t="s">
        <v>65</v>
      </c>
      <c r="F22" s="112"/>
      <c r="G22" s="112"/>
      <c r="H22" s="112"/>
    </row>
    <row r="23" spans="1:14" ht="15.75" x14ac:dyDescent="0.25">
      <c r="A23" s="122" t="s">
        <v>72</v>
      </c>
      <c r="B23" s="123">
        <v>10</v>
      </c>
      <c r="C23" s="123">
        <v>9</v>
      </c>
      <c r="D23" s="124">
        <v>8</v>
      </c>
      <c r="E23" s="125">
        <f>SUM(B23:D23)</f>
        <v>27</v>
      </c>
      <c r="F23" s="112"/>
      <c r="G23" s="112"/>
      <c r="H23" s="112"/>
    </row>
    <row r="24" spans="1:14" ht="15.75" x14ac:dyDescent="0.25">
      <c r="A24" s="122" t="s">
        <v>39</v>
      </c>
      <c r="B24" s="123">
        <v>14</v>
      </c>
      <c r="C24" s="123">
        <v>12</v>
      </c>
      <c r="D24" s="124">
        <v>10</v>
      </c>
      <c r="E24" s="129">
        <f>SUM(B24:D24)</f>
        <v>36</v>
      </c>
      <c r="F24" s="112"/>
      <c r="G24" s="112"/>
      <c r="H24" s="112"/>
    </row>
    <row r="25" spans="1:14" ht="15.75" x14ac:dyDescent="0.25">
      <c r="A25" s="122" t="s">
        <v>43</v>
      </c>
      <c r="B25" s="123">
        <v>15</v>
      </c>
      <c r="C25" s="123">
        <v>14</v>
      </c>
      <c r="D25" s="124">
        <v>15</v>
      </c>
      <c r="E25" s="129">
        <f>SUM(B25:D25)</f>
        <v>44</v>
      </c>
      <c r="F25" s="112"/>
      <c r="G25" s="112"/>
      <c r="H25" s="112"/>
    </row>
    <row r="26" spans="1:14" ht="15.75" x14ac:dyDescent="0.25">
      <c r="A26" s="122" t="s">
        <v>0</v>
      </c>
      <c r="B26" s="123">
        <v>13</v>
      </c>
      <c r="C26" s="123">
        <v>12</v>
      </c>
      <c r="D26" s="124">
        <v>10</v>
      </c>
      <c r="E26" s="129">
        <f t="shared" ref="E26:E29" si="6">SUM(B26:D26)</f>
        <v>35</v>
      </c>
      <c r="F26" s="112"/>
      <c r="G26" s="112"/>
      <c r="H26" s="112"/>
    </row>
    <row r="27" spans="1:14" ht="15.75" x14ac:dyDescent="0.25">
      <c r="A27" s="122" t="s">
        <v>52</v>
      </c>
      <c r="B27" s="123">
        <v>13</v>
      </c>
      <c r="C27" s="123">
        <v>11</v>
      </c>
      <c r="D27" s="124">
        <v>10</v>
      </c>
      <c r="E27" s="129">
        <f t="shared" si="6"/>
        <v>34</v>
      </c>
      <c r="F27" s="112"/>
      <c r="G27" s="112"/>
      <c r="H27" s="112"/>
    </row>
    <row r="28" spans="1:14" ht="15.75" x14ac:dyDescent="0.25">
      <c r="A28" s="122" t="s">
        <v>55</v>
      </c>
      <c r="B28" s="123">
        <v>10</v>
      </c>
      <c r="C28" s="123">
        <v>9</v>
      </c>
      <c r="D28" s="124">
        <v>9</v>
      </c>
      <c r="E28" s="129">
        <f t="shared" si="6"/>
        <v>28</v>
      </c>
      <c r="F28" s="112"/>
      <c r="G28" s="112"/>
      <c r="H28" s="112"/>
    </row>
    <row r="29" spans="1:14" ht="15.75" x14ac:dyDescent="0.25">
      <c r="A29" s="122" t="s">
        <v>60</v>
      </c>
      <c r="B29" s="123">
        <v>13</v>
      </c>
      <c r="C29" s="123">
        <v>12</v>
      </c>
      <c r="D29" s="124">
        <v>9</v>
      </c>
      <c r="E29" s="129">
        <f t="shared" si="6"/>
        <v>34</v>
      </c>
      <c r="F29" s="112"/>
      <c r="G29" s="112"/>
      <c r="H29" s="112"/>
    </row>
    <row r="30" spans="1:14" x14ac:dyDescent="0.25">
      <c r="A30" s="112"/>
      <c r="B30" s="131"/>
      <c r="C30" s="131"/>
      <c r="D30" s="131"/>
      <c r="E30" s="131"/>
      <c r="F30" s="112"/>
      <c r="G30" s="112"/>
      <c r="H30" s="112"/>
    </row>
    <row r="31" spans="1:14" x14ac:dyDescent="0.25">
      <c r="A31" s="126" t="s">
        <v>1</v>
      </c>
      <c r="B31" s="135" t="s">
        <v>76</v>
      </c>
      <c r="C31" s="136" t="s">
        <v>71</v>
      </c>
      <c r="E31"/>
      <c r="F31" s="133"/>
      <c r="G31" s="133"/>
      <c r="H31" s="134"/>
      <c r="I31" s="133"/>
      <c r="K31"/>
      <c r="L31"/>
      <c r="M31"/>
      <c r="N31"/>
    </row>
    <row r="32" spans="1:14" ht="15.75" x14ac:dyDescent="0.25">
      <c r="A32" s="139" t="s">
        <v>72</v>
      </c>
      <c r="B32" s="140">
        <v>2530653.1</v>
      </c>
      <c r="C32" s="51">
        <f>B34/B32*40</f>
        <v>14.351615399202679</v>
      </c>
      <c r="D32"/>
      <c r="E32"/>
      <c r="F32" s="133"/>
      <c r="G32" s="133"/>
      <c r="H32" s="134"/>
      <c r="I32" s="133"/>
      <c r="K32"/>
      <c r="L32"/>
      <c r="M32"/>
      <c r="N32"/>
    </row>
    <row r="33" spans="1:14" ht="15.75" x14ac:dyDescent="0.25">
      <c r="A33" s="139" t="s">
        <v>39</v>
      </c>
      <c r="B33" s="140">
        <v>1106437.92</v>
      </c>
      <c r="C33" s="141">
        <f>B34/B33*40</f>
        <v>32.825122262620937</v>
      </c>
      <c r="D33"/>
      <c r="E33"/>
      <c r="F33" s="133"/>
      <c r="G33" s="133"/>
      <c r="H33" s="134"/>
      <c r="I33" s="133"/>
      <c r="K33"/>
      <c r="L33"/>
      <c r="M33"/>
      <c r="N33"/>
    </row>
    <row r="34" spans="1:14" ht="15.75" x14ac:dyDescent="0.25">
      <c r="A34" s="146" t="s">
        <v>43</v>
      </c>
      <c r="B34" s="147">
        <v>907974</v>
      </c>
      <c r="C34" s="148">
        <f>B34/B34*40</f>
        <v>40</v>
      </c>
      <c r="D34"/>
      <c r="E34"/>
      <c r="F34" s="133"/>
      <c r="G34" s="133"/>
      <c r="H34" s="134"/>
      <c r="I34" s="133"/>
      <c r="K34"/>
      <c r="L34"/>
      <c r="M34"/>
      <c r="N34"/>
    </row>
    <row r="35" spans="1:14" ht="15.75" x14ac:dyDescent="0.25">
      <c r="A35" s="139" t="s">
        <v>0</v>
      </c>
      <c r="B35" s="140">
        <v>1300416.3</v>
      </c>
      <c r="C35" s="141">
        <f>B34/B35*40</f>
        <v>27.928717903643623</v>
      </c>
      <c r="D35"/>
      <c r="E35"/>
      <c r="F35" s="133"/>
      <c r="G35" s="133"/>
      <c r="H35" s="134"/>
      <c r="I35" s="133"/>
      <c r="K35"/>
      <c r="L35"/>
      <c r="M35"/>
      <c r="N35"/>
    </row>
    <row r="36" spans="1:14" ht="15.75" x14ac:dyDescent="0.25">
      <c r="A36" s="139" t="s">
        <v>52</v>
      </c>
      <c r="B36" s="140">
        <v>1235157.5</v>
      </c>
      <c r="C36" s="141">
        <f>B34/B36*40</f>
        <v>29.404314834342991</v>
      </c>
      <c r="D36"/>
      <c r="E36"/>
      <c r="F36" s="133"/>
      <c r="G36" s="133"/>
      <c r="H36" s="134"/>
      <c r="I36" s="133"/>
      <c r="K36"/>
      <c r="L36"/>
      <c r="M36"/>
      <c r="N36"/>
    </row>
    <row r="37" spans="1:14" ht="15.75" x14ac:dyDescent="0.25">
      <c r="A37" s="139" t="s">
        <v>55</v>
      </c>
      <c r="B37" s="140">
        <v>1056708</v>
      </c>
      <c r="C37" s="141">
        <f>B34/B37*40</f>
        <v>34.369911082342519</v>
      </c>
      <c r="D37"/>
      <c r="E37"/>
      <c r="F37" s="133"/>
      <c r="G37" s="133"/>
      <c r="H37" s="134"/>
      <c r="I37" s="133"/>
      <c r="K37"/>
      <c r="L37"/>
      <c r="M37"/>
      <c r="N37"/>
    </row>
    <row r="38" spans="1:14" ht="15.75" x14ac:dyDescent="0.25">
      <c r="A38" s="139" t="s">
        <v>60</v>
      </c>
      <c r="B38" s="140">
        <v>2148480</v>
      </c>
      <c r="C38" s="141">
        <f>B34/B38*40</f>
        <v>16.904490616621985</v>
      </c>
      <c r="D38"/>
      <c r="E38"/>
      <c r="F38" s="133"/>
      <c r="G38" s="133"/>
      <c r="H38" s="134"/>
      <c r="I38" s="133"/>
      <c r="K38"/>
      <c r="L38"/>
      <c r="M38"/>
      <c r="N38"/>
    </row>
    <row r="40" spans="1:14" x14ac:dyDescent="0.25">
      <c r="A40" s="133"/>
    </row>
  </sheetData>
  <mergeCells count="4">
    <mergeCell ref="A1:E1"/>
    <mergeCell ref="K1:N1"/>
    <mergeCell ref="A11:E11"/>
    <mergeCell ref="A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LANGSTON, RENEE</dc:creator>
  <cp:lastModifiedBy>Langston, Renee</cp:lastModifiedBy>
  <cp:lastPrinted>2021-04-08T20:08:34Z</cp:lastPrinted>
  <dcterms:created xsi:type="dcterms:W3CDTF">2021-02-17T12:49:58Z</dcterms:created>
  <dcterms:modified xsi:type="dcterms:W3CDTF">2025-06-12T13:23:53Z</dcterms:modified>
</cp:coreProperties>
</file>