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2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ravel Packet- Fillable\"/>
    </mc:Choice>
  </mc:AlternateContent>
  <xr:revisionPtr revIDLastSave="0" documentId="8_{7E988253-3C3C-427A-88FB-E95B7E48E808}" xr6:coauthVersionLast="36" xr6:coauthVersionMax="36" xr10:uidLastSave="{00000000-0000-0000-0000-000000000000}"/>
  <workbookProtection workbookAlgorithmName="SHA-512" workbookHashValue="j6ElkslTm18TCsk0Bv3GE9yd3a+f5rz4uiJX5AKXrhuTemo44S0e5z4WuQzvRN8mpIWoXMEv0DWBIHzNFO2dfg==" workbookSaltValue="xEN02SiAn3dm6i0HPAr1vg==" workbookSpinCount="100000" lockStructure="1"/>
  <bookViews>
    <workbookView xWindow="0" yWindow="0" windowWidth="25200" windowHeight="11775" xr2:uid="{00000000-000D-0000-FFFF-FFFF00000000}"/>
  </bookViews>
  <sheets>
    <sheet name="Travel Log" sheetId="5" r:id="rId1"/>
    <sheet name="Sample" sheetId="7" r:id="rId2"/>
  </sheets>
  <definedNames>
    <definedName name="_xlnm.Print_Area" localSheetId="1">Sample!$A$1:$T$98</definedName>
    <definedName name="_xlnm.Print_Area" localSheetId="0">'Travel Log'!$A$1:$T$98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4" i="5" l="1"/>
  <c r="T82" i="7" l="1"/>
  <c r="T61" i="7"/>
  <c r="T60" i="7"/>
  <c r="T59" i="7"/>
  <c r="T63" i="7" s="1"/>
  <c r="T54" i="7"/>
  <c r="T53" i="7"/>
  <c r="T52" i="7"/>
  <c r="T51" i="7"/>
  <c r="T48" i="7"/>
  <c r="T40" i="7"/>
  <c r="L33" i="7"/>
  <c r="I33" i="7"/>
  <c r="L32" i="7"/>
  <c r="L31" i="7"/>
  <c r="L30" i="7"/>
  <c r="L29" i="7"/>
  <c r="L28" i="7"/>
  <c r="L27" i="7"/>
  <c r="L26" i="7"/>
  <c r="AG9" i="7"/>
  <c r="AH9" i="7" s="1"/>
  <c r="AJ6" i="7"/>
  <c r="AI6" i="7"/>
  <c r="AH6" i="7"/>
  <c r="AJ4" i="7"/>
  <c r="AI4" i="7"/>
  <c r="AH4" i="7"/>
  <c r="AK6" i="7" l="1"/>
  <c r="O9" i="7" s="1"/>
  <c r="AK4" i="7"/>
  <c r="T56" i="7"/>
  <c r="T44" i="7"/>
  <c r="AI9" i="7"/>
  <c r="H87" i="7"/>
  <c r="D16" i="7" l="1"/>
  <c r="J16" i="7" s="1"/>
  <c r="J17" i="7" s="1"/>
  <c r="J18" i="7" s="1"/>
  <c r="J19" i="7" s="1"/>
  <c r="J20" i="7" s="1"/>
  <c r="J21" i="7" s="1"/>
  <c r="J22" i="7" s="1"/>
  <c r="P19" i="7"/>
  <c r="T19" i="7" s="1"/>
  <c r="O29" i="7" s="1"/>
  <c r="P21" i="7"/>
  <c r="T21" i="7" s="1"/>
  <c r="O31" i="7" s="1"/>
  <c r="P22" i="7"/>
  <c r="T22" i="7" s="1"/>
  <c r="O32" i="7" s="1"/>
  <c r="P18" i="7"/>
  <c r="T18" i="7" s="1"/>
  <c r="O28" i="7" s="1"/>
  <c r="P20" i="7"/>
  <c r="T20" i="7" s="1"/>
  <c r="O30" i="7" s="1"/>
  <c r="P16" i="7"/>
  <c r="T16" i="7" s="1"/>
  <c r="O26" i="7" s="1"/>
  <c r="P17" i="7"/>
  <c r="T17" i="7" s="1"/>
  <c r="O27" i="7" s="1"/>
  <c r="H16" i="7"/>
  <c r="H17" i="7" s="1"/>
  <c r="H18" i="7" s="1"/>
  <c r="M18" i="7" s="1"/>
  <c r="AJ9" i="7"/>
  <c r="D17" i="7" l="1"/>
  <c r="D18" i="7" s="1"/>
  <c r="D19" i="7" s="1"/>
  <c r="D20" i="7" s="1"/>
  <c r="D21" i="7" s="1"/>
  <c r="D22" i="7" s="1"/>
  <c r="M16" i="7"/>
  <c r="M17" i="7" s="1"/>
  <c r="H19" i="7"/>
  <c r="O33" i="7"/>
  <c r="M38" i="7"/>
  <c r="Q37" i="7"/>
  <c r="T37" i="7" s="1"/>
  <c r="H39" i="7"/>
  <c r="Q38" i="7"/>
  <c r="T38" i="7" s="1"/>
  <c r="J38" i="7"/>
  <c r="Q36" i="7"/>
  <c r="T36" i="7" s="1"/>
  <c r="M37" i="7"/>
  <c r="Q39" i="7"/>
  <c r="T39" i="7" s="1"/>
  <c r="H38" i="7"/>
  <c r="M36" i="7"/>
  <c r="M39" i="7"/>
  <c r="J36" i="7"/>
  <c r="J39" i="7"/>
  <c r="H36" i="7"/>
  <c r="J37" i="7"/>
  <c r="H37" i="7"/>
  <c r="H20" i="7" l="1"/>
  <c r="M19" i="7"/>
  <c r="U39" i="7"/>
  <c r="R41" i="7" s="1"/>
  <c r="T41" i="7"/>
  <c r="U41" i="7" s="1"/>
  <c r="T42" i="7" s="1"/>
  <c r="T43" i="7" s="1"/>
  <c r="T45" i="7" s="1"/>
  <c r="T65" i="7" s="1"/>
  <c r="T84" i="7" s="1"/>
  <c r="T87" i="7" s="1"/>
  <c r="J91" i="7" s="1"/>
  <c r="H21" i="7" l="1"/>
  <c r="M20" i="7"/>
  <c r="T82" i="5"/>
  <c r="T61" i="5"/>
  <c r="T60" i="5"/>
  <c r="T59" i="5"/>
  <c r="T63" i="5" s="1"/>
  <c r="T53" i="5"/>
  <c r="T52" i="5"/>
  <c r="T51" i="5"/>
  <c r="T48" i="5"/>
  <c r="T40" i="5"/>
  <c r="L33" i="5"/>
  <c r="I33" i="5"/>
  <c r="L32" i="5"/>
  <c r="L31" i="5"/>
  <c r="L30" i="5"/>
  <c r="L29" i="5"/>
  <c r="L28" i="5"/>
  <c r="L27" i="5"/>
  <c r="L26" i="5"/>
  <c r="AG9" i="5"/>
  <c r="AH9" i="5" s="1"/>
  <c r="AJ6" i="5"/>
  <c r="AI6" i="5"/>
  <c r="AH6" i="5"/>
  <c r="AJ4" i="5"/>
  <c r="AI4" i="5"/>
  <c r="AH4" i="5"/>
  <c r="M21" i="7" l="1"/>
  <c r="H22" i="7"/>
  <c r="M22" i="7" s="1"/>
  <c r="AK6" i="5"/>
  <c r="T44" i="5"/>
  <c r="H87" i="5"/>
  <c r="T56" i="5"/>
  <c r="AK4" i="5"/>
  <c r="AI9" i="5"/>
  <c r="AJ9" i="5" s="1"/>
  <c r="O9" i="5" l="1"/>
  <c r="J39" i="5"/>
  <c r="Q37" i="5"/>
  <c r="T37" i="5" s="1"/>
  <c r="H36" i="5"/>
  <c r="Q36" i="5"/>
  <c r="T36" i="5" s="1"/>
  <c r="M39" i="5"/>
  <c r="H39" i="5"/>
  <c r="M37" i="5"/>
  <c r="M38" i="5"/>
  <c r="J38" i="5"/>
  <c r="Q39" i="5"/>
  <c r="T39" i="5" s="1"/>
  <c r="H38" i="5"/>
  <c r="M36" i="5"/>
  <c r="J36" i="5"/>
  <c r="J37" i="5"/>
  <c r="Q38" i="5"/>
  <c r="T38" i="5" s="1"/>
  <c r="H37" i="5"/>
  <c r="P21" i="5"/>
  <c r="T21" i="5" s="1"/>
  <c r="O31" i="5" s="1"/>
  <c r="P17" i="5"/>
  <c r="T17" i="5" s="1"/>
  <c r="O27" i="5" s="1"/>
  <c r="P19" i="5"/>
  <c r="T19" i="5" s="1"/>
  <c r="O29" i="5" s="1"/>
  <c r="P20" i="5"/>
  <c r="T20" i="5" s="1"/>
  <c r="O30" i="5" s="1"/>
  <c r="P16" i="5"/>
  <c r="T16" i="5" s="1"/>
  <c r="O26" i="5" s="1"/>
  <c r="H16" i="5"/>
  <c r="M16" i="5" s="1"/>
  <c r="M17" i="5" s="1"/>
  <c r="P22" i="5"/>
  <c r="T22" i="5" s="1"/>
  <c r="O32" i="5" s="1"/>
  <c r="P18" i="5"/>
  <c r="T18" i="5" s="1"/>
  <c r="O28" i="5" s="1"/>
  <c r="D16" i="5"/>
  <c r="J16" i="5" s="1"/>
  <c r="J17" i="5" s="1"/>
  <c r="J18" i="5" s="1"/>
  <c r="J19" i="5" s="1"/>
  <c r="J20" i="5" s="1"/>
  <c r="J21" i="5" s="1"/>
  <c r="J22" i="5" s="1"/>
  <c r="O33" i="5" l="1"/>
  <c r="H17" i="5"/>
  <c r="H18" i="5" s="1"/>
  <c r="D17" i="5"/>
  <c r="D18" i="5" s="1"/>
  <c r="D19" i="5" s="1"/>
  <c r="D20" i="5" s="1"/>
  <c r="D21" i="5" s="1"/>
  <c r="D22" i="5" s="1"/>
  <c r="T41" i="5"/>
  <c r="U41" i="5" s="1"/>
  <c r="U39" i="5"/>
  <c r="R41" i="5" s="1"/>
  <c r="T42" i="5" l="1"/>
  <c r="T43" i="5" s="1"/>
  <c r="T45" i="5" s="1"/>
  <c r="T65" i="5" s="1"/>
  <c r="T84" i="5" s="1"/>
  <c r="T87" i="5" s="1"/>
  <c r="J91" i="5" s="1"/>
  <c r="H19" i="5"/>
  <c r="M18" i="5"/>
  <c r="M19" i="5" l="1"/>
  <c r="H20" i="5"/>
  <c r="M20" i="5" l="1"/>
  <c r="H21" i="5"/>
  <c r="M21" i="5" l="1"/>
  <c r="H22" i="5"/>
  <c r="M22" i="5" s="1"/>
</calcChain>
</file>

<file path=xl/sharedStrings.xml><?xml version="1.0" encoding="utf-8"?>
<sst xmlns="http://schemas.openxmlformats.org/spreadsheetml/2006/main" count="219" uniqueCount="105">
  <si>
    <t xml:space="preserve">TRAVEL REIMBURSEMENT WORKSHEET - ACTUAL EXPENSES IN LIEU OF PER DIEM RATES </t>
  </si>
  <si>
    <t>I.</t>
  </si>
  <si>
    <t>EMPLOYEE:</t>
  </si>
  <si>
    <t>TO</t>
  </si>
  <si>
    <t>II.</t>
  </si>
  <si>
    <t>BOA Visa</t>
  </si>
  <si>
    <t>From</t>
  </si>
  <si>
    <t>Date (from)</t>
  </si>
  <si>
    <t>Time (From)</t>
  </si>
  <si>
    <t>Date (To)</t>
  </si>
  <si>
    <t>Time (To)</t>
  </si>
  <si>
    <t>Days</t>
  </si>
  <si>
    <t>Hours</t>
  </si>
  <si>
    <r>
      <t xml:space="preserve">Refer to </t>
    </r>
    <r>
      <rPr>
        <b/>
        <i/>
        <sz val="11"/>
        <color indexed="8"/>
        <rFont val="Times New Roman"/>
        <family val="1"/>
      </rPr>
      <t>Business &amp; Operations Policy 4.17</t>
    </r>
    <r>
      <rPr>
        <i/>
        <sz val="11"/>
        <color indexed="8"/>
        <rFont val="Times New Roman"/>
        <family val="1"/>
      </rPr>
      <t xml:space="preserve"> and </t>
    </r>
    <r>
      <rPr>
        <b/>
        <i/>
        <sz val="11"/>
        <color indexed="8"/>
        <rFont val="Times New Roman"/>
        <family val="1"/>
      </rPr>
      <t>Business Administrative Regulation 4.17a</t>
    </r>
    <r>
      <rPr>
        <i/>
        <sz val="11"/>
        <color indexed="8"/>
        <rFont val="Times New Roman"/>
        <family val="1"/>
      </rPr>
      <t xml:space="preserve"> for allowable reimbursement rates  </t>
    </r>
    <r>
      <rPr>
        <b/>
        <i/>
        <sz val="11"/>
        <color indexed="8"/>
        <rFont val="Times New Roman"/>
        <family val="1"/>
      </rPr>
      <t>ITEMIZED RECEIPTS REQUIRED.</t>
    </r>
  </si>
  <si>
    <t>III.</t>
  </si>
  <si>
    <t>REIMBURSEMENT CALCULATION</t>
  </si>
  <si>
    <t>MEALS</t>
  </si>
  <si>
    <t>LIST FULL 24-HOUR PERIODS (EXCLUDING EXTENDED STAY FOR PERSONAL REASONS):</t>
  </si>
  <si>
    <r>
      <t xml:space="preserve">Day / Date </t>
    </r>
    <r>
      <rPr>
        <b/>
        <sz val="9"/>
        <color theme="1"/>
        <rFont val="Times New Roman"/>
        <family val="1"/>
      </rPr>
      <t>(From)</t>
    </r>
  </si>
  <si>
    <r>
      <t>Time</t>
    </r>
    <r>
      <rPr>
        <b/>
        <sz val="9"/>
        <color theme="1"/>
        <rFont val="Times New Roman"/>
        <family val="1"/>
      </rPr>
      <t xml:space="preserve"> (From)</t>
    </r>
  </si>
  <si>
    <r>
      <t xml:space="preserve">Date </t>
    </r>
    <r>
      <rPr>
        <b/>
        <sz val="9"/>
        <color theme="1"/>
        <rFont val="Times New Roman"/>
        <family val="1"/>
      </rPr>
      <t>(To)</t>
    </r>
  </si>
  <si>
    <r>
      <t>Time</t>
    </r>
    <r>
      <rPr>
        <b/>
        <sz val="9"/>
        <color theme="1"/>
        <rFont val="Times New Roman"/>
        <family val="1"/>
      </rPr>
      <t xml:space="preserve"> (To)</t>
    </r>
  </si>
  <si>
    <t>Rate</t>
  </si>
  <si>
    <t>MAX Allowed</t>
  </si>
  <si>
    <t>ITEMIZED RECEIPTS  (B=Breakfast  L=Lunch  D=Dinner)</t>
  </si>
  <si>
    <t>ACTUAL OUT-OF-POCKET RECEIPTS</t>
  </si>
  <si>
    <t>Receipt 1</t>
  </si>
  <si>
    <t>Receipt 2</t>
  </si>
  <si>
    <t>Receipt 3</t>
  </si>
  <si>
    <t>Total Receipts</t>
  </si>
  <si>
    <t>MAX Reimb</t>
  </si>
  <si>
    <t>PERIOD 1</t>
  </si>
  <si>
    <t>PERIOD 2</t>
  </si>
  <si>
    <t>PERIOD 3</t>
  </si>
  <si>
    <t>PERIOD 4</t>
  </si>
  <si>
    <t>PERIOD 5</t>
  </si>
  <si>
    <t>PERIOD 6</t>
  </si>
  <si>
    <t>PERIOD 7</t>
  </si>
  <si>
    <t>Total Receipts:</t>
  </si>
  <si>
    <t>SELECT PARTIAL DAY PERIOD</t>
  </si>
  <si>
    <t>Date</t>
  </si>
  <si>
    <t>&lt; 2 Hours</t>
  </si>
  <si>
    <t>2 to &lt; 6 Hours</t>
  </si>
  <si>
    <t>6 to &lt;12 Hours</t>
  </si>
  <si>
    <t>12 Hours +</t>
  </si>
  <si>
    <t>Partial Day Receipts-BOA P-Card</t>
  </si>
  <si>
    <t>Partial Day is Per-Diem so no "Out-of-Pocket" receipts</t>
  </si>
  <si>
    <t>Total Partial Day Meal Reimbursement:</t>
  </si>
  <si>
    <t xml:space="preserve">MAX MEAL REIMBURSEMENT </t>
  </si>
  <si>
    <t>LESS:  Allowable P-Card Meal Charges</t>
  </si>
  <si>
    <t>MEAL REIMBURSEMENT DUE TO EMPLOYEE</t>
  </si>
  <si>
    <t>Bank of America P- Card Charges</t>
  </si>
  <si>
    <t>Out-of-Pocket Receipts</t>
  </si>
  <si>
    <t>LODGING PO#</t>
  </si>
  <si>
    <t>TRANSPORTATION:</t>
  </si>
  <si>
    <t>Airfare</t>
  </si>
  <si>
    <t>Bus/Shuttle/Taxi</t>
  </si>
  <si>
    <t>Car Rental</t>
  </si>
  <si>
    <t>Personal Vehicle (map mileage) Only if School Vehicle was unavialable.</t>
  </si>
  <si>
    <t>MILES</t>
  </si>
  <si>
    <t>TOTAL TRANSPORTATION</t>
  </si>
  <si>
    <t>OTHER TRAVEL EXPENSES:</t>
  </si>
  <si>
    <t>Parking</t>
  </si>
  <si>
    <t>Registration Fees</t>
  </si>
  <si>
    <t>Other (List)</t>
  </si>
  <si>
    <t>TOTAL OTHER TRAVEL EXPENSES</t>
  </si>
  <si>
    <t>TOTAL REIMBURSEMENT REQUEST</t>
  </si>
  <si>
    <t xml:space="preserve">NOTES: </t>
  </si>
  <si>
    <t>IV.</t>
  </si>
  <si>
    <t>DEDUCTIONS FOR UNALLOWED CHARGES OR MISSING RECEIPTS:</t>
  </si>
  <si>
    <t>TOTAL REIMBURSEMENT TO EMPLOYEE</t>
  </si>
  <si>
    <t>V.</t>
  </si>
  <si>
    <t>CHARGE SUMMARY (FINANCE USE ONLY)</t>
  </si>
  <si>
    <t>Total P-CARD CHARGES</t>
  </si>
  <si>
    <t>EMPLOYEE REIMBURSEMENT</t>
  </si>
  <si>
    <t>Agenda?</t>
  </si>
  <si>
    <t>YES</t>
  </si>
  <si>
    <t>NO</t>
  </si>
  <si>
    <t>Travel Total</t>
  </si>
  <si>
    <t>CHECK #</t>
  </si>
  <si>
    <t>DATE</t>
  </si>
  <si>
    <t>Folio?</t>
  </si>
  <si>
    <t>EMPLOYEE:_________________________________________________</t>
  </si>
  <si>
    <t>SUPERVISOR:</t>
  </si>
  <si>
    <t>*I hereby certify that the above travel was done in connection with authorized school business and that the above statements are true and payment thereof has not been received. I certify that no alcohol was purchased with any funds requested for reimbursement.</t>
  </si>
  <si>
    <t xml:space="preserve">*By signing above, Supervisor approves payment of travel per diem reimbursement to Employee as calculated by Travel Form. </t>
  </si>
  <si>
    <t>D</t>
  </si>
  <si>
    <t>Enter notes here such as PO change requests or other pertinent information regarding travel.</t>
  </si>
  <si>
    <t>CONFERENCE / MTG:</t>
  </si>
  <si>
    <t>DESTINATION:</t>
  </si>
  <si>
    <t>DATES OF TRAVEL:</t>
  </si>
  <si>
    <t>REIM PO #:</t>
  </si>
  <si>
    <t>FUND:</t>
  </si>
  <si>
    <t>IN-STATE</t>
  </si>
  <si>
    <t>Hatch Valley Public Schools Employee Travel Log</t>
  </si>
  <si>
    <r>
      <t xml:space="preserve">Refer to </t>
    </r>
    <r>
      <rPr>
        <b/>
        <i/>
        <sz val="11"/>
        <color indexed="8"/>
        <rFont val="Times New Roman"/>
        <family val="1"/>
      </rPr>
      <t>SBFAB_Manual-of-Procedures-PSAB_PSAB20_Training-Travel</t>
    </r>
    <r>
      <rPr>
        <i/>
        <sz val="11"/>
        <color indexed="8"/>
        <rFont val="Times New Roman"/>
        <family val="1"/>
      </rPr>
      <t xml:space="preserve"> and </t>
    </r>
    <r>
      <rPr>
        <b/>
        <i/>
        <sz val="11"/>
        <color indexed="8"/>
        <rFont val="Times New Roman"/>
        <family val="1"/>
      </rPr>
      <t xml:space="preserve">Travel &amp; Per Diem Act NM </t>
    </r>
    <r>
      <rPr>
        <sz val="11"/>
        <color rgb="FF000000"/>
        <rFont val="Times New Roman"/>
        <family val="1"/>
      </rPr>
      <t>Per Diem Rates</t>
    </r>
    <r>
      <rPr>
        <sz val="11"/>
        <color theme="1"/>
        <rFont val="Times New Roman"/>
        <family val="1"/>
      </rPr>
      <t xml:space="preserve"> published 5/1/2021</t>
    </r>
  </si>
  <si>
    <t>* Mileage Rate approved by PED 10/11/22</t>
  </si>
  <si>
    <t>Valid for travel after 03/09/2023</t>
  </si>
  <si>
    <t>Jessica Batrez</t>
  </si>
  <si>
    <t>Conference Name</t>
  </si>
  <si>
    <t>City, State</t>
  </si>
  <si>
    <t>Personal Vehicle (map mileage) Only if School Vehicle was unavailable.</t>
  </si>
  <si>
    <t>FINANCE / SUPERINTENDENT:</t>
  </si>
  <si>
    <t>Rev. 08/13/2024 JB</t>
  </si>
  <si>
    <t xml:space="preserve">*By signing above, the Finance Dept/ Superintendent approves travel per diem reimbursement payment to Employee as calculated by Travel Form.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</si>
</sst>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[$-409]h:mm\ AM/P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0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</font>
    <font>
      <sz val="9"/>
      <color rgb="FFFF0000"/>
      <name val="Times New Roman"/>
      <family val="1"/>
    </font>
    <font>
      <b/>
      <i/>
      <sz val="9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0"/>
      <name val="Times New Roman"/>
      <family val="1"/>
    </font>
    <font>
      <sz val="8"/>
      <name val="Times New Roman"/>
      <family val="1"/>
    </font>
    <font>
      <i/>
      <sz val="9"/>
      <color theme="1"/>
      <name val="Times New Roman"/>
      <family val="1"/>
    </font>
    <font>
      <i/>
      <sz val="9"/>
      <name val="Times New Roman"/>
      <family val="1"/>
    </font>
    <font>
      <sz val="10.5"/>
      <name val="Times New Roman"/>
      <family val="1"/>
    </font>
    <font>
      <b/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gray0625"/>
    </fill>
    <fill>
      <patternFill patternType="lightGrid">
        <f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8">
    <xf numFmtId="0" fontId="0" fillId="0" borderId="0" xfId="0"/>
    <xf numFmtId="0" fontId="3" fillId="0" borderId="0" xfId="0" applyFont="1" applyProtection="1"/>
    <xf numFmtId="8" fontId="3" fillId="0" borderId="0" xfId="0" applyNumberFormat="1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</xf>
    <xf numFmtId="18" fontId="5" fillId="0" borderId="0" xfId="0" applyNumberFormat="1" applyFont="1" applyAlignment="1" applyProtection="1">
      <alignment horizontal="right"/>
    </xf>
    <xf numFmtId="0" fontId="8" fillId="3" borderId="0" xfId="0" applyFont="1" applyFill="1" applyProtection="1"/>
    <xf numFmtId="0" fontId="5" fillId="0" borderId="0" xfId="0" applyFont="1" applyAlignment="1" applyProtection="1">
      <alignment horizontal="right"/>
    </xf>
    <xf numFmtId="0" fontId="8" fillId="0" borderId="0" xfId="0" applyFont="1" applyProtection="1"/>
    <xf numFmtId="8" fontId="5" fillId="0" borderId="0" xfId="0" applyNumberFormat="1" applyFont="1" applyBorder="1" applyProtection="1"/>
    <xf numFmtId="0" fontId="9" fillId="0" borderId="0" xfId="0" applyFont="1" applyBorder="1" applyAlignment="1" applyProtection="1">
      <alignment horizontal="center" vertical="top"/>
    </xf>
    <xf numFmtId="8" fontId="9" fillId="0" borderId="10" xfId="0" applyNumberFormat="1" applyFont="1" applyBorder="1" applyAlignment="1" applyProtection="1">
      <alignment horizontal="center" vertical="top"/>
    </xf>
    <xf numFmtId="0" fontId="5" fillId="0" borderId="8" xfId="0" applyFont="1" applyBorder="1" applyProtection="1"/>
    <xf numFmtId="0" fontId="5" fillId="0" borderId="0" xfId="0" applyFont="1" applyBorder="1" applyProtection="1"/>
    <xf numFmtId="0" fontId="5" fillId="0" borderId="10" xfId="0" applyFont="1" applyBorder="1" applyProtection="1"/>
    <xf numFmtId="0" fontId="5" fillId="0" borderId="0" xfId="0" applyFont="1" applyProtection="1">
      <protection hidden="1"/>
    </xf>
    <xf numFmtId="14" fontId="5" fillId="0" borderId="0" xfId="0" applyNumberFormat="1" applyFont="1" applyBorder="1" applyAlignment="1" applyProtection="1">
      <alignment horizontal="center"/>
    </xf>
    <xf numFmtId="14" fontId="8" fillId="0" borderId="0" xfId="0" applyNumberFormat="1" applyFont="1" applyBorder="1" applyAlignment="1" applyProtection="1">
      <alignment horizontal="center"/>
    </xf>
    <xf numFmtId="43" fontId="4" fillId="0" borderId="0" xfId="1" applyFont="1" applyProtection="1">
      <protection hidden="1"/>
    </xf>
    <xf numFmtId="0" fontId="7" fillId="0" borderId="0" xfId="0" applyFont="1" applyProtection="1"/>
    <xf numFmtId="0" fontId="13" fillId="0" borderId="0" xfId="0" applyFont="1" applyBorder="1" applyProtection="1"/>
    <xf numFmtId="0" fontId="13" fillId="0" borderId="0" xfId="0" applyFont="1" applyProtection="1"/>
    <xf numFmtId="0" fontId="14" fillId="0" borderId="0" xfId="0" applyFont="1" applyProtection="1"/>
    <xf numFmtId="0" fontId="7" fillId="5" borderId="0" xfId="0" applyFont="1" applyFill="1" applyBorder="1" applyAlignment="1" applyProtection="1">
      <alignment horizontal="center"/>
    </xf>
    <xf numFmtId="8" fontId="7" fillId="0" borderId="20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3" fillId="5" borderId="0" xfId="0" applyNumberFormat="1" applyFont="1" applyFill="1" applyBorder="1" applyAlignment="1" applyProtection="1">
      <alignment horizontal="center"/>
    </xf>
    <xf numFmtId="8" fontId="7" fillId="0" borderId="26" xfId="0" applyNumberFormat="1" applyFont="1" applyBorder="1" applyProtection="1"/>
    <xf numFmtId="14" fontId="7" fillId="0" borderId="0" xfId="0" quotePrefix="1" applyNumberFormat="1" applyFont="1" applyBorder="1" applyAlignment="1" applyProtection="1">
      <alignment horizontal="center"/>
    </xf>
    <xf numFmtId="8" fontId="3" fillId="0" borderId="0" xfId="0" applyNumberFormat="1" applyFont="1" applyFill="1" applyBorder="1" applyAlignment="1" applyProtection="1">
      <alignment horizontal="center"/>
    </xf>
    <xf numFmtId="0" fontId="7" fillId="0" borderId="0" xfId="0" applyFont="1" applyBorder="1" applyProtection="1"/>
    <xf numFmtId="8" fontId="7" fillId="0" borderId="28" xfId="0" applyNumberFormat="1" applyFont="1" applyBorder="1" applyProtection="1"/>
    <xf numFmtId="0" fontId="3" fillId="0" borderId="0" xfId="0" applyNumberFormat="1" applyFont="1" applyBorder="1" applyProtection="1"/>
    <xf numFmtId="8" fontId="3" fillId="0" borderId="0" xfId="0" applyNumberFormat="1" applyFont="1" applyBorder="1" applyProtection="1"/>
    <xf numFmtId="0" fontId="3" fillId="0" borderId="0" xfId="0" applyNumberFormat="1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8" fontId="7" fillId="0" borderId="0" xfId="0" applyNumberFormat="1" applyFont="1" applyBorder="1" applyProtection="1"/>
    <xf numFmtId="8" fontId="7" fillId="0" borderId="0" xfId="0" applyNumberFormat="1" applyFont="1" applyProtection="1"/>
    <xf numFmtId="0" fontId="16" fillId="0" borderId="0" xfId="0" applyFont="1" applyProtection="1"/>
    <xf numFmtId="0" fontId="18" fillId="0" borderId="0" xfId="0" applyNumberFormat="1" applyFont="1" applyBorder="1" applyAlignment="1" applyProtection="1">
      <alignment horizontal="center"/>
    </xf>
    <xf numFmtId="0" fontId="7" fillId="0" borderId="30" xfId="0" applyFont="1" applyBorder="1" applyAlignment="1" applyProtection="1">
      <alignment horizontal="center"/>
    </xf>
    <xf numFmtId="14" fontId="19" fillId="7" borderId="31" xfId="0" applyNumberFormat="1" applyFont="1" applyFill="1" applyBorder="1" applyAlignment="1" applyProtection="1">
      <alignment horizontal="center"/>
      <protection locked="0"/>
    </xf>
    <xf numFmtId="44" fontId="3" fillId="7" borderId="18" xfId="2" applyFont="1" applyFill="1" applyBorder="1" applyProtection="1">
      <protection locked="0"/>
    </xf>
    <xf numFmtId="0" fontId="7" fillId="7" borderId="15" xfId="0" applyFont="1" applyFill="1" applyBorder="1" applyAlignment="1" applyProtection="1">
      <alignment horizontal="center"/>
      <protection locked="0"/>
    </xf>
    <xf numFmtId="39" fontId="20" fillId="0" borderId="11" xfId="1" applyNumberFormat="1" applyFont="1" applyBorder="1" applyAlignment="1" applyProtection="1"/>
    <xf numFmtId="14" fontId="19" fillId="7" borderId="32" xfId="0" applyNumberFormat="1" applyFont="1" applyFill="1" applyBorder="1" applyAlignment="1" applyProtection="1">
      <alignment horizontal="center"/>
      <protection locked="0"/>
    </xf>
    <xf numFmtId="44" fontId="3" fillId="7" borderId="24" xfId="2" applyFont="1" applyFill="1" applyBorder="1" applyProtection="1">
      <protection locked="0"/>
    </xf>
    <xf numFmtId="0" fontId="7" fillId="7" borderId="21" xfId="0" applyFont="1" applyFill="1" applyBorder="1" applyAlignment="1" applyProtection="1">
      <alignment horizontal="center"/>
      <protection locked="0"/>
    </xf>
    <xf numFmtId="0" fontId="17" fillId="0" borderId="0" xfId="0" applyFont="1" applyBorder="1" applyProtection="1"/>
    <xf numFmtId="44" fontId="20" fillId="7" borderId="24" xfId="2" applyFont="1" applyFill="1" applyBorder="1" applyAlignment="1" applyProtection="1">
      <protection locked="0"/>
    </xf>
    <xf numFmtId="14" fontId="19" fillId="7" borderId="33" xfId="0" applyNumberFormat="1" applyFont="1" applyFill="1" applyBorder="1" applyAlignment="1" applyProtection="1">
      <alignment horizontal="center"/>
      <protection locked="0"/>
    </xf>
    <xf numFmtId="44" fontId="3" fillId="7" borderId="34" xfId="2" applyFont="1" applyFill="1" applyBorder="1" applyProtection="1">
      <protection locked="0"/>
    </xf>
    <xf numFmtId="0" fontId="7" fillId="7" borderId="35" xfId="0" applyFont="1" applyFill="1" applyBorder="1" applyAlignment="1" applyProtection="1">
      <alignment horizontal="center"/>
      <protection locked="0"/>
    </xf>
    <xf numFmtId="44" fontId="20" fillId="7" borderId="34" xfId="2" applyFont="1" applyFill="1" applyBorder="1" applyAlignment="1" applyProtection="1">
      <protection locked="0"/>
    </xf>
    <xf numFmtId="39" fontId="20" fillId="0" borderId="36" xfId="1" applyNumberFormat="1" applyFont="1" applyBorder="1" applyAlignment="1" applyProtection="1"/>
    <xf numFmtId="0" fontId="7" fillId="0" borderId="23" xfId="0" applyFont="1" applyFill="1" applyBorder="1" applyProtection="1"/>
    <xf numFmtId="0" fontId="3" fillId="0" borderId="11" xfId="0" applyFont="1" applyFill="1" applyBorder="1" applyProtection="1"/>
    <xf numFmtId="0" fontId="3" fillId="0" borderId="7" xfId="0" applyFont="1" applyFill="1" applyBorder="1" applyProtection="1"/>
    <xf numFmtId="14" fontId="3" fillId="0" borderId="7" xfId="0" applyNumberFormat="1" applyFont="1" applyFill="1" applyBorder="1" applyAlignment="1" applyProtection="1">
      <alignment horizontal="center"/>
    </xf>
    <xf numFmtId="8" fontId="3" fillId="0" borderId="7" xfId="0" applyNumberFormat="1" applyFont="1" applyFill="1" applyBorder="1" applyProtection="1"/>
    <xf numFmtId="0" fontId="7" fillId="0" borderId="0" xfId="0" applyFont="1" applyBorder="1" applyAlignment="1" applyProtection="1"/>
    <xf numFmtId="0" fontId="7" fillId="5" borderId="11" xfId="0" applyFont="1" applyFill="1" applyBorder="1" applyAlignment="1" applyProtection="1"/>
    <xf numFmtId="0" fontId="7" fillId="5" borderId="41" xfId="0" applyFont="1" applyFill="1" applyBorder="1" applyAlignment="1" applyProtection="1"/>
    <xf numFmtId="0" fontId="7" fillId="0" borderId="22" xfId="0" applyFont="1" applyBorder="1" applyAlignment="1" applyProtection="1">
      <alignment horizontal="center"/>
    </xf>
    <xf numFmtId="8" fontId="7" fillId="0" borderId="22" xfId="0" applyNumberFormat="1" applyFont="1" applyBorder="1" applyAlignment="1" applyProtection="1">
      <alignment horizontal="center"/>
    </xf>
    <xf numFmtId="0" fontId="7" fillId="0" borderId="0" xfId="0" applyFont="1" applyFill="1" applyBorder="1" applyProtection="1"/>
    <xf numFmtId="43" fontId="7" fillId="0" borderId="23" xfId="1" applyFont="1" applyBorder="1" applyAlignment="1" applyProtection="1">
      <alignment horizontal="center"/>
    </xf>
    <xf numFmtId="164" fontId="7" fillId="0" borderId="22" xfId="0" applyNumberFormat="1" applyFont="1" applyBorder="1" applyAlignment="1" applyProtection="1">
      <alignment horizontal="center"/>
    </xf>
    <xf numFmtId="8" fontId="7" fillId="0" borderId="22" xfId="0" applyNumberFormat="1" applyFont="1" applyBorder="1" applyProtection="1"/>
    <xf numFmtId="0" fontId="7" fillId="0" borderId="0" xfId="0" applyFont="1" applyBorder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7" fillId="5" borderId="36" xfId="0" applyFont="1" applyFill="1" applyBorder="1" applyAlignment="1" applyProtection="1"/>
    <xf numFmtId="0" fontId="7" fillId="5" borderId="44" xfId="0" applyFont="1" applyFill="1" applyBorder="1" applyAlignment="1" applyProtection="1"/>
    <xf numFmtId="43" fontId="7" fillId="0" borderId="43" xfId="1" applyFont="1" applyBorder="1" applyAlignment="1" applyProtection="1">
      <alignment horizontal="center"/>
    </xf>
    <xf numFmtId="164" fontId="7" fillId="0" borderId="45" xfId="0" applyNumberFormat="1" applyFont="1" applyBorder="1" applyAlignment="1" applyProtection="1">
      <alignment horizontal="center"/>
    </xf>
    <xf numFmtId="0" fontId="6" fillId="8" borderId="1" xfId="0" applyFont="1" applyFill="1" applyBorder="1" applyAlignment="1" applyProtection="1">
      <alignment horizontal="left"/>
    </xf>
    <xf numFmtId="0" fontId="3" fillId="8" borderId="2" xfId="0" applyFont="1" applyFill="1" applyBorder="1" applyAlignment="1" applyProtection="1">
      <alignment horizontal="left"/>
    </xf>
    <xf numFmtId="0" fontId="7" fillId="8" borderId="2" xfId="0" applyFont="1" applyFill="1" applyBorder="1" applyAlignment="1" applyProtection="1">
      <alignment horizontal="center"/>
    </xf>
    <xf numFmtId="0" fontId="7" fillId="8" borderId="48" xfId="0" applyFont="1" applyFill="1" applyBorder="1" applyProtection="1"/>
    <xf numFmtId="8" fontId="7" fillId="8" borderId="40" xfId="0" applyNumberFormat="1" applyFont="1" applyFill="1" applyBorder="1" applyProtection="1"/>
    <xf numFmtId="165" fontId="20" fillId="2" borderId="41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Protection="1"/>
    <xf numFmtId="8" fontId="7" fillId="2" borderId="29" xfId="0" applyNumberFormat="1" applyFont="1" applyFill="1" applyBorder="1" applyProtection="1"/>
    <xf numFmtId="8" fontId="7" fillId="0" borderId="0" xfId="0" applyNumberFormat="1" applyFont="1" applyAlignment="1" applyProtection="1">
      <alignment horizontal="right"/>
    </xf>
    <xf numFmtId="0" fontId="13" fillId="0" borderId="23" xfId="0" applyFont="1" applyBorder="1" applyProtection="1"/>
    <xf numFmtId="0" fontId="7" fillId="0" borderId="11" xfId="0" applyFont="1" applyFill="1" applyBorder="1" applyProtection="1"/>
    <xf numFmtId="0" fontId="21" fillId="0" borderId="7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/>
    </xf>
    <xf numFmtId="0" fontId="7" fillId="0" borderId="7" xfId="0" applyFont="1" applyFill="1" applyBorder="1" applyAlignment="1" applyProtection="1">
      <alignment horizontal="center"/>
    </xf>
    <xf numFmtId="165" fontId="3" fillId="0" borderId="7" xfId="0" applyNumberFormat="1" applyFont="1" applyFill="1" applyBorder="1" applyAlignment="1" applyProtection="1">
      <alignment horizontal="center"/>
    </xf>
    <xf numFmtId="165" fontId="20" fillId="0" borderId="7" xfId="0" applyNumberFormat="1" applyFont="1" applyFill="1" applyBorder="1" applyAlignment="1" applyProtection="1">
      <alignment horizontal="center"/>
    </xf>
    <xf numFmtId="8" fontId="7" fillId="0" borderId="49" xfId="0" applyNumberFormat="1" applyFont="1" applyFill="1" applyBorder="1" applyProtection="1"/>
    <xf numFmtId="0" fontId="22" fillId="0" borderId="0" xfId="0" applyNumberFormat="1" applyFont="1" applyBorder="1" applyProtection="1"/>
    <xf numFmtId="8" fontId="22" fillId="0" borderId="0" xfId="0" applyNumberFormat="1" applyFont="1" applyBorder="1" applyProtection="1"/>
    <xf numFmtId="0" fontId="22" fillId="0" borderId="0" xfId="0" applyNumberFormat="1" applyFont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8" fontId="13" fillId="0" borderId="0" xfId="0" applyNumberFormat="1" applyFont="1" applyBorder="1" applyProtection="1"/>
    <xf numFmtId="8" fontId="13" fillId="9" borderId="0" xfId="0" applyNumberFormat="1" applyFont="1" applyFill="1" applyBorder="1" applyProtection="1"/>
    <xf numFmtId="0" fontId="13" fillId="0" borderId="11" xfId="0" applyFont="1" applyBorder="1" applyProtection="1"/>
    <xf numFmtId="0" fontId="22" fillId="0" borderId="50" xfId="0" applyNumberFormat="1" applyFont="1" applyBorder="1" applyProtection="1"/>
    <xf numFmtId="8" fontId="22" fillId="0" borderId="50" xfId="0" applyNumberFormat="1" applyFont="1" applyBorder="1" applyProtection="1"/>
    <xf numFmtId="0" fontId="13" fillId="0" borderId="50" xfId="0" applyFont="1" applyBorder="1" applyProtection="1"/>
    <xf numFmtId="0" fontId="22" fillId="0" borderId="50" xfId="0" applyNumberFormat="1" applyFont="1" applyBorder="1" applyAlignment="1" applyProtection="1">
      <alignment horizontal="center"/>
    </xf>
    <xf numFmtId="0" fontId="22" fillId="0" borderId="11" xfId="0" applyNumberFormat="1" applyFont="1" applyBorder="1" applyAlignment="1" applyProtection="1">
      <alignment horizontal="center"/>
    </xf>
    <xf numFmtId="164" fontId="13" fillId="0" borderId="11" xfId="0" applyNumberFormat="1" applyFont="1" applyBorder="1" applyAlignment="1" applyProtection="1">
      <alignment horizontal="center"/>
    </xf>
    <xf numFmtId="164" fontId="13" fillId="0" borderId="50" xfId="0" applyNumberFormat="1" applyFont="1" applyBorder="1" applyAlignment="1" applyProtection="1">
      <alignment horizontal="center"/>
    </xf>
    <xf numFmtId="8" fontId="13" fillId="0" borderId="50" xfId="0" applyNumberFormat="1" applyFont="1" applyBorder="1" applyProtection="1"/>
    <xf numFmtId="8" fontId="13" fillId="0" borderId="41" xfId="0" applyNumberFormat="1" applyFont="1" applyBorder="1" applyProtection="1"/>
    <xf numFmtId="0" fontId="13" fillId="0" borderId="0" xfId="0" applyFont="1" applyBorder="1" applyAlignment="1" applyProtection="1">
      <alignment horizontal="right"/>
    </xf>
    <xf numFmtId="0" fontId="13" fillId="0" borderId="11" xfId="0" applyFont="1" applyBorder="1" applyAlignment="1" applyProtection="1"/>
    <xf numFmtId="0" fontId="13" fillId="0" borderId="7" xfId="0" applyFont="1" applyBorder="1" applyAlignment="1" applyProtection="1"/>
    <xf numFmtId="44" fontId="7" fillId="0" borderId="0" xfId="2" applyFont="1" applyProtection="1"/>
    <xf numFmtId="44" fontId="13" fillId="0" borderId="0" xfId="2" applyFont="1" applyProtection="1"/>
    <xf numFmtId="8" fontId="13" fillId="0" borderId="0" xfId="0" applyNumberFormat="1" applyFont="1" applyProtection="1"/>
    <xf numFmtId="0" fontId="13" fillId="0" borderId="0" xfId="0" applyFont="1" applyAlignment="1" applyProtection="1">
      <alignment horizontal="right"/>
    </xf>
    <xf numFmtId="0" fontId="3" fillId="0" borderId="11" xfId="0" applyFont="1" applyBorder="1" applyProtection="1"/>
    <xf numFmtId="0" fontId="3" fillId="0" borderId="11" xfId="0" applyFont="1" applyBorder="1" applyAlignment="1" applyProtection="1"/>
    <xf numFmtId="0" fontId="18" fillId="0" borderId="11" xfId="0" applyFont="1" applyBorder="1" applyProtection="1"/>
    <xf numFmtId="8" fontId="7" fillId="0" borderId="22" xfId="0" applyNumberFormat="1" applyFont="1" applyFill="1" applyBorder="1" applyProtection="1"/>
    <xf numFmtId="0" fontId="3" fillId="0" borderId="7" xfId="0" applyFont="1" applyBorder="1" applyAlignment="1" applyProtection="1"/>
    <xf numFmtId="0" fontId="3" fillId="0" borderId="7" xfId="0" applyFont="1" applyBorder="1" applyAlignment="1" applyProtection="1">
      <alignment horizontal="center"/>
    </xf>
    <xf numFmtId="0" fontId="3" fillId="0" borderId="7" xfId="0" applyFont="1" applyFill="1" applyBorder="1" applyAlignment="1" applyProtection="1"/>
    <xf numFmtId="8" fontId="7" fillId="0" borderId="7" xfId="2" applyNumberFormat="1" applyFont="1" applyBorder="1" applyAlignment="1" applyProtection="1">
      <alignment horizontal="center"/>
    </xf>
    <xf numFmtId="0" fontId="23" fillId="0" borderId="0" xfId="0" applyFont="1" applyProtection="1"/>
    <xf numFmtId="0" fontId="23" fillId="0" borderId="0" xfId="0" applyFont="1" applyBorder="1" applyProtection="1"/>
    <xf numFmtId="0" fontId="23" fillId="0" borderId="0" xfId="0" applyFont="1" applyBorder="1" applyAlignment="1" applyProtection="1">
      <alignment horizontal="center"/>
    </xf>
    <xf numFmtId="0" fontId="24" fillId="0" borderId="11" xfId="0" applyFont="1" applyBorder="1" applyAlignment="1" applyProtection="1"/>
    <xf numFmtId="0" fontId="18" fillId="0" borderId="0" xfId="0" applyFont="1" applyProtection="1"/>
    <xf numFmtId="8" fontId="23" fillId="0" borderId="0" xfId="0" applyNumberFormat="1" applyFont="1" applyBorder="1" applyProtection="1"/>
    <xf numFmtId="0" fontId="22" fillId="0" borderId="11" xfId="0" applyNumberFormat="1" applyFont="1" applyBorder="1" applyProtection="1"/>
    <xf numFmtId="8" fontId="22" fillId="0" borderId="11" xfId="0" applyNumberFormat="1" applyFont="1" applyBorder="1" applyProtection="1"/>
    <xf numFmtId="0" fontId="15" fillId="0" borderId="11" xfId="0" applyFont="1" applyBorder="1" applyProtection="1"/>
    <xf numFmtId="0" fontId="15" fillId="0" borderId="0" xfId="0" applyFont="1" applyProtection="1"/>
    <xf numFmtId="0" fontId="3" fillId="0" borderId="0" xfId="0" applyFont="1" applyBorder="1" applyProtection="1"/>
    <xf numFmtId="0" fontId="3" fillId="0" borderId="7" xfId="0" applyFont="1" applyBorder="1" applyAlignment="1" applyProtection="1">
      <protection locked="0"/>
    </xf>
    <xf numFmtId="0" fontId="22" fillId="0" borderId="0" xfId="0" applyFont="1" applyProtection="1"/>
    <xf numFmtId="8" fontId="22" fillId="0" borderId="0" xfId="0" applyNumberFormat="1" applyFont="1" applyProtection="1"/>
    <xf numFmtId="0" fontId="3" fillId="0" borderId="0" xfId="0" applyFont="1" applyAlignment="1" applyProtection="1">
      <alignment horizontal="center"/>
    </xf>
    <xf numFmtId="8" fontId="3" fillId="0" borderId="22" xfId="0" applyNumberFormat="1" applyFont="1" applyBorder="1" applyProtection="1">
      <protection locked="0"/>
    </xf>
    <xf numFmtId="8" fontId="25" fillId="0" borderId="22" xfId="0" applyNumberFormat="1" applyFont="1" applyBorder="1" applyProtection="1"/>
    <xf numFmtId="0" fontId="13" fillId="2" borderId="0" xfId="0" applyFont="1" applyFill="1" applyProtection="1"/>
    <xf numFmtId="0" fontId="13" fillId="2" borderId="0" xfId="0" applyFont="1" applyFill="1" applyAlignment="1" applyProtection="1"/>
    <xf numFmtId="8" fontId="13" fillId="2" borderId="29" xfId="0" applyNumberFormat="1" applyFont="1" applyFill="1" applyBorder="1" applyProtection="1"/>
    <xf numFmtId="0" fontId="17" fillId="0" borderId="51" xfId="0" applyFont="1" applyBorder="1" applyProtection="1"/>
    <xf numFmtId="0" fontId="17" fillId="0" borderId="50" xfId="0" applyFont="1" applyBorder="1" applyProtection="1"/>
    <xf numFmtId="0" fontId="3" fillId="0" borderId="50" xfId="0" applyFont="1" applyBorder="1" applyProtection="1"/>
    <xf numFmtId="0" fontId="3" fillId="0" borderId="50" xfId="0" applyFont="1" applyFill="1" applyBorder="1" applyProtection="1"/>
    <xf numFmtId="8" fontId="3" fillId="0" borderId="50" xfId="0" applyNumberFormat="1" applyFont="1" applyFill="1" applyBorder="1" applyProtection="1"/>
    <xf numFmtId="0" fontId="3" fillId="0" borderId="52" xfId="0" applyFont="1" applyBorder="1" applyProtection="1"/>
    <xf numFmtId="0" fontId="3" fillId="0" borderId="53" xfId="0" applyFont="1" applyBorder="1" applyProtection="1"/>
    <xf numFmtId="0" fontId="3" fillId="6" borderId="0" xfId="0" applyFont="1" applyFill="1" applyBorder="1" applyProtection="1"/>
    <xf numFmtId="8" fontId="3" fillId="6" borderId="56" xfId="2" applyNumberFormat="1" applyFont="1" applyFill="1" applyBorder="1" applyAlignment="1" applyProtection="1"/>
    <xf numFmtId="8" fontId="3" fillId="0" borderId="0" xfId="2" applyNumberFormat="1" applyFont="1" applyFill="1" applyBorder="1" applyAlignment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/>
    <xf numFmtId="0" fontId="26" fillId="2" borderId="0" xfId="0" applyFont="1" applyFill="1" applyBorder="1" applyProtection="1"/>
    <xf numFmtId="8" fontId="3" fillId="2" borderId="56" xfId="2" applyNumberFormat="1" applyFont="1" applyFill="1" applyBorder="1" applyAlignment="1" applyProtection="1">
      <alignment horizontal="right"/>
    </xf>
    <xf numFmtId="8" fontId="3" fillId="2" borderId="57" xfId="2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3" fillId="0" borderId="54" xfId="0" applyFont="1" applyBorder="1" applyProtection="1"/>
    <xf numFmtId="0" fontId="3" fillId="0" borderId="0" xfId="0" applyFont="1" applyBorder="1" applyAlignment="1" applyProtection="1">
      <alignment horizontal="right"/>
    </xf>
    <xf numFmtId="8" fontId="3" fillId="0" borderId="0" xfId="2" applyNumberFormat="1" applyFont="1" applyBorder="1" applyAlignment="1" applyProtection="1">
      <alignment horizontal="center"/>
    </xf>
    <xf numFmtId="8" fontId="3" fillId="0" borderId="0" xfId="2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49" xfId="0" applyFont="1" applyBorder="1" applyAlignment="1" applyProtection="1">
      <protection locked="0"/>
    </xf>
    <xf numFmtId="165" fontId="3" fillId="0" borderId="0" xfId="2" applyNumberFormat="1" applyFont="1" applyBorder="1" applyAlignment="1" applyProtection="1"/>
    <xf numFmtId="165" fontId="3" fillId="0" borderId="0" xfId="2" applyNumberFormat="1" applyFont="1" applyFill="1" applyBorder="1" applyAlignment="1" applyProtection="1"/>
    <xf numFmtId="0" fontId="27" fillId="0" borderId="55" xfId="0" applyFont="1" applyBorder="1" applyProtection="1"/>
    <xf numFmtId="0" fontId="27" fillId="0" borderId="7" xfId="0" applyFont="1" applyBorder="1" applyProtection="1"/>
    <xf numFmtId="8" fontId="27" fillId="0" borderId="7" xfId="0" applyNumberFormat="1" applyFont="1" applyBorder="1" applyProtection="1"/>
    <xf numFmtId="0" fontId="27" fillId="0" borderId="49" xfId="0" applyFont="1" applyBorder="1" applyProtection="1"/>
    <xf numFmtId="0" fontId="27" fillId="0" borderId="0" xfId="0" applyFont="1" applyProtection="1"/>
    <xf numFmtId="0" fontId="3" fillId="0" borderId="7" xfId="0" applyFont="1" applyBorder="1" applyProtection="1"/>
    <xf numFmtId="8" fontId="3" fillId="0" borderId="7" xfId="0" applyNumberFormat="1" applyFont="1" applyBorder="1" applyProtection="1"/>
    <xf numFmtId="0" fontId="29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top" wrapText="1"/>
    </xf>
    <xf numFmtId="0" fontId="28" fillId="0" borderId="0" xfId="0" applyFont="1" applyAlignment="1" applyProtection="1">
      <alignment vertical="top" wrapText="1"/>
    </xf>
    <xf numFmtId="0" fontId="27" fillId="0" borderId="0" xfId="0" applyFont="1" applyAlignment="1" applyProtection="1">
      <alignment horizontal="right"/>
    </xf>
    <xf numFmtId="0" fontId="23" fillId="0" borderId="0" xfId="0" applyFont="1" applyAlignment="1" applyProtection="1">
      <alignment vertical="top"/>
    </xf>
    <xf numFmtId="0" fontId="25" fillId="3" borderId="51" xfId="0" applyFont="1" applyFill="1" applyBorder="1" applyAlignment="1" applyProtection="1">
      <alignment vertical="top"/>
    </xf>
    <xf numFmtId="0" fontId="13" fillId="3" borderId="50" xfId="0" applyFont="1" applyFill="1" applyBorder="1" applyAlignment="1" applyProtection="1">
      <alignment vertical="top" wrapText="1"/>
    </xf>
    <xf numFmtId="0" fontId="13" fillId="3" borderId="52" xfId="0" applyFont="1" applyFill="1" applyBorder="1" applyAlignment="1" applyProtection="1">
      <alignment vertical="top" wrapText="1"/>
    </xf>
    <xf numFmtId="0" fontId="7" fillId="2" borderId="19" xfId="0" applyFont="1" applyFill="1" applyBorder="1" applyAlignment="1" applyProtection="1">
      <alignment horizontal="center"/>
    </xf>
    <xf numFmtId="164" fontId="7" fillId="2" borderId="25" xfId="0" applyNumberFormat="1" applyFont="1" applyFill="1" applyBorder="1" applyAlignment="1" applyProtection="1">
      <alignment horizontal="center"/>
    </xf>
    <xf numFmtId="164" fontId="7" fillId="2" borderId="27" xfId="0" applyNumberFormat="1" applyFont="1" applyFill="1" applyBorder="1" applyAlignment="1" applyProtection="1">
      <alignment horizontal="center"/>
    </xf>
    <xf numFmtId="44" fontId="13" fillId="0" borderId="41" xfId="0" applyNumberFormat="1" applyFont="1" applyBorder="1" applyProtection="1"/>
    <xf numFmtId="0" fontId="13" fillId="3" borderId="29" xfId="0" applyFont="1" applyFill="1" applyBorder="1" applyAlignment="1" applyProtection="1">
      <alignment horizontal="center"/>
      <protection locked="0"/>
    </xf>
    <xf numFmtId="165" fontId="20" fillId="8" borderId="46" xfId="0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3" fillId="0" borderId="0" xfId="0" quotePrefix="1" applyFont="1" applyProtection="1"/>
    <xf numFmtId="0" fontId="31" fillId="2" borderId="29" xfId="0" applyFont="1" applyFill="1" applyBorder="1" applyAlignment="1" applyProtection="1">
      <alignment horizontal="center"/>
    </xf>
    <xf numFmtId="8" fontId="7" fillId="2" borderId="20" xfId="0" applyNumberFormat="1" applyFont="1" applyFill="1" applyBorder="1" applyAlignment="1" applyProtection="1">
      <alignment horizontal="center"/>
    </xf>
    <xf numFmtId="8" fontId="7" fillId="2" borderId="26" xfId="0" applyNumberFormat="1" applyFont="1" applyFill="1" applyBorder="1" applyProtection="1"/>
    <xf numFmtId="0" fontId="5" fillId="0" borderId="0" xfId="0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165" fontId="20" fillId="8" borderId="46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/>
    <xf numFmtId="0" fontId="33" fillId="0" borderId="7" xfId="0" applyFont="1" applyBorder="1" applyAlignment="1" applyProtection="1"/>
    <xf numFmtId="0" fontId="33" fillId="0" borderId="0" xfId="0" applyFont="1" applyBorder="1" applyAlignment="1" applyProtection="1"/>
    <xf numFmtId="14" fontId="22" fillId="7" borderId="7" xfId="0" applyNumberFormat="1" applyFont="1" applyFill="1" applyBorder="1" applyAlignment="1" applyProtection="1">
      <alignment horizontal="center"/>
      <protection locked="0"/>
    </xf>
    <xf numFmtId="18" fontId="22" fillId="0" borderId="7" xfId="0" applyNumberFormat="1" applyFont="1" applyBorder="1" applyAlignment="1" applyProtection="1">
      <alignment horizontal="center"/>
    </xf>
    <xf numFmtId="18" fontId="22" fillId="7" borderId="7" xfId="0" applyNumberFormat="1" applyFont="1" applyFill="1" applyBorder="1" applyAlignment="1" applyProtection="1">
      <alignment horizontal="center"/>
      <protection locked="0"/>
    </xf>
    <xf numFmtId="14" fontId="33" fillId="0" borderId="0" xfId="0" applyNumberFormat="1" applyFont="1" applyBorder="1" applyAlignment="1" applyProtection="1">
      <alignment horizontal="center"/>
    </xf>
    <xf numFmtId="14" fontId="22" fillId="0" borderId="7" xfId="0" applyNumberFormat="1" applyFont="1" applyBorder="1" applyAlignment="1" applyProtection="1">
      <alignment horizontal="center"/>
    </xf>
    <xf numFmtId="0" fontId="22" fillId="0" borderId="2" xfId="0" applyNumberFormat="1" applyFont="1" applyBorder="1" applyAlignment="1" applyProtection="1"/>
    <xf numFmtId="0" fontId="22" fillId="0" borderId="0" xfId="0" applyNumberFormat="1" applyFont="1" applyBorder="1" applyAlignment="1" applyProtection="1"/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22" fillId="7" borderId="7" xfId="0" applyFont="1" applyFill="1" applyBorder="1" applyAlignment="1" applyProtection="1">
      <protection locked="0"/>
    </xf>
    <xf numFmtId="0" fontId="7" fillId="0" borderId="1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22" fillId="7" borderId="2" xfId="0" applyNumberFormat="1" applyFont="1" applyFill="1" applyBorder="1" applyAlignment="1" applyProtection="1">
      <alignment horizontal="center"/>
      <protection locked="0"/>
    </xf>
    <xf numFmtId="0" fontId="22" fillId="7" borderId="7" xfId="0" applyNumberFormat="1" applyFont="1" applyFill="1" applyBorder="1" applyAlignment="1" applyProtection="1">
      <alignment horizontal="center"/>
      <protection locked="0"/>
    </xf>
    <xf numFmtId="0" fontId="22" fillId="7" borderId="3" xfId="0" applyNumberFormat="1" applyFont="1" applyFill="1" applyBorder="1" applyAlignment="1" applyProtection="1">
      <alignment horizontal="center"/>
      <protection locked="0"/>
    </xf>
    <xf numFmtId="0" fontId="22" fillId="7" borderId="9" xfId="0" applyNumberFormat="1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 wrapText="1"/>
    </xf>
    <xf numFmtId="0" fontId="10" fillId="4" borderId="13" xfId="0" applyFont="1" applyFill="1" applyBorder="1" applyAlignment="1" applyProtection="1">
      <alignment horizontal="center" wrapText="1"/>
    </xf>
    <xf numFmtId="0" fontId="10" fillId="4" borderId="14" xfId="0" applyFont="1" applyFill="1" applyBorder="1" applyAlignment="1" applyProtection="1">
      <alignment horizontal="center" wrapText="1"/>
    </xf>
    <xf numFmtId="0" fontId="7" fillId="0" borderId="15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2" fillId="7" borderId="11" xfId="0" applyFont="1" applyFill="1" applyBorder="1" applyAlignment="1" applyProtection="1">
      <protection locked="0"/>
    </xf>
    <xf numFmtId="0" fontId="30" fillId="3" borderId="7" xfId="0" applyNumberFormat="1" applyFont="1" applyFill="1" applyBorder="1" applyAlignment="1" applyProtection="1">
      <alignment horizontal="center"/>
      <protection locked="0"/>
    </xf>
    <xf numFmtId="0" fontId="30" fillId="3" borderId="9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14" fontId="3" fillId="0" borderId="21" xfId="0" applyNumberFormat="1" applyFont="1" applyBorder="1" applyAlignment="1" applyProtection="1">
      <alignment horizontal="center"/>
    </xf>
    <xf numFmtId="14" fontId="3" fillId="0" borderId="22" xfId="0" applyNumberFormat="1" applyFont="1" applyBorder="1" applyAlignment="1" applyProtection="1">
      <alignment horizontal="center"/>
    </xf>
    <xf numFmtId="14" fontId="3" fillId="0" borderId="23" xfId="0" applyNumberFormat="1" applyFont="1" applyBorder="1" applyAlignment="1" applyProtection="1">
      <alignment horizontal="center"/>
    </xf>
    <xf numFmtId="18" fontId="3" fillId="0" borderId="22" xfId="0" applyNumberFormat="1" applyFont="1" applyBorder="1" applyAlignment="1" applyProtection="1">
      <alignment horizontal="center"/>
    </xf>
    <xf numFmtId="0" fontId="3" fillId="0" borderId="22" xfId="0" applyNumberFormat="1" applyFont="1" applyBorder="1" applyAlignment="1" applyProtection="1">
      <alignment horizontal="center"/>
    </xf>
    <xf numFmtId="0" fontId="3" fillId="0" borderId="24" xfId="0" applyNumberFormat="1" applyFont="1" applyBorder="1" applyAlignment="1" applyProtection="1">
      <alignment horizontal="center"/>
    </xf>
    <xf numFmtId="0" fontId="3" fillId="0" borderId="21" xfId="0" applyNumberFormat="1" applyFont="1" applyFill="1" applyBorder="1" applyAlignment="1" applyProtection="1">
      <alignment horizontal="center"/>
    </xf>
    <xf numFmtId="0" fontId="3" fillId="0" borderId="24" xfId="0" applyNumberFormat="1" applyFont="1" applyFill="1" applyBorder="1" applyAlignment="1" applyProtection="1">
      <alignment horizontal="center"/>
    </xf>
    <xf numFmtId="0" fontId="17" fillId="2" borderId="12" xfId="0" applyFont="1" applyFill="1" applyBorder="1" applyAlignment="1" applyProtection="1">
      <alignment horizontal="center"/>
    </xf>
    <xf numFmtId="0" fontId="17" fillId="2" borderId="13" xfId="0" applyFont="1" applyFill="1" applyBorder="1" applyAlignment="1" applyProtection="1">
      <alignment horizontal="center"/>
    </xf>
    <xf numFmtId="0" fontId="17" fillId="2" borderId="14" xfId="0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8" fontId="7" fillId="0" borderId="15" xfId="0" applyNumberFormat="1" applyFont="1" applyBorder="1" applyAlignment="1" applyProtection="1">
      <alignment horizontal="center"/>
    </xf>
    <xf numFmtId="8" fontId="7" fillId="0" borderId="18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7" fillId="0" borderId="10" xfId="0" applyFont="1" applyBorder="1" applyAlignment="1" applyProtection="1">
      <alignment horizontal="left"/>
    </xf>
    <xf numFmtId="165" fontId="7" fillId="0" borderId="21" xfId="0" applyNumberFormat="1" applyFont="1" applyBorder="1" applyAlignment="1" applyProtection="1">
      <alignment horizontal="center"/>
    </xf>
    <xf numFmtId="165" fontId="7" fillId="0" borderId="24" xfId="0" applyNumberFormat="1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left"/>
    </xf>
    <xf numFmtId="0" fontId="7" fillId="0" borderId="9" xfId="0" applyFont="1" applyBorder="1" applyAlignment="1" applyProtection="1">
      <alignment horizontal="left"/>
    </xf>
    <xf numFmtId="165" fontId="7" fillId="0" borderId="37" xfId="0" applyNumberFormat="1" applyFont="1" applyBorder="1" applyAlignment="1" applyProtection="1">
      <alignment horizontal="center"/>
    </xf>
    <xf numFmtId="165" fontId="7" fillId="0" borderId="38" xfId="0" applyNumberFormat="1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left"/>
    </xf>
    <xf numFmtId="14" fontId="7" fillId="0" borderId="23" xfId="0" applyNumberFormat="1" applyFont="1" applyBorder="1" applyAlignment="1" applyProtection="1">
      <alignment horizontal="center"/>
    </xf>
    <xf numFmtId="14" fontId="7" fillId="0" borderId="41" xfId="0" applyNumberFormat="1" applyFont="1" applyBorder="1" applyAlignment="1" applyProtection="1">
      <alignment horizontal="center"/>
    </xf>
    <xf numFmtId="166" fontId="7" fillId="0" borderId="23" xfId="0" applyNumberFormat="1" applyFont="1" applyBorder="1" applyAlignment="1" applyProtection="1">
      <alignment horizontal="center"/>
    </xf>
    <xf numFmtId="166" fontId="7" fillId="0" borderId="11" xfId="0" applyNumberFormat="1" applyFont="1" applyBorder="1" applyAlignment="1" applyProtection="1">
      <alignment horizontal="center"/>
    </xf>
    <xf numFmtId="166" fontId="7" fillId="0" borderId="41" xfId="0" applyNumberFormat="1" applyFont="1" applyBorder="1" applyAlignment="1" applyProtection="1">
      <alignment horizontal="center"/>
    </xf>
    <xf numFmtId="165" fontId="7" fillId="2" borderId="12" xfId="2" applyNumberFormat="1" applyFont="1" applyFill="1" applyBorder="1" applyAlignment="1" applyProtection="1">
      <alignment horizontal="center"/>
    </xf>
    <xf numFmtId="165" fontId="7" fillId="2" borderId="14" xfId="2" applyNumberFormat="1" applyFont="1" applyFill="1" applyBorder="1" applyAlignment="1" applyProtection="1">
      <alignment horizontal="center"/>
    </xf>
    <xf numFmtId="8" fontId="7" fillId="0" borderId="39" xfId="0" applyNumberFormat="1" applyFont="1" applyFill="1" applyBorder="1" applyAlignment="1" applyProtection="1">
      <alignment horizontal="center"/>
    </xf>
    <xf numFmtId="8" fontId="7" fillId="0" borderId="40" xfId="0" applyNumberFormat="1" applyFont="1" applyFill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7" fillId="0" borderId="41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165" fontId="20" fillId="8" borderId="46" xfId="0" applyNumberFormat="1" applyFont="1" applyFill="1" applyBorder="1" applyAlignment="1" applyProtection="1">
      <alignment horizontal="center"/>
      <protection locked="0"/>
    </xf>
    <xf numFmtId="165" fontId="20" fillId="8" borderId="47" xfId="0" applyNumberFormat="1" applyFont="1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 applyProtection="1">
      <alignment horizontal="left"/>
    </xf>
    <xf numFmtId="0" fontId="3" fillId="2" borderId="11" xfId="0" applyFont="1" applyFill="1" applyBorder="1" applyAlignment="1"/>
    <xf numFmtId="165" fontId="20" fillId="2" borderId="11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center"/>
    </xf>
    <xf numFmtId="8" fontId="21" fillId="6" borderId="1" xfId="0" applyNumberFormat="1" applyFont="1" applyFill="1" applyBorder="1" applyAlignment="1" applyProtection="1">
      <alignment horizontal="center"/>
    </xf>
    <xf numFmtId="8" fontId="21" fillId="6" borderId="13" xfId="0" applyNumberFormat="1" applyFont="1" applyFill="1" applyBorder="1" applyAlignment="1" applyProtection="1">
      <alignment horizontal="center"/>
    </xf>
    <xf numFmtId="8" fontId="21" fillId="6" borderId="14" xfId="0" applyNumberFormat="1" applyFont="1" applyFill="1" applyBorder="1" applyAlignment="1" applyProtection="1">
      <alignment horizontal="center"/>
    </xf>
    <xf numFmtId="164" fontId="7" fillId="7" borderId="12" xfId="0" applyNumberFormat="1" applyFont="1" applyFill="1" applyBorder="1" applyAlignment="1" applyProtection="1">
      <alignment horizontal="center"/>
    </xf>
    <xf numFmtId="164" fontId="7" fillId="7" borderId="13" xfId="0" applyNumberFormat="1" applyFont="1" applyFill="1" applyBorder="1" applyAlignment="1" applyProtection="1">
      <alignment horizontal="center"/>
    </xf>
    <xf numFmtId="164" fontId="7" fillId="7" borderId="14" xfId="0" applyNumberFormat="1" applyFont="1" applyFill="1" applyBorder="1" applyAlignment="1" applyProtection="1">
      <alignment horizontal="center"/>
    </xf>
    <xf numFmtId="44" fontId="15" fillId="6" borderId="4" xfId="2" applyFont="1" applyFill="1" applyBorder="1" applyAlignment="1" applyProtection="1">
      <alignment horizontal="center"/>
      <protection locked="0"/>
    </xf>
    <xf numFmtId="44" fontId="15" fillId="6" borderId="6" xfId="2" applyFont="1" applyFill="1" applyBorder="1" applyAlignment="1" applyProtection="1">
      <alignment horizontal="center"/>
      <protection locked="0"/>
    </xf>
    <xf numFmtId="44" fontId="15" fillId="7" borderId="4" xfId="2" applyFont="1" applyFill="1" applyBorder="1" applyAlignment="1" applyProtection="1">
      <alignment horizontal="center"/>
      <protection locked="0"/>
    </xf>
    <xf numFmtId="44" fontId="15" fillId="7" borderId="6" xfId="2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left"/>
    </xf>
    <xf numFmtId="14" fontId="7" fillId="0" borderId="43" xfId="0" applyNumberFormat="1" applyFont="1" applyBorder="1" applyAlignment="1" applyProtection="1">
      <alignment horizontal="center"/>
    </xf>
    <xf numFmtId="14" fontId="7" fillId="0" borderId="44" xfId="0" applyNumberFormat="1" applyFont="1" applyBorder="1" applyAlignment="1" applyProtection="1">
      <alignment horizontal="center"/>
    </xf>
    <xf numFmtId="166" fontId="7" fillId="0" borderId="43" xfId="0" applyNumberFormat="1" applyFont="1" applyBorder="1" applyAlignment="1" applyProtection="1">
      <alignment horizontal="center"/>
    </xf>
    <xf numFmtId="166" fontId="7" fillId="0" borderId="36" xfId="0" applyNumberFormat="1" applyFont="1" applyBorder="1" applyAlignment="1" applyProtection="1">
      <alignment horizontal="center"/>
    </xf>
    <xf numFmtId="166" fontId="7" fillId="0" borderId="44" xfId="0" applyNumberFormat="1" applyFont="1" applyBorder="1" applyAlignment="1" applyProtection="1">
      <alignment horizontal="center"/>
    </xf>
    <xf numFmtId="165" fontId="3" fillId="8" borderId="46" xfId="0" applyNumberFormat="1" applyFont="1" applyFill="1" applyBorder="1" applyAlignment="1" applyProtection="1">
      <alignment horizontal="center"/>
      <protection locked="0"/>
    </xf>
    <xf numFmtId="165" fontId="3" fillId="8" borderId="2" xfId="0" applyNumberFormat="1" applyFont="1" applyFill="1" applyBorder="1" applyAlignment="1" applyProtection="1">
      <alignment horizontal="center"/>
      <protection locked="0"/>
    </xf>
    <xf numFmtId="165" fontId="20" fillId="8" borderId="2" xfId="0" applyNumberFormat="1" applyFont="1" applyFill="1" applyBorder="1" applyAlignment="1" applyProtection="1">
      <alignment horizontal="center"/>
      <protection locked="0"/>
    </xf>
    <xf numFmtId="0" fontId="10" fillId="10" borderId="12" xfId="0" applyFont="1" applyFill="1" applyBorder="1" applyAlignment="1" applyProtection="1">
      <alignment horizontal="center" wrapText="1"/>
    </xf>
    <xf numFmtId="0" fontId="10" fillId="10" borderId="13" xfId="0" applyFont="1" applyFill="1" applyBorder="1" applyAlignment="1" applyProtection="1">
      <alignment horizontal="center" wrapText="1"/>
    </xf>
    <xf numFmtId="0" fontId="10" fillId="10" borderId="14" xfId="0" applyFont="1" applyFill="1" applyBorder="1" applyAlignment="1" applyProtection="1">
      <alignment horizontal="center" wrapText="1"/>
    </xf>
    <xf numFmtId="0" fontId="3" fillId="7" borderId="12" xfId="0" applyFont="1" applyFill="1" applyBorder="1" applyAlignment="1" applyProtection="1">
      <alignment horizontal="center"/>
      <protection locked="0"/>
    </xf>
    <xf numFmtId="0" fontId="3" fillId="7" borderId="14" xfId="0" applyFont="1" applyFill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</xf>
    <xf numFmtId="44" fontId="3" fillId="6" borderId="12" xfId="2" applyFont="1" applyFill="1" applyBorder="1" applyAlignment="1" applyProtection="1">
      <alignment horizontal="center"/>
      <protection locked="0"/>
    </xf>
    <xf numFmtId="44" fontId="3" fillId="6" borderId="14" xfId="2" applyFont="1" applyFill="1" applyBorder="1" applyAlignment="1" applyProtection="1">
      <alignment horizontal="center"/>
      <protection locked="0"/>
    </xf>
    <xf numFmtId="44" fontId="3" fillId="7" borderId="12" xfId="2" applyFont="1" applyFill="1" applyBorder="1" applyAlignment="1" applyProtection="1">
      <alignment horizontal="center"/>
      <protection locked="0"/>
    </xf>
    <xf numFmtId="44" fontId="3" fillId="7" borderId="14" xfId="2" applyFont="1" applyFill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41" xfId="0" applyFont="1" applyBorder="1" applyAlignment="1" applyProtection="1">
      <alignment horizontal="left"/>
      <protection locked="0"/>
    </xf>
    <xf numFmtId="0" fontId="26" fillId="0" borderId="0" xfId="0" applyFont="1" applyBorder="1" applyAlignment="1" applyProtection="1">
      <alignment horizontal="center"/>
    </xf>
    <xf numFmtId="8" fontId="26" fillId="0" borderId="0" xfId="0" applyNumberFormat="1" applyFont="1" applyBorder="1" applyAlignment="1" applyProtection="1">
      <alignment horizontal="center"/>
    </xf>
    <xf numFmtId="0" fontId="15" fillId="3" borderId="53" xfId="0" applyFont="1" applyFill="1" applyBorder="1" applyAlignment="1" applyProtection="1">
      <alignment horizontal="left" vertical="top" wrapText="1"/>
      <protection locked="0"/>
    </xf>
    <xf numFmtId="0" fontId="15" fillId="3" borderId="0" xfId="0" applyFont="1" applyFill="1" applyBorder="1" applyAlignment="1" applyProtection="1">
      <alignment horizontal="left" vertical="top" wrapText="1"/>
      <protection locked="0"/>
    </xf>
    <xf numFmtId="0" fontId="15" fillId="3" borderId="54" xfId="0" applyFont="1" applyFill="1" applyBorder="1" applyAlignment="1" applyProtection="1">
      <alignment horizontal="left" vertical="top" wrapText="1"/>
      <protection locked="0"/>
    </xf>
    <xf numFmtId="0" fontId="15" fillId="3" borderId="55" xfId="0" applyFont="1" applyFill="1" applyBorder="1" applyAlignment="1" applyProtection="1">
      <alignment horizontal="left" vertical="top" wrapText="1"/>
      <protection locked="0"/>
    </xf>
    <xf numFmtId="0" fontId="15" fillId="3" borderId="7" xfId="0" applyFont="1" applyFill="1" applyBorder="1" applyAlignment="1" applyProtection="1">
      <alignment horizontal="left" vertical="top" wrapText="1"/>
      <protection locked="0"/>
    </xf>
    <xf numFmtId="0" fontId="15" fillId="3" borderId="49" xfId="0" applyFont="1" applyFill="1" applyBorder="1" applyAlignment="1" applyProtection="1">
      <alignment horizontal="left" vertical="top" wrapText="1"/>
      <protection locked="0"/>
    </xf>
    <xf numFmtId="0" fontId="3" fillId="3" borderId="7" xfId="0" applyNumberFormat="1" applyFont="1" applyFill="1" applyBorder="1" applyAlignment="1" applyProtection="1">
      <alignment horizontal="center"/>
      <protection locked="0"/>
    </xf>
    <xf numFmtId="0" fontId="3" fillId="3" borderId="9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</xf>
    <xf numFmtId="0" fontId="3" fillId="0" borderId="0" xfId="0" applyFont="1" applyAlignment="1" applyProtection="1">
      <alignment vertical="top"/>
    </xf>
    <xf numFmtId="0" fontId="3" fillId="0" borderId="5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top" wrapText="1"/>
    </xf>
    <xf numFmtId="0" fontId="34" fillId="0" borderId="0" xfId="0" applyFont="1" applyAlignment="1" applyProtection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844D2D5-46A8-4DA5-AF53-80BEBD5F317E}" type="doc">
      <dgm:prSet loTypeId="urn:microsoft.com/office/officeart/2005/8/layout/hProcess3" loCatId="process" qsTypeId="urn:microsoft.com/office/officeart/2005/8/quickstyle/simple1" qsCatId="simple" csTypeId="urn:microsoft.com/office/officeart/2005/8/colors/accent1_2" csCatId="accent1" phldr="1"/>
      <dgm:spPr/>
    </dgm:pt>
    <dgm:pt modelId="{022B0AFC-E0F3-4CD9-8796-3EAA356B1E45}">
      <dgm:prSet phldrT="[Text]"/>
      <dgm:spPr/>
      <dgm:t>
        <a:bodyPr/>
        <a:lstStyle/>
        <a:p>
          <a:endParaRPr lang="en-US"/>
        </a:p>
      </dgm:t>
    </dgm:pt>
    <dgm:pt modelId="{30D7D6A5-5C4F-4599-B3E8-9AF1A7BA36A5}" type="parTrans" cxnId="{BD1E0298-3D44-4A0B-A822-2C77ED096B66}">
      <dgm:prSet/>
      <dgm:spPr/>
      <dgm:t>
        <a:bodyPr/>
        <a:lstStyle/>
        <a:p>
          <a:endParaRPr lang="en-US"/>
        </a:p>
      </dgm:t>
    </dgm:pt>
    <dgm:pt modelId="{E0425CB4-4A4D-46EC-BC94-70F58600B273}" type="sibTrans" cxnId="{BD1E0298-3D44-4A0B-A822-2C77ED096B66}">
      <dgm:prSet/>
      <dgm:spPr/>
      <dgm:t>
        <a:bodyPr/>
        <a:lstStyle/>
        <a:p>
          <a:endParaRPr lang="en-US"/>
        </a:p>
      </dgm:t>
    </dgm:pt>
    <dgm:pt modelId="{24BC99CB-49FB-4876-BE68-F4CBC1BBAFB9}" type="pres">
      <dgm:prSet presAssocID="{0844D2D5-46A8-4DA5-AF53-80BEBD5F317E}" presName="Name0" presStyleCnt="0">
        <dgm:presLayoutVars>
          <dgm:dir/>
          <dgm:animLvl val="lvl"/>
          <dgm:resizeHandles val="exact"/>
        </dgm:presLayoutVars>
      </dgm:prSet>
      <dgm:spPr/>
    </dgm:pt>
    <dgm:pt modelId="{DE0C60C1-8BB3-4F58-86BF-82DE620356BC}" type="pres">
      <dgm:prSet presAssocID="{0844D2D5-46A8-4DA5-AF53-80BEBD5F317E}" presName="dummy" presStyleCnt="0"/>
      <dgm:spPr/>
    </dgm:pt>
    <dgm:pt modelId="{5608B503-BD18-400A-AB4F-04E3C4B11381}" type="pres">
      <dgm:prSet presAssocID="{0844D2D5-46A8-4DA5-AF53-80BEBD5F317E}" presName="linH" presStyleCnt="0"/>
      <dgm:spPr/>
    </dgm:pt>
    <dgm:pt modelId="{6F7CCF62-8ABD-47EF-A5A3-21F22713B2A2}" type="pres">
      <dgm:prSet presAssocID="{0844D2D5-46A8-4DA5-AF53-80BEBD5F317E}" presName="padding1" presStyleCnt="0"/>
      <dgm:spPr/>
    </dgm:pt>
    <dgm:pt modelId="{72BA9897-0B7F-417A-A2C2-DB1045B6897C}" type="pres">
      <dgm:prSet presAssocID="{022B0AFC-E0F3-4CD9-8796-3EAA356B1E45}" presName="linV" presStyleCnt="0"/>
      <dgm:spPr/>
    </dgm:pt>
    <dgm:pt modelId="{5843AF9C-4279-4649-ADFC-15FC8D334DE4}" type="pres">
      <dgm:prSet presAssocID="{022B0AFC-E0F3-4CD9-8796-3EAA356B1E45}" presName="spVertical1" presStyleCnt="0"/>
      <dgm:spPr/>
    </dgm:pt>
    <dgm:pt modelId="{DC5599B0-8BAF-46C6-8F9D-0887612C5167}" type="pres">
      <dgm:prSet presAssocID="{022B0AFC-E0F3-4CD9-8796-3EAA356B1E45}" presName="parTx" presStyleLbl="revTx" presStyleIdx="0" presStyleCnt="1">
        <dgm:presLayoutVars>
          <dgm:chMax val="0"/>
          <dgm:chPref val="0"/>
          <dgm:bulletEnabled val="1"/>
        </dgm:presLayoutVars>
      </dgm:prSet>
      <dgm:spPr/>
    </dgm:pt>
    <dgm:pt modelId="{4D6F7C0C-BFEF-432B-923B-BB08A7A8A06B}" type="pres">
      <dgm:prSet presAssocID="{022B0AFC-E0F3-4CD9-8796-3EAA356B1E45}" presName="spVertical2" presStyleCnt="0"/>
      <dgm:spPr/>
    </dgm:pt>
    <dgm:pt modelId="{BF81AAFE-89CA-437A-A213-7D71849B60A5}" type="pres">
      <dgm:prSet presAssocID="{022B0AFC-E0F3-4CD9-8796-3EAA356B1E45}" presName="spVertical3" presStyleCnt="0"/>
      <dgm:spPr/>
    </dgm:pt>
    <dgm:pt modelId="{A74C9C7D-DEBE-4C89-874B-634F4E938007}" type="pres">
      <dgm:prSet presAssocID="{0844D2D5-46A8-4DA5-AF53-80BEBD5F317E}" presName="padding2" presStyleCnt="0"/>
      <dgm:spPr/>
    </dgm:pt>
    <dgm:pt modelId="{E2A3666B-556F-46EA-89F0-F8F87D631DEB}" type="pres">
      <dgm:prSet presAssocID="{0844D2D5-46A8-4DA5-AF53-80BEBD5F317E}" presName="negArrow" presStyleCnt="0"/>
      <dgm:spPr/>
    </dgm:pt>
    <dgm:pt modelId="{C3B6B737-66AA-495B-BB17-2C1BAC669CC8}" type="pres">
      <dgm:prSet presAssocID="{0844D2D5-46A8-4DA5-AF53-80BEBD5F317E}" presName="backgroundArrow" presStyleLbl="node1" presStyleIdx="0" presStyleCnt="1" custAng="10800000" custLinFactNeighborX="-1875" custLinFactNeighborY="-1479"/>
      <dgm:spPr>
        <a:solidFill>
          <a:srgbClr val="FF0000"/>
        </a:solidFill>
      </dgm:spPr>
    </dgm:pt>
  </dgm:ptLst>
  <dgm:cxnLst>
    <dgm:cxn modelId="{75CB9914-6B03-448D-851B-5757AD1B7DC4}" type="presOf" srcId="{0844D2D5-46A8-4DA5-AF53-80BEBD5F317E}" destId="{24BC99CB-49FB-4876-BE68-F4CBC1BBAFB9}" srcOrd="0" destOrd="0" presId="urn:microsoft.com/office/officeart/2005/8/layout/hProcess3"/>
    <dgm:cxn modelId="{BD1E0298-3D44-4A0B-A822-2C77ED096B66}" srcId="{0844D2D5-46A8-4DA5-AF53-80BEBD5F317E}" destId="{022B0AFC-E0F3-4CD9-8796-3EAA356B1E45}" srcOrd="0" destOrd="0" parTransId="{30D7D6A5-5C4F-4599-B3E8-9AF1A7BA36A5}" sibTransId="{E0425CB4-4A4D-46EC-BC94-70F58600B273}"/>
    <dgm:cxn modelId="{FEA009C2-FFAA-4A12-9E4F-3C18267D5BEC}" type="presOf" srcId="{022B0AFC-E0F3-4CD9-8796-3EAA356B1E45}" destId="{DC5599B0-8BAF-46C6-8F9D-0887612C5167}" srcOrd="0" destOrd="0" presId="urn:microsoft.com/office/officeart/2005/8/layout/hProcess3"/>
    <dgm:cxn modelId="{881B106E-4A48-463A-BEF7-5E449763998E}" type="presParOf" srcId="{24BC99CB-49FB-4876-BE68-F4CBC1BBAFB9}" destId="{DE0C60C1-8BB3-4F58-86BF-82DE620356BC}" srcOrd="0" destOrd="0" presId="urn:microsoft.com/office/officeart/2005/8/layout/hProcess3"/>
    <dgm:cxn modelId="{2AE7E7AA-8F68-4E04-B778-0D8A0D04B2A0}" type="presParOf" srcId="{24BC99CB-49FB-4876-BE68-F4CBC1BBAFB9}" destId="{5608B503-BD18-400A-AB4F-04E3C4B11381}" srcOrd="1" destOrd="0" presId="urn:microsoft.com/office/officeart/2005/8/layout/hProcess3"/>
    <dgm:cxn modelId="{09CFBF01-91BC-437C-8E41-64FD0516B6D4}" type="presParOf" srcId="{5608B503-BD18-400A-AB4F-04E3C4B11381}" destId="{6F7CCF62-8ABD-47EF-A5A3-21F22713B2A2}" srcOrd="0" destOrd="0" presId="urn:microsoft.com/office/officeart/2005/8/layout/hProcess3"/>
    <dgm:cxn modelId="{963ADDA5-47C1-4F94-8857-1371AC9CD4C1}" type="presParOf" srcId="{5608B503-BD18-400A-AB4F-04E3C4B11381}" destId="{72BA9897-0B7F-417A-A2C2-DB1045B6897C}" srcOrd="1" destOrd="0" presId="urn:microsoft.com/office/officeart/2005/8/layout/hProcess3"/>
    <dgm:cxn modelId="{F2B0F1F5-99B7-4B0A-8537-50AE39347BDA}" type="presParOf" srcId="{72BA9897-0B7F-417A-A2C2-DB1045B6897C}" destId="{5843AF9C-4279-4649-ADFC-15FC8D334DE4}" srcOrd="0" destOrd="0" presId="urn:microsoft.com/office/officeart/2005/8/layout/hProcess3"/>
    <dgm:cxn modelId="{6B552CB0-1B2B-45C0-8CAF-6897215BAA5E}" type="presParOf" srcId="{72BA9897-0B7F-417A-A2C2-DB1045B6897C}" destId="{DC5599B0-8BAF-46C6-8F9D-0887612C5167}" srcOrd="1" destOrd="0" presId="urn:microsoft.com/office/officeart/2005/8/layout/hProcess3"/>
    <dgm:cxn modelId="{EFA88909-459F-436C-A007-03E94B62A8F3}" type="presParOf" srcId="{72BA9897-0B7F-417A-A2C2-DB1045B6897C}" destId="{4D6F7C0C-BFEF-432B-923B-BB08A7A8A06B}" srcOrd="2" destOrd="0" presId="urn:microsoft.com/office/officeart/2005/8/layout/hProcess3"/>
    <dgm:cxn modelId="{77732519-4B22-4705-AF77-F79F772584B8}" type="presParOf" srcId="{72BA9897-0B7F-417A-A2C2-DB1045B6897C}" destId="{BF81AAFE-89CA-437A-A213-7D71849B60A5}" srcOrd="3" destOrd="0" presId="urn:microsoft.com/office/officeart/2005/8/layout/hProcess3"/>
    <dgm:cxn modelId="{D64251C9-11FB-4549-A322-C361623C8F03}" type="presParOf" srcId="{5608B503-BD18-400A-AB4F-04E3C4B11381}" destId="{A74C9C7D-DEBE-4C89-874B-634F4E938007}" srcOrd="2" destOrd="0" presId="urn:microsoft.com/office/officeart/2005/8/layout/hProcess3"/>
    <dgm:cxn modelId="{B6CBD382-AFDC-4888-B1BB-BE01BF5A248A}" type="presParOf" srcId="{5608B503-BD18-400A-AB4F-04E3C4B11381}" destId="{E2A3666B-556F-46EA-89F0-F8F87D631DEB}" srcOrd="3" destOrd="0" presId="urn:microsoft.com/office/officeart/2005/8/layout/hProcess3"/>
    <dgm:cxn modelId="{43A288E0-D9C0-42F3-AFD8-9496369AC738}" type="presParOf" srcId="{5608B503-BD18-400A-AB4F-04E3C4B11381}" destId="{C3B6B737-66AA-495B-BB17-2C1BAC669CC8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750915F9-B253-4E3D-9237-EF4C0225D55F}" type="doc">
      <dgm:prSet loTypeId="urn:microsoft.com/office/officeart/2005/8/layout/hProcess9" loCatId="process" qsTypeId="urn:microsoft.com/office/officeart/2005/8/quickstyle/simple1" qsCatId="simple" csTypeId="urn:microsoft.com/office/officeart/2005/8/colors/accent1_2" csCatId="accent1" phldr="1"/>
      <dgm:spPr/>
    </dgm:pt>
    <dgm:pt modelId="{B3C9E80C-5032-4626-8947-48BEAF96CE56}">
      <dgm:prSet phldrT="[Text]"/>
      <dgm:spPr/>
      <dgm:t>
        <a:bodyPr/>
        <a:lstStyle/>
        <a:p>
          <a:r>
            <a:rPr lang="en-US"/>
            <a:t>Enter each Receipt</a:t>
          </a:r>
        </a:p>
        <a:p>
          <a:r>
            <a:rPr lang="en-US"/>
            <a:t>Amount</a:t>
          </a:r>
        </a:p>
      </dgm:t>
    </dgm:pt>
    <dgm:pt modelId="{8F39839A-F88C-4503-8BC3-84A15F687AF4}" type="parTrans" cxnId="{2DE84A32-13CE-44A6-AF98-E9EDD70A91C1}">
      <dgm:prSet/>
      <dgm:spPr/>
      <dgm:t>
        <a:bodyPr/>
        <a:lstStyle/>
        <a:p>
          <a:endParaRPr lang="en-US"/>
        </a:p>
      </dgm:t>
    </dgm:pt>
    <dgm:pt modelId="{29621304-6CDB-4230-AE57-1A7C950DF8F8}" type="sibTrans" cxnId="{2DE84A32-13CE-44A6-AF98-E9EDD70A91C1}">
      <dgm:prSet/>
      <dgm:spPr/>
      <dgm:t>
        <a:bodyPr/>
        <a:lstStyle/>
        <a:p>
          <a:endParaRPr lang="en-US"/>
        </a:p>
      </dgm:t>
    </dgm:pt>
    <dgm:pt modelId="{3A840F88-F9D5-48D8-A709-A564446DB422}">
      <dgm:prSet phldrT="[Text]"/>
      <dgm:spPr/>
      <dgm:t>
        <a:bodyPr/>
        <a:lstStyle/>
        <a:p>
          <a:r>
            <a:rPr lang="en-US"/>
            <a:t>Enter B, L, or D for each meal receipt</a:t>
          </a:r>
        </a:p>
      </dgm:t>
    </dgm:pt>
    <dgm:pt modelId="{ED4B72AB-5FBA-4721-A1DD-C9852B2C1392}" type="parTrans" cxnId="{022D3D2E-B053-4DC6-A862-21EB79B0813C}">
      <dgm:prSet/>
      <dgm:spPr/>
      <dgm:t>
        <a:bodyPr/>
        <a:lstStyle/>
        <a:p>
          <a:endParaRPr lang="en-US"/>
        </a:p>
      </dgm:t>
    </dgm:pt>
    <dgm:pt modelId="{EBAA8165-4709-4591-9840-F38E7FE3DE1B}" type="sibTrans" cxnId="{022D3D2E-B053-4DC6-A862-21EB79B0813C}">
      <dgm:prSet/>
      <dgm:spPr/>
      <dgm:t>
        <a:bodyPr/>
        <a:lstStyle/>
        <a:p>
          <a:endParaRPr lang="en-US"/>
        </a:p>
      </dgm:t>
    </dgm:pt>
    <dgm:pt modelId="{E4819322-E25D-49B5-A9C9-97ECB33AACD7}">
      <dgm:prSet phldrT="[Text]"/>
      <dgm:spPr/>
      <dgm:t>
        <a:bodyPr/>
        <a:lstStyle/>
        <a:p>
          <a:r>
            <a:rPr lang="en-US"/>
            <a:t>In correct time period</a:t>
          </a:r>
        </a:p>
        <a:p>
          <a:r>
            <a:rPr lang="en-US"/>
            <a:t>(as calculated above)</a:t>
          </a:r>
        </a:p>
      </dgm:t>
    </dgm:pt>
    <dgm:pt modelId="{F4F67E17-2510-4875-B11B-2E413B81B463}" type="parTrans" cxnId="{18FED142-B768-4824-B921-F6499AB0DE27}">
      <dgm:prSet/>
      <dgm:spPr/>
      <dgm:t>
        <a:bodyPr/>
        <a:lstStyle/>
        <a:p>
          <a:endParaRPr lang="en-US"/>
        </a:p>
      </dgm:t>
    </dgm:pt>
    <dgm:pt modelId="{97D2AFE2-375F-471C-A182-C54FBB5A855F}" type="sibTrans" cxnId="{18FED142-B768-4824-B921-F6499AB0DE27}">
      <dgm:prSet/>
      <dgm:spPr/>
      <dgm:t>
        <a:bodyPr/>
        <a:lstStyle/>
        <a:p>
          <a:endParaRPr lang="en-US"/>
        </a:p>
      </dgm:t>
    </dgm:pt>
    <dgm:pt modelId="{141FA8FD-9BF0-401F-B191-D7F25755AEC7}" type="pres">
      <dgm:prSet presAssocID="{750915F9-B253-4E3D-9237-EF4C0225D55F}" presName="CompostProcess" presStyleCnt="0">
        <dgm:presLayoutVars>
          <dgm:dir/>
          <dgm:resizeHandles val="exact"/>
        </dgm:presLayoutVars>
      </dgm:prSet>
      <dgm:spPr/>
    </dgm:pt>
    <dgm:pt modelId="{179DE3F3-5FF4-42E9-93D0-993DF7FDC6CF}" type="pres">
      <dgm:prSet presAssocID="{750915F9-B253-4E3D-9237-EF4C0225D55F}" presName="arrow" presStyleLbl="bgShp" presStyleIdx="0" presStyleCnt="1" custAng="10800000" custLinFactNeighborX="-14460"/>
      <dgm:spPr/>
    </dgm:pt>
    <dgm:pt modelId="{37AAB5DB-3D2D-49EF-B80E-269631EBEB66}" type="pres">
      <dgm:prSet presAssocID="{750915F9-B253-4E3D-9237-EF4C0225D55F}" presName="linearProcess" presStyleCnt="0"/>
      <dgm:spPr/>
    </dgm:pt>
    <dgm:pt modelId="{003EE6CC-E9A8-4211-A5B7-2FD7CFB514B2}" type="pres">
      <dgm:prSet presAssocID="{B3C9E80C-5032-4626-8947-48BEAF96CE56}" presName="textNode" presStyleLbl="node1" presStyleIdx="0" presStyleCnt="3" custLinFactNeighborX="96422" custLinFactNeighborY="967">
        <dgm:presLayoutVars>
          <dgm:bulletEnabled val="1"/>
        </dgm:presLayoutVars>
      </dgm:prSet>
      <dgm:spPr/>
    </dgm:pt>
    <dgm:pt modelId="{1D4AFBE7-4C3D-47A5-A015-F92ED071A8B2}" type="pres">
      <dgm:prSet presAssocID="{29621304-6CDB-4230-AE57-1A7C950DF8F8}" presName="sibTrans" presStyleCnt="0"/>
      <dgm:spPr/>
    </dgm:pt>
    <dgm:pt modelId="{85182555-1A51-4DA9-BFD3-E054961A38F5}" type="pres">
      <dgm:prSet presAssocID="{3A840F88-F9D5-48D8-A709-A564446DB422}" presName="textNode" presStyleLbl="node1" presStyleIdx="1" presStyleCnt="3" custLinFactNeighborX="86780" custLinFactNeighborY="-967">
        <dgm:presLayoutVars>
          <dgm:bulletEnabled val="1"/>
        </dgm:presLayoutVars>
      </dgm:prSet>
      <dgm:spPr/>
    </dgm:pt>
    <dgm:pt modelId="{BD8CAA50-21AE-422D-AF91-4DA7A8B75B75}" type="pres">
      <dgm:prSet presAssocID="{EBAA8165-4709-4591-9840-F38E7FE3DE1B}" presName="sibTrans" presStyleCnt="0"/>
      <dgm:spPr/>
    </dgm:pt>
    <dgm:pt modelId="{3EDBB968-A3C4-4DC7-A00A-BA07FF940798}" type="pres">
      <dgm:prSet presAssocID="{E4819322-E25D-49B5-A9C9-97ECB33AACD7}" presName="textNode" presStyleLbl="node1" presStyleIdx="2" presStyleCnt="3" custLinFactNeighborX="67495" custLinFactNeighborY="-967">
        <dgm:presLayoutVars>
          <dgm:bulletEnabled val="1"/>
        </dgm:presLayoutVars>
      </dgm:prSet>
      <dgm:spPr/>
    </dgm:pt>
  </dgm:ptLst>
  <dgm:cxnLst>
    <dgm:cxn modelId="{022D3D2E-B053-4DC6-A862-21EB79B0813C}" srcId="{750915F9-B253-4E3D-9237-EF4C0225D55F}" destId="{3A840F88-F9D5-48D8-A709-A564446DB422}" srcOrd="1" destOrd="0" parTransId="{ED4B72AB-5FBA-4721-A1DD-C9852B2C1392}" sibTransId="{EBAA8165-4709-4591-9840-F38E7FE3DE1B}"/>
    <dgm:cxn modelId="{2DE84A32-13CE-44A6-AF98-E9EDD70A91C1}" srcId="{750915F9-B253-4E3D-9237-EF4C0225D55F}" destId="{B3C9E80C-5032-4626-8947-48BEAF96CE56}" srcOrd="0" destOrd="0" parTransId="{8F39839A-F88C-4503-8BC3-84A15F687AF4}" sibTransId="{29621304-6CDB-4230-AE57-1A7C950DF8F8}"/>
    <dgm:cxn modelId="{18FED142-B768-4824-B921-F6499AB0DE27}" srcId="{750915F9-B253-4E3D-9237-EF4C0225D55F}" destId="{E4819322-E25D-49B5-A9C9-97ECB33AACD7}" srcOrd="2" destOrd="0" parTransId="{F4F67E17-2510-4875-B11B-2E413B81B463}" sibTransId="{97D2AFE2-375F-471C-A182-C54FBB5A855F}"/>
    <dgm:cxn modelId="{519AB144-82FA-430F-9C63-ECFC385BFE60}" type="presOf" srcId="{E4819322-E25D-49B5-A9C9-97ECB33AACD7}" destId="{3EDBB968-A3C4-4DC7-A00A-BA07FF940798}" srcOrd="0" destOrd="0" presId="urn:microsoft.com/office/officeart/2005/8/layout/hProcess9"/>
    <dgm:cxn modelId="{FAABF54E-68AD-48DD-9D96-4A81B2F748F8}" type="presOf" srcId="{3A840F88-F9D5-48D8-A709-A564446DB422}" destId="{85182555-1A51-4DA9-BFD3-E054961A38F5}" srcOrd="0" destOrd="0" presId="urn:microsoft.com/office/officeart/2005/8/layout/hProcess9"/>
    <dgm:cxn modelId="{AEC5F1BC-282D-4922-82E8-B1FD0DA4DAF0}" type="presOf" srcId="{B3C9E80C-5032-4626-8947-48BEAF96CE56}" destId="{003EE6CC-E9A8-4211-A5B7-2FD7CFB514B2}" srcOrd="0" destOrd="0" presId="urn:microsoft.com/office/officeart/2005/8/layout/hProcess9"/>
    <dgm:cxn modelId="{2AED7AE0-C4ED-4EB9-A0F2-D2232D65AD65}" type="presOf" srcId="{750915F9-B253-4E3D-9237-EF4C0225D55F}" destId="{141FA8FD-9BF0-401F-B191-D7F25755AEC7}" srcOrd="0" destOrd="0" presId="urn:microsoft.com/office/officeart/2005/8/layout/hProcess9"/>
    <dgm:cxn modelId="{908D4E7D-96FD-4B39-8290-70E68BCA105A}" type="presParOf" srcId="{141FA8FD-9BF0-401F-B191-D7F25755AEC7}" destId="{179DE3F3-5FF4-42E9-93D0-993DF7FDC6CF}" srcOrd="0" destOrd="0" presId="urn:microsoft.com/office/officeart/2005/8/layout/hProcess9"/>
    <dgm:cxn modelId="{D0EF73E2-9151-4148-8862-A66D37EFA8A0}" type="presParOf" srcId="{141FA8FD-9BF0-401F-B191-D7F25755AEC7}" destId="{37AAB5DB-3D2D-49EF-B80E-269631EBEB66}" srcOrd="1" destOrd="0" presId="urn:microsoft.com/office/officeart/2005/8/layout/hProcess9"/>
    <dgm:cxn modelId="{A97979A9-9ECB-4A85-8FBC-52AFD2966441}" type="presParOf" srcId="{37AAB5DB-3D2D-49EF-B80E-269631EBEB66}" destId="{003EE6CC-E9A8-4211-A5B7-2FD7CFB514B2}" srcOrd="0" destOrd="0" presId="urn:microsoft.com/office/officeart/2005/8/layout/hProcess9"/>
    <dgm:cxn modelId="{79B6B35B-27F2-47F8-9578-0E9B83C85644}" type="presParOf" srcId="{37AAB5DB-3D2D-49EF-B80E-269631EBEB66}" destId="{1D4AFBE7-4C3D-47A5-A015-F92ED071A8B2}" srcOrd="1" destOrd="0" presId="urn:microsoft.com/office/officeart/2005/8/layout/hProcess9"/>
    <dgm:cxn modelId="{F89E77D7-03CF-45AF-9222-F109EB69B5D8}" type="presParOf" srcId="{37AAB5DB-3D2D-49EF-B80E-269631EBEB66}" destId="{85182555-1A51-4DA9-BFD3-E054961A38F5}" srcOrd="2" destOrd="0" presId="urn:microsoft.com/office/officeart/2005/8/layout/hProcess9"/>
    <dgm:cxn modelId="{C9EEB98E-2AD8-4B33-89D4-D76B8C926AC7}" type="presParOf" srcId="{37AAB5DB-3D2D-49EF-B80E-269631EBEB66}" destId="{BD8CAA50-21AE-422D-AF91-4DA7A8B75B75}" srcOrd="3" destOrd="0" presId="urn:microsoft.com/office/officeart/2005/8/layout/hProcess9"/>
    <dgm:cxn modelId="{379EB0FF-EB40-4568-B246-03E870C976CF}" type="presParOf" srcId="{37AAB5DB-3D2D-49EF-B80E-269631EBEB66}" destId="{3EDBB968-A3C4-4DC7-A00A-BA07FF940798}" srcOrd="4" destOrd="0" presId="urn:microsoft.com/office/officeart/2005/8/layout/hProcess9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0844D2D5-46A8-4DA5-AF53-80BEBD5F317E}" type="doc">
      <dgm:prSet loTypeId="urn:microsoft.com/office/officeart/2005/8/layout/hProcess3" loCatId="process" qsTypeId="urn:microsoft.com/office/officeart/2005/8/quickstyle/simple1" qsCatId="simple" csTypeId="urn:microsoft.com/office/officeart/2005/8/colors/accent1_2" csCatId="accent1" phldr="1"/>
      <dgm:spPr/>
    </dgm:pt>
    <dgm:pt modelId="{022B0AFC-E0F3-4CD9-8796-3EAA356B1E45}">
      <dgm:prSet phldrT="[Text]"/>
      <dgm:spPr/>
      <dgm:t>
        <a:bodyPr/>
        <a:lstStyle/>
        <a:p>
          <a:endParaRPr lang="en-US"/>
        </a:p>
      </dgm:t>
    </dgm:pt>
    <dgm:pt modelId="{30D7D6A5-5C4F-4599-B3E8-9AF1A7BA36A5}" type="parTrans" cxnId="{BD1E0298-3D44-4A0B-A822-2C77ED096B66}">
      <dgm:prSet/>
      <dgm:spPr/>
      <dgm:t>
        <a:bodyPr/>
        <a:lstStyle/>
        <a:p>
          <a:endParaRPr lang="en-US"/>
        </a:p>
      </dgm:t>
    </dgm:pt>
    <dgm:pt modelId="{E0425CB4-4A4D-46EC-BC94-70F58600B273}" type="sibTrans" cxnId="{BD1E0298-3D44-4A0B-A822-2C77ED096B66}">
      <dgm:prSet/>
      <dgm:spPr/>
      <dgm:t>
        <a:bodyPr/>
        <a:lstStyle/>
        <a:p>
          <a:endParaRPr lang="en-US"/>
        </a:p>
      </dgm:t>
    </dgm:pt>
    <dgm:pt modelId="{24BC99CB-49FB-4876-BE68-F4CBC1BBAFB9}" type="pres">
      <dgm:prSet presAssocID="{0844D2D5-46A8-4DA5-AF53-80BEBD5F317E}" presName="Name0" presStyleCnt="0">
        <dgm:presLayoutVars>
          <dgm:dir/>
          <dgm:animLvl val="lvl"/>
          <dgm:resizeHandles val="exact"/>
        </dgm:presLayoutVars>
      </dgm:prSet>
      <dgm:spPr/>
    </dgm:pt>
    <dgm:pt modelId="{DE0C60C1-8BB3-4F58-86BF-82DE620356BC}" type="pres">
      <dgm:prSet presAssocID="{0844D2D5-46A8-4DA5-AF53-80BEBD5F317E}" presName="dummy" presStyleCnt="0"/>
      <dgm:spPr/>
    </dgm:pt>
    <dgm:pt modelId="{5608B503-BD18-400A-AB4F-04E3C4B11381}" type="pres">
      <dgm:prSet presAssocID="{0844D2D5-46A8-4DA5-AF53-80BEBD5F317E}" presName="linH" presStyleCnt="0"/>
      <dgm:spPr/>
    </dgm:pt>
    <dgm:pt modelId="{6F7CCF62-8ABD-47EF-A5A3-21F22713B2A2}" type="pres">
      <dgm:prSet presAssocID="{0844D2D5-46A8-4DA5-AF53-80BEBD5F317E}" presName="padding1" presStyleCnt="0"/>
      <dgm:spPr/>
    </dgm:pt>
    <dgm:pt modelId="{72BA9897-0B7F-417A-A2C2-DB1045B6897C}" type="pres">
      <dgm:prSet presAssocID="{022B0AFC-E0F3-4CD9-8796-3EAA356B1E45}" presName="linV" presStyleCnt="0"/>
      <dgm:spPr/>
    </dgm:pt>
    <dgm:pt modelId="{5843AF9C-4279-4649-ADFC-15FC8D334DE4}" type="pres">
      <dgm:prSet presAssocID="{022B0AFC-E0F3-4CD9-8796-3EAA356B1E45}" presName="spVertical1" presStyleCnt="0"/>
      <dgm:spPr/>
    </dgm:pt>
    <dgm:pt modelId="{DC5599B0-8BAF-46C6-8F9D-0887612C5167}" type="pres">
      <dgm:prSet presAssocID="{022B0AFC-E0F3-4CD9-8796-3EAA356B1E45}" presName="parTx" presStyleLbl="revTx" presStyleIdx="0" presStyleCnt="1">
        <dgm:presLayoutVars>
          <dgm:chMax val="0"/>
          <dgm:chPref val="0"/>
          <dgm:bulletEnabled val="1"/>
        </dgm:presLayoutVars>
      </dgm:prSet>
      <dgm:spPr/>
    </dgm:pt>
    <dgm:pt modelId="{4D6F7C0C-BFEF-432B-923B-BB08A7A8A06B}" type="pres">
      <dgm:prSet presAssocID="{022B0AFC-E0F3-4CD9-8796-3EAA356B1E45}" presName="spVertical2" presStyleCnt="0"/>
      <dgm:spPr/>
    </dgm:pt>
    <dgm:pt modelId="{BF81AAFE-89CA-437A-A213-7D71849B60A5}" type="pres">
      <dgm:prSet presAssocID="{022B0AFC-E0F3-4CD9-8796-3EAA356B1E45}" presName="spVertical3" presStyleCnt="0"/>
      <dgm:spPr/>
    </dgm:pt>
    <dgm:pt modelId="{A74C9C7D-DEBE-4C89-874B-634F4E938007}" type="pres">
      <dgm:prSet presAssocID="{0844D2D5-46A8-4DA5-AF53-80BEBD5F317E}" presName="padding2" presStyleCnt="0"/>
      <dgm:spPr/>
    </dgm:pt>
    <dgm:pt modelId="{E2A3666B-556F-46EA-89F0-F8F87D631DEB}" type="pres">
      <dgm:prSet presAssocID="{0844D2D5-46A8-4DA5-AF53-80BEBD5F317E}" presName="negArrow" presStyleCnt="0"/>
      <dgm:spPr/>
    </dgm:pt>
    <dgm:pt modelId="{C3B6B737-66AA-495B-BB17-2C1BAC669CC8}" type="pres">
      <dgm:prSet presAssocID="{0844D2D5-46A8-4DA5-AF53-80BEBD5F317E}" presName="backgroundArrow" presStyleLbl="node1" presStyleIdx="0" presStyleCnt="1" custAng="10800000" custLinFactNeighborX="-1875" custLinFactNeighborY="-1479"/>
      <dgm:spPr>
        <a:solidFill>
          <a:srgbClr val="FF0000"/>
        </a:solidFill>
      </dgm:spPr>
    </dgm:pt>
  </dgm:ptLst>
  <dgm:cxnLst>
    <dgm:cxn modelId="{75CB9914-6B03-448D-851B-5757AD1B7DC4}" type="presOf" srcId="{0844D2D5-46A8-4DA5-AF53-80BEBD5F317E}" destId="{24BC99CB-49FB-4876-BE68-F4CBC1BBAFB9}" srcOrd="0" destOrd="0" presId="urn:microsoft.com/office/officeart/2005/8/layout/hProcess3"/>
    <dgm:cxn modelId="{BD1E0298-3D44-4A0B-A822-2C77ED096B66}" srcId="{0844D2D5-46A8-4DA5-AF53-80BEBD5F317E}" destId="{022B0AFC-E0F3-4CD9-8796-3EAA356B1E45}" srcOrd="0" destOrd="0" parTransId="{30D7D6A5-5C4F-4599-B3E8-9AF1A7BA36A5}" sibTransId="{E0425CB4-4A4D-46EC-BC94-70F58600B273}"/>
    <dgm:cxn modelId="{FEA009C2-FFAA-4A12-9E4F-3C18267D5BEC}" type="presOf" srcId="{022B0AFC-E0F3-4CD9-8796-3EAA356B1E45}" destId="{DC5599B0-8BAF-46C6-8F9D-0887612C5167}" srcOrd="0" destOrd="0" presId="urn:microsoft.com/office/officeart/2005/8/layout/hProcess3"/>
    <dgm:cxn modelId="{881B106E-4A48-463A-BEF7-5E449763998E}" type="presParOf" srcId="{24BC99CB-49FB-4876-BE68-F4CBC1BBAFB9}" destId="{DE0C60C1-8BB3-4F58-86BF-82DE620356BC}" srcOrd="0" destOrd="0" presId="urn:microsoft.com/office/officeart/2005/8/layout/hProcess3"/>
    <dgm:cxn modelId="{2AE7E7AA-8F68-4E04-B778-0D8A0D04B2A0}" type="presParOf" srcId="{24BC99CB-49FB-4876-BE68-F4CBC1BBAFB9}" destId="{5608B503-BD18-400A-AB4F-04E3C4B11381}" srcOrd="1" destOrd="0" presId="urn:microsoft.com/office/officeart/2005/8/layout/hProcess3"/>
    <dgm:cxn modelId="{09CFBF01-91BC-437C-8E41-64FD0516B6D4}" type="presParOf" srcId="{5608B503-BD18-400A-AB4F-04E3C4B11381}" destId="{6F7CCF62-8ABD-47EF-A5A3-21F22713B2A2}" srcOrd="0" destOrd="0" presId="urn:microsoft.com/office/officeart/2005/8/layout/hProcess3"/>
    <dgm:cxn modelId="{963ADDA5-47C1-4F94-8857-1371AC9CD4C1}" type="presParOf" srcId="{5608B503-BD18-400A-AB4F-04E3C4B11381}" destId="{72BA9897-0B7F-417A-A2C2-DB1045B6897C}" srcOrd="1" destOrd="0" presId="urn:microsoft.com/office/officeart/2005/8/layout/hProcess3"/>
    <dgm:cxn modelId="{F2B0F1F5-99B7-4B0A-8537-50AE39347BDA}" type="presParOf" srcId="{72BA9897-0B7F-417A-A2C2-DB1045B6897C}" destId="{5843AF9C-4279-4649-ADFC-15FC8D334DE4}" srcOrd="0" destOrd="0" presId="urn:microsoft.com/office/officeart/2005/8/layout/hProcess3"/>
    <dgm:cxn modelId="{6B552CB0-1B2B-45C0-8CAF-6897215BAA5E}" type="presParOf" srcId="{72BA9897-0B7F-417A-A2C2-DB1045B6897C}" destId="{DC5599B0-8BAF-46C6-8F9D-0887612C5167}" srcOrd="1" destOrd="0" presId="urn:microsoft.com/office/officeart/2005/8/layout/hProcess3"/>
    <dgm:cxn modelId="{EFA88909-459F-436C-A007-03E94B62A8F3}" type="presParOf" srcId="{72BA9897-0B7F-417A-A2C2-DB1045B6897C}" destId="{4D6F7C0C-BFEF-432B-923B-BB08A7A8A06B}" srcOrd="2" destOrd="0" presId="urn:microsoft.com/office/officeart/2005/8/layout/hProcess3"/>
    <dgm:cxn modelId="{77732519-4B22-4705-AF77-F79F772584B8}" type="presParOf" srcId="{72BA9897-0B7F-417A-A2C2-DB1045B6897C}" destId="{BF81AAFE-89CA-437A-A213-7D71849B60A5}" srcOrd="3" destOrd="0" presId="urn:microsoft.com/office/officeart/2005/8/layout/hProcess3"/>
    <dgm:cxn modelId="{D64251C9-11FB-4549-A322-C361623C8F03}" type="presParOf" srcId="{5608B503-BD18-400A-AB4F-04E3C4B11381}" destId="{A74C9C7D-DEBE-4C89-874B-634F4E938007}" srcOrd="2" destOrd="0" presId="urn:microsoft.com/office/officeart/2005/8/layout/hProcess3"/>
    <dgm:cxn modelId="{B6CBD382-AFDC-4888-B1BB-BE01BF5A248A}" type="presParOf" srcId="{5608B503-BD18-400A-AB4F-04E3C4B11381}" destId="{E2A3666B-556F-46EA-89F0-F8F87D631DEB}" srcOrd="3" destOrd="0" presId="urn:microsoft.com/office/officeart/2005/8/layout/hProcess3"/>
    <dgm:cxn modelId="{43A288E0-D9C0-42F3-AFD8-9496369AC738}" type="presParOf" srcId="{5608B503-BD18-400A-AB4F-04E3C4B11381}" destId="{C3B6B737-66AA-495B-BB17-2C1BAC669CC8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750915F9-B253-4E3D-9237-EF4C0225D55F}" type="doc">
      <dgm:prSet loTypeId="urn:microsoft.com/office/officeart/2005/8/layout/hProcess9" loCatId="process" qsTypeId="urn:microsoft.com/office/officeart/2005/8/quickstyle/simple1" qsCatId="simple" csTypeId="urn:microsoft.com/office/officeart/2005/8/colors/accent1_2" csCatId="accent1" phldr="1"/>
      <dgm:spPr/>
    </dgm:pt>
    <dgm:pt modelId="{B3C9E80C-5032-4626-8947-48BEAF96CE56}">
      <dgm:prSet phldrT="[Text]"/>
      <dgm:spPr/>
      <dgm:t>
        <a:bodyPr/>
        <a:lstStyle/>
        <a:p>
          <a:r>
            <a:rPr lang="en-US"/>
            <a:t>Enter each Receipt</a:t>
          </a:r>
        </a:p>
        <a:p>
          <a:r>
            <a:rPr lang="en-US"/>
            <a:t>Amount</a:t>
          </a:r>
        </a:p>
      </dgm:t>
    </dgm:pt>
    <dgm:pt modelId="{8F39839A-F88C-4503-8BC3-84A15F687AF4}" type="parTrans" cxnId="{2DE84A32-13CE-44A6-AF98-E9EDD70A91C1}">
      <dgm:prSet/>
      <dgm:spPr/>
      <dgm:t>
        <a:bodyPr/>
        <a:lstStyle/>
        <a:p>
          <a:endParaRPr lang="en-US"/>
        </a:p>
      </dgm:t>
    </dgm:pt>
    <dgm:pt modelId="{29621304-6CDB-4230-AE57-1A7C950DF8F8}" type="sibTrans" cxnId="{2DE84A32-13CE-44A6-AF98-E9EDD70A91C1}">
      <dgm:prSet/>
      <dgm:spPr/>
      <dgm:t>
        <a:bodyPr/>
        <a:lstStyle/>
        <a:p>
          <a:endParaRPr lang="en-US"/>
        </a:p>
      </dgm:t>
    </dgm:pt>
    <dgm:pt modelId="{3A840F88-F9D5-48D8-A709-A564446DB422}">
      <dgm:prSet phldrT="[Text]"/>
      <dgm:spPr/>
      <dgm:t>
        <a:bodyPr/>
        <a:lstStyle/>
        <a:p>
          <a:r>
            <a:rPr lang="en-US"/>
            <a:t>Enter B, L, or D for each meal receipt</a:t>
          </a:r>
        </a:p>
      </dgm:t>
    </dgm:pt>
    <dgm:pt modelId="{ED4B72AB-5FBA-4721-A1DD-C9852B2C1392}" type="parTrans" cxnId="{022D3D2E-B053-4DC6-A862-21EB79B0813C}">
      <dgm:prSet/>
      <dgm:spPr/>
      <dgm:t>
        <a:bodyPr/>
        <a:lstStyle/>
        <a:p>
          <a:endParaRPr lang="en-US"/>
        </a:p>
      </dgm:t>
    </dgm:pt>
    <dgm:pt modelId="{EBAA8165-4709-4591-9840-F38E7FE3DE1B}" type="sibTrans" cxnId="{022D3D2E-B053-4DC6-A862-21EB79B0813C}">
      <dgm:prSet/>
      <dgm:spPr/>
      <dgm:t>
        <a:bodyPr/>
        <a:lstStyle/>
        <a:p>
          <a:endParaRPr lang="en-US"/>
        </a:p>
      </dgm:t>
    </dgm:pt>
    <dgm:pt modelId="{E4819322-E25D-49B5-A9C9-97ECB33AACD7}">
      <dgm:prSet phldrT="[Text]"/>
      <dgm:spPr/>
      <dgm:t>
        <a:bodyPr/>
        <a:lstStyle/>
        <a:p>
          <a:r>
            <a:rPr lang="en-US"/>
            <a:t>In correct time period</a:t>
          </a:r>
        </a:p>
        <a:p>
          <a:r>
            <a:rPr lang="en-US"/>
            <a:t>(as calculated above)</a:t>
          </a:r>
        </a:p>
      </dgm:t>
    </dgm:pt>
    <dgm:pt modelId="{F4F67E17-2510-4875-B11B-2E413B81B463}" type="parTrans" cxnId="{18FED142-B768-4824-B921-F6499AB0DE27}">
      <dgm:prSet/>
      <dgm:spPr/>
      <dgm:t>
        <a:bodyPr/>
        <a:lstStyle/>
        <a:p>
          <a:endParaRPr lang="en-US"/>
        </a:p>
      </dgm:t>
    </dgm:pt>
    <dgm:pt modelId="{97D2AFE2-375F-471C-A182-C54FBB5A855F}" type="sibTrans" cxnId="{18FED142-B768-4824-B921-F6499AB0DE27}">
      <dgm:prSet/>
      <dgm:spPr/>
      <dgm:t>
        <a:bodyPr/>
        <a:lstStyle/>
        <a:p>
          <a:endParaRPr lang="en-US"/>
        </a:p>
      </dgm:t>
    </dgm:pt>
    <dgm:pt modelId="{141FA8FD-9BF0-401F-B191-D7F25755AEC7}" type="pres">
      <dgm:prSet presAssocID="{750915F9-B253-4E3D-9237-EF4C0225D55F}" presName="CompostProcess" presStyleCnt="0">
        <dgm:presLayoutVars>
          <dgm:dir/>
          <dgm:resizeHandles val="exact"/>
        </dgm:presLayoutVars>
      </dgm:prSet>
      <dgm:spPr/>
    </dgm:pt>
    <dgm:pt modelId="{179DE3F3-5FF4-42E9-93D0-993DF7FDC6CF}" type="pres">
      <dgm:prSet presAssocID="{750915F9-B253-4E3D-9237-EF4C0225D55F}" presName="arrow" presStyleLbl="bgShp" presStyleIdx="0" presStyleCnt="1" custAng="10800000" custLinFactNeighborX="-14460"/>
      <dgm:spPr/>
    </dgm:pt>
    <dgm:pt modelId="{37AAB5DB-3D2D-49EF-B80E-269631EBEB66}" type="pres">
      <dgm:prSet presAssocID="{750915F9-B253-4E3D-9237-EF4C0225D55F}" presName="linearProcess" presStyleCnt="0"/>
      <dgm:spPr/>
    </dgm:pt>
    <dgm:pt modelId="{003EE6CC-E9A8-4211-A5B7-2FD7CFB514B2}" type="pres">
      <dgm:prSet presAssocID="{B3C9E80C-5032-4626-8947-48BEAF96CE56}" presName="textNode" presStyleLbl="node1" presStyleIdx="0" presStyleCnt="3" custLinFactNeighborX="96422" custLinFactNeighborY="967">
        <dgm:presLayoutVars>
          <dgm:bulletEnabled val="1"/>
        </dgm:presLayoutVars>
      </dgm:prSet>
      <dgm:spPr/>
    </dgm:pt>
    <dgm:pt modelId="{1D4AFBE7-4C3D-47A5-A015-F92ED071A8B2}" type="pres">
      <dgm:prSet presAssocID="{29621304-6CDB-4230-AE57-1A7C950DF8F8}" presName="sibTrans" presStyleCnt="0"/>
      <dgm:spPr/>
    </dgm:pt>
    <dgm:pt modelId="{85182555-1A51-4DA9-BFD3-E054961A38F5}" type="pres">
      <dgm:prSet presAssocID="{3A840F88-F9D5-48D8-A709-A564446DB422}" presName="textNode" presStyleLbl="node1" presStyleIdx="1" presStyleCnt="3" custLinFactNeighborX="86780" custLinFactNeighborY="-967">
        <dgm:presLayoutVars>
          <dgm:bulletEnabled val="1"/>
        </dgm:presLayoutVars>
      </dgm:prSet>
      <dgm:spPr/>
    </dgm:pt>
    <dgm:pt modelId="{BD8CAA50-21AE-422D-AF91-4DA7A8B75B75}" type="pres">
      <dgm:prSet presAssocID="{EBAA8165-4709-4591-9840-F38E7FE3DE1B}" presName="sibTrans" presStyleCnt="0"/>
      <dgm:spPr/>
    </dgm:pt>
    <dgm:pt modelId="{3EDBB968-A3C4-4DC7-A00A-BA07FF940798}" type="pres">
      <dgm:prSet presAssocID="{E4819322-E25D-49B5-A9C9-97ECB33AACD7}" presName="textNode" presStyleLbl="node1" presStyleIdx="2" presStyleCnt="3" custLinFactNeighborX="67495" custLinFactNeighborY="-967">
        <dgm:presLayoutVars>
          <dgm:bulletEnabled val="1"/>
        </dgm:presLayoutVars>
      </dgm:prSet>
      <dgm:spPr/>
    </dgm:pt>
  </dgm:ptLst>
  <dgm:cxnLst>
    <dgm:cxn modelId="{022D3D2E-B053-4DC6-A862-21EB79B0813C}" srcId="{750915F9-B253-4E3D-9237-EF4C0225D55F}" destId="{3A840F88-F9D5-48D8-A709-A564446DB422}" srcOrd="1" destOrd="0" parTransId="{ED4B72AB-5FBA-4721-A1DD-C9852B2C1392}" sibTransId="{EBAA8165-4709-4591-9840-F38E7FE3DE1B}"/>
    <dgm:cxn modelId="{2DE84A32-13CE-44A6-AF98-E9EDD70A91C1}" srcId="{750915F9-B253-4E3D-9237-EF4C0225D55F}" destId="{B3C9E80C-5032-4626-8947-48BEAF96CE56}" srcOrd="0" destOrd="0" parTransId="{8F39839A-F88C-4503-8BC3-84A15F687AF4}" sibTransId="{29621304-6CDB-4230-AE57-1A7C950DF8F8}"/>
    <dgm:cxn modelId="{18FED142-B768-4824-B921-F6499AB0DE27}" srcId="{750915F9-B253-4E3D-9237-EF4C0225D55F}" destId="{E4819322-E25D-49B5-A9C9-97ECB33AACD7}" srcOrd="2" destOrd="0" parTransId="{F4F67E17-2510-4875-B11B-2E413B81B463}" sibTransId="{97D2AFE2-375F-471C-A182-C54FBB5A855F}"/>
    <dgm:cxn modelId="{519AB144-82FA-430F-9C63-ECFC385BFE60}" type="presOf" srcId="{E4819322-E25D-49B5-A9C9-97ECB33AACD7}" destId="{3EDBB968-A3C4-4DC7-A00A-BA07FF940798}" srcOrd="0" destOrd="0" presId="urn:microsoft.com/office/officeart/2005/8/layout/hProcess9"/>
    <dgm:cxn modelId="{FAABF54E-68AD-48DD-9D96-4A81B2F748F8}" type="presOf" srcId="{3A840F88-F9D5-48D8-A709-A564446DB422}" destId="{85182555-1A51-4DA9-BFD3-E054961A38F5}" srcOrd="0" destOrd="0" presId="urn:microsoft.com/office/officeart/2005/8/layout/hProcess9"/>
    <dgm:cxn modelId="{AEC5F1BC-282D-4922-82E8-B1FD0DA4DAF0}" type="presOf" srcId="{B3C9E80C-5032-4626-8947-48BEAF96CE56}" destId="{003EE6CC-E9A8-4211-A5B7-2FD7CFB514B2}" srcOrd="0" destOrd="0" presId="urn:microsoft.com/office/officeart/2005/8/layout/hProcess9"/>
    <dgm:cxn modelId="{2AED7AE0-C4ED-4EB9-A0F2-D2232D65AD65}" type="presOf" srcId="{750915F9-B253-4E3D-9237-EF4C0225D55F}" destId="{141FA8FD-9BF0-401F-B191-D7F25755AEC7}" srcOrd="0" destOrd="0" presId="urn:microsoft.com/office/officeart/2005/8/layout/hProcess9"/>
    <dgm:cxn modelId="{908D4E7D-96FD-4B39-8290-70E68BCA105A}" type="presParOf" srcId="{141FA8FD-9BF0-401F-B191-D7F25755AEC7}" destId="{179DE3F3-5FF4-42E9-93D0-993DF7FDC6CF}" srcOrd="0" destOrd="0" presId="urn:microsoft.com/office/officeart/2005/8/layout/hProcess9"/>
    <dgm:cxn modelId="{D0EF73E2-9151-4148-8862-A66D37EFA8A0}" type="presParOf" srcId="{141FA8FD-9BF0-401F-B191-D7F25755AEC7}" destId="{37AAB5DB-3D2D-49EF-B80E-269631EBEB66}" srcOrd="1" destOrd="0" presId="urn:microsoft.com/office/officeart/2005/8/layout/hProcess9"/>
    <dgm:cxn modelId="{A97979A9-9ECB-4A85-8FBC-52AFD2966441}" type="presParOf" srcId="{37AAB5DB-3D2D-49EF-B80E-269631EBEB66}" destId="{003EE6CC-E9A8-4211-A5B7-2FD7CFB514B2}" srcOrd="0" destOrd="0" presId="urn:microsoft.com/office/officeart/2005/8/layout/hProcess9"/>
    <dgm:cxn modelId="{79B6B35B-27F2-47F8-9578-0E9B83C85644}" type="presParOf" srcId="{37AAB5DB-3D2D-49EF-B80E-269631EBEB66}" destId="{1D4AFBE7-4C3D-47A5-A015-F92ED071A8B2}" srcOrd="1" destOrd="0" presId="urn:microsoft.com/office/officeart/2005/8/layout/hProcess9"/>
    <dgm:cxn modelId="{F89E77D7-03CF-45AF-9222-F109EB69B5D8}" type="presParOf" srcId="{37AAB5DB-3D2D-49EF-B80E-269631EBEB66}" destId="{85182555-1A51-4DA9-BFD3-E054961A38F5}" srcOrd="2" destOrd="0" presId="urn:microsoft.com/office/officeart/2005/8/layout/hProcess9"/>
    <dgm:cxn modelId="{C9EEB98E-2AD8-4B33-89D4-D76B8C926AC7}" type="presParOf" srcId="{37AAB5DB-3D2D-49EF-B80E-269631EBEB66}" destId="{BD8CAA50-21AE-422D-AF91-4DA7A8B75B75}" srcOrd="3" destOrd="0" presId="urn:microsoft.com/office/officeart/2005/8/layout/hProcess9"/>
    <dgm:cxn modelId="{379EB0FF-EB40-4568-B246-03E870C976CF}" type="presParOf" srcId="{37AAB5DB-3D2D-49EF-B80E-269631EBEB66}" destId="{3EDBB968-A3C4-4DC7-A00A-BA07FF940798}" srcOrd="4" destOrd="0" presId="urn:microsoft.com/office/officeart/2005/8/layout/hProcess9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3B6B737-66AA-495B-BB17-2C1BAC669CC8}">
      <dsp:nvSpPr>
        <dsp:cNvPr id="0" name=""/>
        <dsp:cNvSpPr/>
      </dsp:nvSpPr>
      <dsp:spPr>
        <a:xfrm rot="10800000">
          <a:off x="0" y="0"/>
          <a:ext cx="4776652" cy="1512000"/>
        </a:xfrm>
        <a:prstGeom prst="rightArrow">
          <a:avLst/>
        </a:prstGeom>
        <a:solidFill>
          <a:srgbClr val="FF0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C5599B0-8BAF-46C6-8F9D-0887612C5167}">
      <dsp:nvSpPr>
        <dsp:cNvPr id="0" name=""/>
        <dsp:cNvSpPr/>
      </dsp:nvSpPr>
      <dsp:spPr>
        <a:xfrm>
          <a:off x="384865" y="391620"/>
          <a:ext cx="4006976" cy="756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213360" rIns="0" bIns="21336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100" kern="1200"/>
        </a:p>
      </dsp:txBody>
      <dsp:txXfrm>
        <a:off x="384865" y="391620"/>
        <a:ext cx="4006976" cy="756000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79DE3F3-5FF4-42E9-93D0-993DF7FDC6CF}">
      <dsp:nvSpPr>
        <dsp:cNvPr id="0" name=""/>
        <dsp:cNvSpPr/>
      </dsp:nvSpPr>
      <dsp:spPr>
        <a:xfrm rot="10800000">
          <a:off x="0" y="0"/>
          <a:ext cx="3975027" cy="1907584"/>
        </a:xfrm>
        <a:prstGeom prst="rightArrow">
          <a:avLst/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03EE6CC-E9A8-4211-A5B7-2FD7CFB514B2}">
      <dsp:nvSpPr>
        <dsp:cNvPr id="0" name=""/>
        <dsp:cNvSpPr/>
      </dsp:nvSpPr>
      <dsp:spPr>
        <a:xfrm>
          <a:off x="77681" y="579653"/>
          <a:ext cx="1505249" cy="76303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kern="1200"/>
            <a:t>Enter each Receipt</a:t>
          </a:r>
        </a:p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kern="1200"/>
            <a:t>Amount</a:t>
          </a:r>
        </a:p>
      </dsp:txBody>
      <dsp:txXfrm>
        <a:off x="114929" y="616901"/>
        <a:ext cx="1430753" cy="688537"/>
      </dsp:txXfrm>
    </dsp:sp>
    <dsp:sp modelId="{85182555-1A51-4DA9-BFD3-E054961A38F5}">
      <dsp:nvSpPr>
        <dsp:cNvPr id="0" name=""/>
        <dsp:cNvSpPr/>
      </dsp:nvSpPr>
      <dsp:spPr>
        <a:xfrm>
          <a:off x="1651018" y="564896"/>
          <a:ext cx="1505249" cy="76303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kern="1200"/>
            <a:t>Enter B, L, or D for each meal receipt</a:t>
          </a:r>
        </a:p>
      </dsp:txBody>
      <dsp:txXfrm>
        <a:off x="1688266" y="602144"/>
        <a:ext cx="1430753" cy="688537"/>
      </dsp:txXfrm>
    </dsp:sp>
    <dsp:sp modelId="{3EDBB968-A3C4-4DC7-A00A-BA07FF940798}">
      <dsp:nvSpPr>
        <dsp:cNvPr id="0" name=""/>
        <dsp:cNvSpPr/>
      </dsp:nvSpPr>
      <dsp:spPr>
        <a:xfrm>
          <a:off x="3171253" y="564896"/>
          <a:ext cx="1505249" cy="76303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kern="1200"/>
            <a:t>In correct time period</a:t>
          </a:r>
        </a:p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kern="1200"/>
            <a:t>(as calculated above)</a:t>
          </a:r>
        </a:p>
      </dsp:txBody>
      <dsp:txXfrm>
        <a:off x="3208501" y="602144"/>
        <a:ext cx="1430753" cy="688537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3B6B737-66AA-495B-BB17-2C1BAC669CC8}">
      <dsp:nvSpPr>
        <dsp:cNvPr id="0" name=""/>
        <dsp:cNvSpPr/>
      </dsp:nvSpPr>
      <dsp:spPr>
        <a:xfrm rot="10800000">
          <a:off x="0" y="7450"/>
          <a:ext cx="4572000" cy="1512000"/>
        </a:xfrm>
        <a:prstGeom prst="rightArrow">
          <a:avLst/>
        </a:prstGeom>
        <a:solidFill>
          <a:srgbClr val="FF0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C5599B0-8BAF-46C6-8F9D-0887612C5167}">
      <dsp:nvSpPr>
        <dsp:cNvPr id="0" name=""/>
        <dsp:cNvSpPr/>
      </dsp:nvSpPr>
      <dsp:spPr>
        <a:xfrm>
          <a:off x="366117" y="407812"/>
          <a:ext cx="3812976" cy="756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213360" rIns="0" bIns="21336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100" kern="1200"/>
        </a:p>
      </dsp:txBody>
      <dsp:txXfrm>
        <a:off x="366117" y="407812"/>
        <a:ext cx="3812976" cy="756000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79DE3F3-5FF4-42E9-93D0-993DF7FDC6CF}">
      <dsp:nvSpPr>
        <dsp:cNvPr id="0" name=""/>
        <dsp:cNvSpPr/>
      </dsp:nvSpPr>
      <dsp:spPr>
        <a:xfrm rot="10800000">
          <a:off x="0" y="0"/>
          <a:ext cx="3805237" cy="2005012"/>
        </a:xfrm>
        <a:prstGeom prst="rightArrow">
          <a:avLst/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03EE6CC-E9A8-4211-A5B7-2FD7CFB514B2}">
      <dsp:nvSpPr>
        <dsp:cNvPr id="0" name=""/>
        <dsp:cNvSpPr/>
      </dsp:nvSpPr>
      <dsp:spPr>
        <a:xfrm>
          <a:off x="74363" y="609258"/>
          <a:ext cx="1440953" cy="802004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Enter each Receipt</a:t>
          </a:r>
        </a:p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Amount</a:t>
          </a:r>
        </a:p>
      </dsp:txBody>
      <dsp:txXfrm>
        <a:off x="113514" y="648409"/>
        <a:ext cx="1362651" cy="723702"/>
      </dsp:txXfrm>
    </dsp:sp>
    <dsp:sp modelId="{85182555-1A51-4DA9-BFD3-E054961A38F5}">
      <dsp:nvSpPr>
        <dsp:cNvPr id="0" name=""/>
        <dsp:cNvSpPr/>
      </dsp:nvSpPr>
      <dsp:spPr>
        <a:xfrm>
          <a:off x="1580496" y="593748"/>
          <a:ext cx="1440953" cy="802004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Enter B, L, or D for each meal receipt</a:t>
          </a:r>
        </a:p>
      </dsp:txBody>
      <dsp:txXfrm>
        <a:off x="1619647" y="632899"/>
        <a:ext cx="1362651" cy="723702"/>
      </dsp:txXfrm>
    </dsp:sp>
    <dsp:sp modelId="{3EDBB968-A3C4-4DC7-A00A-BA07FF940798}">
      <dsp:nvSpPr>
        <dsp:cNvPr id="0" name=""/>
        <dsp:cNvSpPr/>
      </dsp:nvSpPr>
      <dsp:spPr>
        <a:xfrm>
          <a:off x="3035796" y="593748"/>
          <a:ext cx="1440953" cy="802004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In correct time period</a:t>
          </a:r>
        </a:p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(as calculated above)</a:t>
          </a:r>
        </a:p>
      </dsp:txBody>
      <dsp:txXfrm>
        <a:off x="3074947" y="632899"/>
        <a:ext cx="1362651" cy="72370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Process9">
  <dgm:title val=""/>
  <dgm:desc val=""/>
  <dgm:catLst>
    <dgm:cat type="process" pri="5000"/>
    <dgm:cat type="convert" pri="13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ompostProcess">
    <dgm:varLst>
      <dgm:dir/>
      <dgm:resizeHandles val="exact"/>
    </dgm:varLst>
    <dgm:alg type="composite">
      <dgm:param type="horzAlign" val="ctr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arrow" refType="w" fact="0.85"/>
      <dgm:constr type="h" for="ch" forName="arrow" refType="h"/>
      <dgm:constr type="ctrX" for="ch" forName="arrow" refType="w" fact="0.5"/>
      <dgm:constr type="ctrY" for="ch" forName="arrow" refType="h" fact="0.5"/>
      <dgm:constr type="w" for="ch" forName="linearProcess" refType="w"/>
      <dgm:constr type="h" for="ch" forName="linearProcess" refType="h" fact="0.4"/>
      <dgm:constr type="ctrX" for="ch" forName="linearProcess" refType="w" fact="0.5"/>
      <dgm:constr type="ctrY" for="ch" forName="linearProcess" refType="h" fact="0.5"/>
    </dgm:constrLst>
    <dgm:ruleLst/>
    <dgm:layoutNode name="arrow" styleLbl="bgShp">
      <dgm:alg type="sp"/>
      <dgm:choose name="Name0">
        <dgm:if name="Name1" func="var" arg="dir" op="equ" val="norm">
          <dgm:shape xmlns:r="http://schemas.openxmlformats.org/officeDocument/2006/relationships" type="rightArrow" r:blip="">
            <dgm:adjLst/>
          </dgm:shape>
        </dgm:if>
        <dgm:else name="Name2">
          <dgm:shape xmlns:r="http://schemas.openxmlformats.org/officeDocument/2006/relationships" type="leftArrow" r:blip="">
            <dgm:adjLst/>
          </dgm:shape>
        </dgm:else>
      </dgm:choose>
      <dgm:presOf/>
      <dgm:constrLst/>
      <dgm:ruleLst/>
    </dgm:layoutNode>
    <dgm:layoutNode name="linearProcess">
      <dgm:choose name="Name3">
        <dgm:if name="Name4" func="var" arg="dir" op="equ" val="norm">
          <dgm:alg type="lin"/>
        </dgm:if>
        <dgm:else name="Name5">
          <dgm:alg type="lin">
            <dgm:param type="linDir" val="fromR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userA" for="ch" ptType="node" refType="w"/>
        <dgm:constr type="h" for="ch" ptType="node" refType="h"/>
        <dgm:constr type="w" for="ch" ptType="node" op="equ"/>
        <dgm:constr type="w" for="ch" forName="sibTrans" refType="w" fact="0.05"/>
        <dgm:constr type="primFontSz" for="ch" ptType="node" op="equ" val="65"/>
      </dgm:constrLst>
      <dgm:ruleLst/>
      <dgm:forEach name="Name6" axis="ch" ptType="node">
        <dgm:layoutNode name="textNode" styleLbl="node1">
          <dgm:varLst>
            <dgm:bulletEnabled val="1"/>
          </dgm:varLst>
          <dgm:alg type="tx"/>
          <dgm:shape xmlns:r="http://schemas.openxmlformats.org/officeDocument/2006/relationships" type="roundRect" r:blip="">
            <dgm:adjLst/>
          </dgm:shape>
          <dgm:presOf axis="desOrSelf" ptType="node"/>
          <dgm:constrLst>
            <dgm:constr type="userA"/>
            <dgm:constr type="w" refType="userA" fact="0.3"/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w" val="NaN" fact="1" max="NaN"/>
            <dgm:rule type="primFontSz" val="5" fact="NaN" max="NaN"/>
          </dgm:ruleLst>
        </dgm:layoutNode>
        <dgm:forEach name="Name7" axis="followSib" ptType="sibTrans" cnt="1">
          <dgm:layoutNode name="sibTrans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</dgm:layoutNod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hProcess9">
  <dgm:title val=""/>
  <dgm:desc val=""/>
  <dgm:catLst>
    <dgm:cat type="process" pri="5000"/>
    <dgm:cat type="convert" pri="13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ompostProcess">
    <dgm:varLst>
      <dgm:dir/>
      <dgm:resizeHandles val="exact"/>
    </dgm:varLst>
    <dgm:alg type="composite">
      <dgm:param type="horzAlign" val="ctr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arrow" refType="w" fact="0.85"/>
      <dgm:constr type="h" for="ch" forName="arrow" refType="h"/>
      <dgm:constr type="ctrX" for="ch" forName="arrow" refType="w" fact="0.5"/>
      <dgm:constr type="ctrY" for="ch" forName="arrow" refType="h" fact="0.5"/>
      <dgm:constr type="w" for="ch" forName="linearProcess" refType="w"/>
      <dgm:constr type="h" for="ch" forName="linearProcess" refType="h" fact="0.4"/>
      <dgm:constr type="ctrX" for="ch" forName="linearProcess" refType="w" fact="0.5"/>
      <dgm:constr type="ctrY" for="ch" forName="linearProcess" refType="h" fact="0.5"/>
    </dgm:constrLst>
    <dgm:ruleLst/>
    <dgm:layoutNode name="arrow" styleLbl="bgShp">
      <dgm:alg type="sp"/>
      <dgm:choose name="Name0">
        <dgm:if name="Name1" func="var" arg="dir" op="equ" val="norm">
          <dgm:shape xmlns:r="http://schemas.openxmlformats.org/officeDocument/2006/relationships" type="rightArrow" r:blip="">
            <dgm:adjLst/>
          </dgm:shape>
        </dgm:if>
        <dgm:else name="Name2">
          <dgm:shape xmlns:r="http://schemas.openxmlformats.org/officeDocument/2006/relationships" type="leftArrow" r:blip="">
            <dgm:adjLst/>
          </dgm:shape>
        </dgm:else>
      </dgm:choose>
      <dgm:presOf/>
      <dgm:constrLst/>
      <dgm:ruleLst/>
    </dgm:layoutNode>
    <dgm:layoutNode name="linearProcess">
      <dgm:choose name="Name3">
        <dgm:if name="Name4" func="var" arg="dir" op="equ" val="norm">
          <dgm:alg type="lin"/>
        </dgm:if>
        <dgm:else name="Name5">
          <dgm:alg type="lin">
            <dgm:param type="linDir" val="fromR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userA" for="ch" ptType="node" refType="w"/>
        <dgm:constr type="h" for="ch" ptType="node" refType="h"/>
        <dgm:constr type="w" for="ch" ptType="node" op="equ"/>
        <dgm:constr type="w" for="ch" forName="sibTrans" refType="w" fact="0.05"/>
        <dgm:constr type="primFontSz" for="ch" ptType="node" op="equ" val="65"/>
      </dgm:constrLst>
      <dgm:ruleLst/>
      <dgm:forEach name="Name6" axis="ch" ptType="node">
        <dgm:layoutNode name="textNode" styleLbl="node1">
          <dgm:varLst>
            <dgm:bulletEnabled val="1"/>
          </dgm:varLst>
          <dgm:alg type="tx"/>
          <dgm:shape xmlns:r="http://schemas.openxmlformats.org/officeDocument/2006/relationships" type="roundRect" r:blip="">
            <dgm:adjLst/>
          </dgm:shape>
          <dgm:presOf axis="desOrSelf" ptType="node"/>
          <dgm:constrLst>
            <dgm:constr type="userA"/>
            <dgm:constr type="w" refType="userA" fact="0.3"/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w" val="NaN" fact="1" max="NaN"/>
            <dgm:rule type="primFontSz" val="5" fact="NaN" max="NaN"/>
          </dgm:ruleLst>
        </dgm:layoutNode>
        <dgm:forEach name="Name7" axis="followSib" ptType="sibTrans" cnt="1">
          <dgm:layoutNode name="sibTrans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4.xml"/><Relationship Id="rId3" Type="http://schemas.openxmlformats.org/officeDocument/2006/relationships/diagramQuickStyle" Target="../diagrams/quickStyle3.xml"/><Relationship Id="rId7" Type="http://schemas.openxmlformats.org/officeDocument/2006/relationships/diagramLayout" Target="../diagrams/layout4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6" Type="http://schemas.openxmlformats.org/officeDocument/2006/relationships/diagramData" Target="../diagrams/data4.xml"/><Relationship Id="rId5" Type="http://schemas.microsoft.com/office/2007/relationships/diagramDrawing" Target="../diagrams/drawing3.xml"/><Relationship Id="rId10" Type="http://schemas.microsoft.com/office/2007/relationships/diagramDrawing" Target="../diagrams/drawing4.xml"/><Relationship Id="rId4" Type="http://schemas.openxmlformats.org/officeDocument/2006/relationships/diagramColors" Target="../diagrams/colors3.xml"/><Relationship Id="rId9" Type="http://schemas.openxmlformats.org/officeDocument/2006/relationships/diagramColors" Target="../diagrams/colors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297687</xdr:colOff>
      <xdr:row>13</xdr:row>
      <xdr:rowOff>70454</xdr:rowOff>
    </xdr:from>
    <xdr:to>
      <xdr:col>25</xdr:col>
      <xdr:colOff>311910</xdr:colOff>
      <xdr:row>27</xdr:row>
      <xdr:rowOff>53369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DA3774E8-C3BF-4411-A517-6CD50DA0487D}"/>
            </a:ext>
          </a:extLst>
        </xdr:cNvPr>
        <xdr:cNvSpPr/>
      </xdr:nvSpPr>
      <xdr:spPr>
        <a:xfrm rot="11238323">
          <a:off x="9855072" y="1870679"/>
          <a:ext cx="2479293" cy="2606100"/>
        </a:xfrm>
        <a:prstGeom prst="swooshArrow">
          <a:avLst>
            <a:gd name="adj1" fmla="val 16310"/>
            <a:gd name="adj2" fmla="val 31370"/>
          </a:avLst>
        </a:prstGeom>
        <a:solidFill>
          <a:srgbClr val="92D050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22</xdr:col>
      <xdr:colOff>371475</xdr:colOff>
      <xdr:row>3</xdr:row>
      <xdr:rowOff>28575</xdr:rowOff>
    </xdr:from>
    <xdr:to>
      <xdr:col>28</xdr:col>
      <xdr:colOff>28575</xdr:colOff>
      <xdr:row>13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027BAFA-205B-4337-B49B-099165E42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23</xdr:col>
      <xdr:colOff>153483</xdr:colOff>
      <xdr:row>8</xdr:row>
      <xdr:rowOff>144840</xdr:rowOff>
    </xdr:from>
    <xdr:to>
      <xdr:col>27</xdr:col>
      <xdr:colOff>163835</xdr:colOff>
      <xdr:row>20</xdr:row>
      <xdr:rowOff>108632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4A4F741-43AE-48BB-BB93-0A804A149BB1}"/>
            </a:ext>
          </a:extLst>
        </xdr:cNvPr>
        <xdr:cNvGrpSpPr/>
      </xdr:nvGrpSpPr>
      <xdr:grpSpPr>
        <a:xfrm>
          <a:off x="10592883" y="1478340"/>
          <a:ext cx="3286952" cy="1944992"/>
          <a:chOff x="10731948" y="1068765"/>
          <a:chExt cx="3288857" cy="1893557"/>
        </a:xfrm>
      </xdr:grpSpPr>
      <xdr:sp macro="" textlink="">
        <xdr:nvSpPr>
          <xdr:cNvPr id="5" name="Shape 4">
            <a:extLst>
              <a:ext uri="{FF2B5EF4-FFF2-40B4-BE49-F238E27FC236}">
                <a16:creationId xmlns:a16="http://schemas.microsoft.com/office/drawing/2014/main" id="{CED2755A-69DC-4117-ADBF-A25EABBA53CA}"/>
              </a:ext>
            </a:extLst>
          </xdr:cNvPr>
          <xdr:cNvSpPr/>
        </xdr:nvSpPr>
        <xdr:spPr>
          <a:xfrm rot="11238323">
            <a:off x="10731948" y="1068765"/>
            <a:ext cx="2223506" cy="1519908"/>
          </a:xfrm>
          <a:prstGeom prst="swooshArrow">
            <a:avLst>
              <a:gd name="adj1" fmla="val 16310"/>
              <a:gd name="adj2" fmla="val 31370"/>
            </a:avLst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6" name="Freeform: Shape 5">
            <a:extLst>
              <a:ext uri="{FF2B5EF4-FFF2-40B4-BE49-F238E27FC236}">
                <a16:creationId xmlns:a16="http://schemas.microsoft.com/office/drawing/2014/main" id="{682393FF-EB9E-49F6-A448-405B98BD8C04}"/>
              </a:ext>
            </a:extLst>
          </xdr:cNvPr>
          <xdr:cNvSpPr/>
        </xdr:nvSpPr>
        <xdr:spPr>
          <a:xfrm>
            <a:off x="11253366" y="1500827"/>
            <a:ext cx="1071900" cy="421385"/>
          </a:xfrm>
          <a:custGeom>
            <a:avLst/>
            <a:gdLst>
              <a:gd name="connsiteX0" fmla="*/ 0 w 1071900"/>
              <a:gd name="connsiteY0" fmla="*/ 0 h 421385"/>
              <a:gd name="connsiteX1" fmla="*/ 1071900 w 1071900"/>
              <a:gd name="connsiteY1" fmla="*/ 0 h 421385"/>
              <a:gd name="connsiteX2" fmla="*/ 1071900 w 1071900"/>
              <a:gd name="connsiteY2" fmla="*/ 421385 h 421385"/>
              <a:gd name="connsiteX3" fmla="*/ 0 w 1071900"/>
              <a:gd name="connsiteY3" fmla="*/ 421385 h 421385"/>
              <a:gd name="connsiteX4" fmla="*/ 0 w 1071900"/>
              <a:gd name="connsiteY4" fmla="*/ 0 h 4213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71900" h="421385">
                <a:moveTo>
                  <a:pt x="0" y="0"/>
                </a:moveTo>
                <a:lnTo>
                  <a:pt x="1071900" y="0"/>
                </a:lnTo>
                <a:lnTo>
                  <a:pt x="1071900" y="421385"/>
                </a:lnTo>
                <a:lnTo>
                  <a:pt x="0" y="421385"/>
                </a:lnTo>
                <a:lnTo>
                  <a:pt x="0" y="0"/>
                </a:lnTo>
                <a:close/>
              </a:path>
            </a:pathLst>
          </a:custGeom>
        </xdr:spPr>
        <xdr:style>
          <a:lnRef idx="0">
            <a:schemeClr val="dk1">
              <a:alpha val="0"/>
              <a:hueOff val="0"/>
              <a:satOff val="0"/>
              <a:lumOff val="0"/>
              <a:alphaOff val="0"/>
            </a:schemeClr>
          </a:lnRef>
          <a:fillRef idx="0">
            <a:schemeClr val="lt1">
              <a:alpha val="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25400" tIns="25400" rIns="25400" bIns="25400" numCol="1" spcCol="1270" anchor="b" anchorCtr="0">
            <a:noAutofit/>
          </a:bodyPr>
          <a:lstStyle/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2000" kern="1200"/>
              <a:t>Auto-Fills</a:t>
            </a:r>
          </a:p>
        </xdr:txBody>
      </xdr:sp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24D684A4-44D5-43FC-993A-35965073A03A}"/>
              </a:ext>
            </a:extLst>
          </xdr:cNvPr>
          <xdr:cNvSpPr/>
        </xdr:nvSpPr>
        <xdr:spPr>
          <a:xfrm>
            <a:off x="12220575" y="1647825"/>
            <a:ext cx="1800230" cy="1314497"/>
          </a:xfrm>
          <a:custGeom>
            <a:avLst/>
            <a:gdLst>
              <a:gd name="connsiteX0" fmla="*/ 0 w 1448514"/>
              <a:gd name="connsiteY0" fmla="*/ 0 h 1297506"/>
              <a:gd name="connsiteX1" fmla="*/ 1448514 w 1448514"/>
              <a:gd name="connsiteY1" fmla="*/ 0 h 1297506"/>
              <a:gd name="connsiteX2" fmla="*/ 1448514 w 1448514"/>
              <a:gd name="connsiteY2" fmla="*/ 1297506 h 1297506"/>
              <a:gd name="connsiteX3" fmla="*/ 0 w 1448514"/>
              <a:gd name="connsiteY3" fmla="*/ 1297506 h 1297506"/>
              <a:gd name="connsiteX4" fmla="*/ 0 w 1448514"/>
              <a:gd name="connsiteY4" fmla="*/ 0 h 12975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448514" h="1297506">
                <a:moveTo>
                  <a:pt x="0" y="0"/>
                </a:moveTo>
                <a:lnTo>
                  <a:pt x="1448514" y="0"/>
                </a:lnTo>
                <a:lnTo>
                  <a:pt x="1448514" y="1297506"/>
                </a:lnTo>
                <a:lnTo>
                  <a:pt x="0" y="1297506"/>
                </a:lnTo>
                <a:lnTo>
                  <a:pt x="0" y="0"/>
                </a:lnTo>
                <a:close/>
              </a:path>
            </a:pathLst>
          </a:custGeom>
        </xdr:spPr>
        <xdr:style>
          <a:lnRef idx="0">
            <a:schemeClr val="dk1">
              <a:alpha val="0"/>
              <a:hueOff val="0"/>
              <a:satOff val="0"/>
              <a:lumOff val="0"/>
              <a:alphaOff val="0"/>
            </a:schemeClr>
          </a:lnRef>
          <a:fillRef idx="0">
            <a:schemeClr val="lt1">
              <a:alpha val="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25400" tIns="25400" rIns="25400" bIns="25400" numCol="1" spcCol="1270" anchor="t" anchorCtr="0">
            <a:noAutofit/>
          </a:bodyPr>
          <a:lstStyle/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2000" kern="1200"/>
              <a:t>24 Hour </a:t>
            </a:r>
            <a:br>
              <a:rPr lang="en-US" sz="2000" kern="1200"/>
            </a:br>
            <a:r>
              <a:rPr lang="en-US" sz="2000" kern="1200"/>
              <a:t>Time Periods</a:t>
            </a:r>
          </a:p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endParaRPr lang="en-US" sz="2000" kern="1200"/>
          </a:p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2000" kern="1200"/>
              <a:t>&amp;</a:t>
            </a:r>
            <a:r>
              <a:rPr lang="en-US" sz="2000" kern="1200" baseline="0"/>
              <a:t> Partial Day Periods</a:t>
            </a:r>
            <a:endParaRPr lang="en-US" sz="2000" kern="1200"/>
          </a:p>
        </xdr:txBody>
      </xdr:sp>
    </xdr:grpSp>
    <xdr:clientData/>
  </xdr:twoCellAnchor>
  <xdr:twoCellAnchor>
    <xdr:from>
      <xdr:col>22</xdr:col>
      <xdr:colOff>485775</xdr:colOff>
      <xdr:row>24</xdr:row>
      <xdr:rowOff>57150</xdr:rowOff>
    </xdr:from>
    <xdr:to>
      <xdr:col>28</xdr:col>
      <xdr:colOff>47625</xdr:colOff>
      <xdr:row>35</xdr:row>
      <xdr:rowOff>80962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E30025FA-893B-4E79-AA05-F919129A62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22</xdr:col>
      <xdr:colOff>466725</xdr:colOff>
      <xdr:row>33</xdr:row>
      <xdr:rowOff>66675</xdr:rowOff>
    </xdr:from>
    <xdr:to>
      <xdr:col>27</xdr:col>
      <xdr:colOff>257175</xdr:colOff>
      <xdr:row>48</xdr:row>
      <xdr:rowOff>71437</xdr:rowOff>
    </xdr:to>
    <xdr:sp macro="" textlink="">
      <xdr:nvSpPr>
        <xdr:cNvPr id="9" name="Right Arrow 4">
          <a:extLst>
            <a:ext uri="{FF2B5EF4-FFF2-40B4-BE49-F238E27FC236}">
              <a16:creationId xmlns:a16="http://schemas.microsoft.com/office/drawing/2014/main" id="{AF9D9689-D34F-4116-ADCC-1A19161A40AF}"/>
            </a:ext>
          </a:extLst>
        </xdr:cNvPr>
        <xdr:cNvSpPr/>
      </xdr:nvSpPr>
      <xdr:spPr>
        <a:xfrm rot="10800000">
          <a:off x="10020300" y="5631180"/>
          <a:ext cx="3909060" cy="2222182"/>
        </a:xfrm>
        <a:prstGeom prst="rightArrow">
          <a:avLst/>
        </a:prstGeom>
      </xdr:spPr>
      <xdr:style>
        <a:lnRef idx="0">
          <a:schemeClr val="accent1">
            <a:hueOff val="0"/>
            <a:satOff val="0"/>
            <a:lumOff val="0"/>
            <a:alphaOff val="0"/>
          </a:schemeClr>
        </a:lnRef>
        <a:fillRef idx="1">
          <a:schemeClr val="accent1">
            <a:tint val="40000"/>
            <a:hueOff val="0"/>
            <a:satOff val="0"/>
            <a:lumOff val="0"/>
            <a:alphaOff val="0"/>
          </a:schemeClr>
        </a:fillRef>
        <a:effectRef idx="0">
          <a:schemeClr val="accent1">
            <a:tint val="4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26</xdr:col>
      <xdr:colOff>411480</xdr:colOff>
      <xdr:row>37</xdr:row>
      <xdr:rowOff>106680</xdr:rowOff>
    </xdr:from>
    <xdr:to>
      <xdr:col>28</xdr:col>
      <xdr:colOff>144780</xdr:colOff>
      <xdr:row>42</xdr:row>
      <xdr:rowOff>118109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1E0B1EB4-FB82-40E1-9922-69CC59F94AF2}"/>
            </a:ext>
          </a:extLst>
        </xdr:cNvPr>
        <xdr:cNvGrpSpPr/>
      </xdr:nvGrpSpPr>
      <xdr:grpSpPr>
        <a:xfrm>
          <a:off x="13308330" y="6526530"/>
          <a:ext cx="1371600" cy="664845"/>
          <a:chOff x="3070584" y="738663"/>
          <a:chExt cx="1371600" cy="984884"/>
        </a:xfrm>
      </xdr:grpSpPr>
      <xdr:sp macro="" textlink="">
        <xdr:nvSpPr>
          <xdr:cNvPr id="11" name="Rounded Rectangle 12">
            <a:extLst>
              <a:ext uri="{FF2B5EF4-FFF2-40B4-BE49-F238E27FC236}">
                <a16:creationId xmlns:a16="http://schemas.microsoft.com/office/drawing/2014/main" id="{EF2E1DE4-5822-4195-BCCA-7F156BDAAD41}"/>
              </a:ext>
            </a:extLst>
          </xdr:cNvPr>
          <xdr:cNvSpPr/>
        </xdr:nvSpPr>
        <xdr:spPr>
          <a:xfrm>
            <a:off x="3070584" y="738663"/>
            <a:ext cx="1371600" cy="98488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12" name="Rounded Rectangle 4">
            <a:extLst>
              <a:ext uri="{FF2B5EF4-FFF2-40B4-BE49-F238E27FC236}">
                <a16:creationId xmlns:a16="http://schemas.microsoft.com/office/drawing/2014/main" id="{20492E54-414C-4504-A4D8-0F16FCE89ECA}"/>
              </a:ext>
            </a:extLst>
          </xdr:cNvPr>
          <xdr:cNvSpPr/>
        </xdr:nvSpPr>
        <xdr:spPr>
          <a:xfrm>
            <a:off x="3118662" y="786741"/>
            <a:ext cx="1275444" cy="88872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60960" tIns="60960" rIns="60960" bIns="60960" numCol="1" spcCol="1270" anchor="ctr" anchorCtr="0">
            <a:noAutofit/>
          </a:bodyPr>
          <a:lstStyle/>
          <a:p>
            <a:pPr lvl="0" algn="ctr" defTabSz="7112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400" kern="1200"/>
              <a:t>Out-of-pocket</a:t>
            </a:r>
            <a:r>
              <a:rPr lang="en-US" sz="1400" kern="1200" baseline="0"/>
              <a:t> receipts not needed</a:t>
            </a:r>
            <a:r>
              <a:rPr lang="en-US" sz="1400" kern="1200"/>
              <a:t> </a:t>
            </a:r>
          </a:p>
        </xdr:txBody>
      </xdr:sp>
    </xdr:grpSp>
    <xdr:clientData/>
  </xdr:twoCellAnchor>
  <xdr:twoCellAnchor>
    <xdr:from>
      <xdr:col>24</xdr:col>
      <xdr:colOff>571500</xdr:colOff>
      <xdr:row>37</xdr:row>
      <xdr:rowOff>114300</xdr:rowOff>
    </xdr:from>
    <xdr:to>
      <xdr:col>26</xdr:col>
      <xdr:colOff>323850</xdr:colOff>
      <xdr:row>42</xdr:row>
      <xdr:rowOff>118108</xdr:rowOff>
    </xdr:to>
    <xdr:sp macro="" textlink="">
      <xdr:nvSpPr>
        <xdr:cNvPr id="13" name="Rounded Rectangle 16">
          <a:extLst>
            <a:ext uri="{FF2B5EF4-FFF2-40B4-BE49-F238E27FC236}">
              <a16:creationId xmlns:a16="http://schemas.microsoft.com/office/drawing/2014/main" id="{8F84CF43-E274-427F-92CC-BD4251675AC9}"/>
            </a:ext>
          </a:extLst>
        </xdr:cNvPr>
        <xdr:cNvSpPr/>
      </xdr:nvSpPr>
      <xdr:spPr>
        <a:xfrm>
          <a:off x="11772900" y="6316980"/>
          <a:ext cx="1402080" cy="773428"/>
        </a:xfrm>
        <a:prstGeom prst="roundRect">
          <a:avLst/>
        </a:prstGeom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pPr algn="ctr"/>
          <a:r>
            <a:rPr lang="en-US" sz="1200"/>
            <a:t>Automatically Calculated</a:t>
          </a:r>
        </a:p>
      </xdr:txBody>
    </xdr:sp>
    <xdr:clientData/>
  </xdr:twoCellAnchor>
  <xdr:twoCellAnchor>
    <xdr:from>
      <xdr:col>24</xdr:col>
      <xdr:colOff>657225</xdr:colOff>
      <xdr:row>37</xdr:row>
      <xdr:rowOff>152400</xdr:rowOff>
    </xdr:from>
    <xdr:to>
      <xdr:col>26</xdr:col>
      <xdr:colOff>260617</xdr:colOff>
      <xdr:row>42</xdr:row>
      <xdr:rowOff>60982</xdr:rowOff>
    </xdr:to>
    <xdr:sp macro="" textlink="">
      <xdr:nvSpPr>
        <xdr:cNvPr id="14" name="Rounded Rectangle 4">
          <a:extLst>
            <a:ext uri="{FF2B5EF4-FFF2-40B4-BE49-F238E27FC236}">
              <a16:creationId xmlns:a16="http://schemas.microsoft.com/office/drawing/2014/main" id="{EF196428-2783-4862-9772-80C30E6148F9}"/>
            </a:ext>
          </a:extLst>
        </xdr:cNvPr>
        <xdr:cNvSpPr/>
      </xdr:nvSpPr>
      <xdr:spPr>
        <a:xfrm>
          <a:off x="11856720" y="6355080"/>
          <a:ext cx="1253122" cy="682012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1600" kern="1200"/>
        </a:p>
      </xdr:txBody>
    </xdr:sp>
    <xdr:clientData/>
  </xdr:twoCellAnchor>
  <xdr:twoCellAnchor>
    <xdr:from>
      <xdr:col>22</xdr:col>
      <xdr:colOff>733423</xdr:colOff>
      <xdr:row>37</xdr:row>
      <xdr:rowOff>152400</xdr:rowOff>
    </xdr:from>
    <xdr:to>
      <xdr:col>24</xdr:col>
      <xdr:colOff>474331</xdr:colOff>
      <xdr:row>42</xdr:row>
      <xdr:rowOff>156208</xdr:rowOff>
    </xdr:to>
    <xdr:sp macro="" textlink="">
      <xdr:nvSpPr>
        <xdr:cNvPr id="15" name="Rounded Rectangle 6">
          <a:extLst>
            <a:ext uri="{FF2B5EF4-FFF2-40B4-BE49-F238E27FC236}">
              <a16:creationId xmlns:a16="http://schemas.microsoft.com/office/drawing/2014/main" id="{54F56A7D-2A5E-4827-ADE4-89CD4ABC1DD9}"/>
            </a:ext>
          </a:extLst>
        </xdr:cNvPr>
        <xdr:cNvSpPr/>
      </xdr:nvSpPr>
      <xdr:spPr>
        <a:xfrm>
          <a:off x="10286998" y="6355080"/>
          <a:ext cx="1392543" cy="773428"/>
        </a:xfrm>
        <a:prstGeom prst="roundRect">
          <a:avLst/>
        </a:prstGeom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23</xdr:col>
      <xdr:colOff>28575</xdr:colOff>
      <xdr:row>37</xdr:row>
      <xdr:rowOff>161925</xdr:rowOff>
    </xdr:from>
    <xdr:to>
      <xdr:col>24</xdr:col>
      <xdr:colOff>419100</xdr:colOff>
      <xdr:row>44</xdr:row>
      <xdr:rowOff>28575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F644529-C1C8-4018-A559-D046402C9DDF}"/>
            </a:ext>
          </a:extLst>
        </xdr:cNvPr>
        <xdr:cNvSpPr txBox="1"/>
      </xdr:nvSpPr>
      <xdr:spPr>
        <a:xfrm>
          <a:off x="10408920" y="6362700"/>
          <a:ext cx="1211580" cy="830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>
              <a:solidFill>
                <a:srgbClr val="FFFF00"/>
              </a:solidFill>
            </a:rPr>
            <a:t>For Return Only</a:t>
          </a:r>
          <a:br>
            <a:rPr lang="en-US" sz="1400">
              <a:solidFill>
                <a:srgbClr val="FFFF00"/>
              </a:solidFill>
            </a:rPr>
          </a:br>
          <a:r>
            <a:rPr lang="en-US" sz="1400">
              <a:solidFill>
                <a:srgbClr val="FFFF00"/>
              </a:solidFill>
            </a:rPr>
            <a:t>"Partial</a:t>
          </a:r>
          <a:r>
            <a:rPr lang="en-US" sz="1400" baseline="0">
              <a:solidFill>
                <a:srgbClr val="FFFF00"/>
              </a:solidFill>
            </a:rPr>
            <a:t> Day"</a:t>
          </a:r>
          <a:endParaRPr lang="en-US" sz="1400">
            <a:solidFill>
              <a:srgbClr val="FFFF00"/>
            </a:solidFill>
          </a:endParaRPr>
        </a:p>
      </xdr:txBody>
    </xdr:sp>
    <xdr:clientData/>
  </xdr:twoCellAnchor>
  <xdr:twoCellAnchor>
    <xdr:from>
      <xdr:col>17</xdr:col>
      <xdr:colOff>0</xdr:colOff>
      <xdr:row>5</xdr:row>
      <xdr:rowOff>47625</xdr:rowOff>
    </xdr:from>
    <xdr:to>
      <xdr:col>27</xdr:col>
      <xdr:colOff>531822</xdr:colOff>
      <xdr:row>46</xdr:row>
      <xdr:rowOff>90848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C02A81C2-190E-460B-97A9-9EC079766340}"/>
            </a:ext>
          </a:extLst>
        </xdr:cNvPr>
        <xdr:cNvGrpSpPr/>
      </xdr:nvGrpSpPr>
      <xdr:grpSpPr>
        <a:xfrm>
          <a:off x="7115175" y="781050"/>
          <a:ext cx="7132647" cy="6920273"/>
          <a:chOff x="349331" y="-3730301"/>
          <a:chExt cx="7132647" cy="6701198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49DD8572-4EE3-43A4-B62E-CF6FA81ACC12}"/>
              </a:ext>
            </a:extLst>
          </xdr:cNvPr>
          <xdr:cNvSpPr/>
        </xdr:nvSpPr>
        <xdr:spPr>
          <a:xfrm>
            <a:off x="349331" y="2098999"/>
            <a:ext cx="3741747" cy="871898"/>
          </a:xfrm>
          <a:prstGeom prst="rect">
            <a:avLst/>
          </a:prstGeom>
        </xdr:spPr>
        <xdr:style>
          <a:lnRef idx="0">
            <a:schemeClr val="dk1">
              <a:alpha val="0"/>
              <a:hueOff val="0"/>
              <a:satOff val="0"/>
              <a:lumOff val="0"/>
              <a:alphaOff val="0"/>
            </a:schemeClr>
          </a:lnRef>
          <a:fillRef idx="0">
            <a:schemeClr val="lt1">
              <a:alpha val="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C9CB1054-0F26-4E3E-81DB-41BA85F099C8}"/>
              </a:ext>
            </a:extLst>
          </xdr:cNvPr>
          <xdr:cNvSpPr txBox="1"/>
        </xdr:nvSpPr>
        <xdr:spPr>
          <a:xfrm>
            <a:off x="3740231" y="-3730301"/>
            <a:ext cx="3741747" cy="87189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0" tIns="182880" rIns="0" bIns="182880" numCol="1" spcCol="1270" anchor="ctr" anchorCtr="0">
            <a:noAutofit/>
          </a:bodyPr>
          <a:lstStyle/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1800" kern="1200"/>
              <a:t>Fill in Dates and Times; in this format: 6:00 AM, with a space after the minute.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297687</xdr:colOff>
      <xdr:row>13</xdr:row>
      <xdr:rowOff>70454</xdr:rowOff>
    </xdr:from>
    <xdr:to>
      <xdr:col>25</xdr:col>
      <xdr:colOff>311910</xdr:colOff>
      <xdr:row>27</xdr:row>
      <xdr:rowOff>53369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170BFB8E-219A-4A94-BCE3-D65C9DE4C6F6}"/>
            </a:ext>
          </a:extLst>
        </xdr:cNvPr>
        <xdr:cNvSpPr/>
      </xdr:nvSpPr>
      <xdr:spPr>
        <a:xfrm rot="11238323">
          <a:off x="10058907" y="1906874"/>
          <a:ext cx="2561208" cy="2512755"/>
        </a:xfrm>
        <a:prstGeom prst="swooshArrow">
          <a:avLst>
            <a:gd name="adj1" fmla="val 16310"/>
            <a:gd name="adj2" fmla="val 31370"/>
          </a:avLst>
        </a:prstGeom>
        <a:solidFill>
          <a:srgbClr val="92D050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22</xdr:col>
      <xdr:colOff>371475</xdr:colOff>
      <xdr:row>3</xdr:row>
      <xdr:rowOff>28575</xdr:rowOff>
    </xdr:from>
    <xdr:to>
      <xdr:col>28</xdr:col>
      <xdr:colOff>28575</xdr:colOff>
      <xdr:row>13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A13EC1F-3902-4676-8978-DA70126A29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23</xdr:col>
      <xdr:colOff>153483</xdr:colOff>
      <xdr:row>8</xdr:row>
      <xdr:rowOff>142935</xdr:rowOff>
    </xdr:from>
    <xdr:to>
      <xdr:col>27</xdr:col>
      <xdr:colOff>167645</xdr:colOff>
      <xdr:row>20</xdr:row>
      <xdr:rowOff>106727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4EA04404-C742-4E90-9FE4-5F965112FAA1}"/>
            </a:ext>
          </a:extLst>
        </xdr:cNvPr>
        <xdr:cNvGrpSpPr/>
      </xdr:nvGrpSpPr>
      <xdr:grpSpPr>
        <a:xfrm>
          <a:off x="10573833" y="1428810"/>
          <a:ext cx="3290762" cy="1944992"/>
          <a:chOff x="10731948" y="1068765"/>
          <a:chExt cx="3288857" cy="1893557"/>
        </a:xfrm>
      </xdr:grpSpPr>
      <xdr:sp macro="" textlink="">
        <xdr:nvSpPr>
          <xdr:cNvPr id="5" name="Shape 4">
            <a:extLst>
              <a:ext uri="{FF2B5EF4-FFF2-40B4-BE49-F238E27FC236}">
                <a16:creationId xmlns:a16="http://schemas.microsoft.com/office/drawing/2014/main" id="{B110792B-CA75-4920-B152-F8CFAE723F50}"/>
              </a:ext>
            </a:extLst>
          </xdr:cNvPr>
          <xdr:cNvSpPr/>
        </xdr:nvSpPr>
        <xdr:spPr>
          <a:xfrm rot="11238323">
            <a:off x="10731948" y="1068765"/>
            <a:ext cx="2223506" cy="1519908"/>
          </a:xfrm>
          <a:prstGeom prst="swooshArrow">
            <a:avLst>
              <a:gd name="adj1" fmla="val 16310"/>
              <a:gd name="adj2" fmla="val 31370"/>
            </a:avLst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6" name="Freeform: Shape 5">
            <a:extLst>
              <a:ext uri="{FF2B5EF4-FFF2-40B4-BE49-F238E27FC236}">
                <a16:creationId xmlns:a16="http://schemas.microsoft.com/office/drawing/2014/main" id="{5289CE16-DD60-442A-9E3F-4556D80DA7DB}"/>
              </a:ext>
            </a:extLst>
          </xdr:cNvPr>
          <xdr:cNvSpPr/>
        </xdr:nvSpPr>
        <xdr:spPr>
          <a:xfrm>
            <a:off x="11253366" y="1500827"/>
            <a:ext cx="1071900" cy="421385"/>
          </a:xfrm>
          <a:custGeom>
            <a:avLst/>
            <a:gdLst>
              <a:gd name="connsiteX0" fmla="*/ 0 w 1071900"/>
              <a:gd name="connsiteY0" fmla="*/ 0 h 421385"/>
              <a:gd name="connsiteX1" fmla="*/ 1071900 w 1071900"/>
              <a:gd name="connsiteY1" fmla="*/ 0 h 421385"/>
              <a:gd name="connsiteX2" fmla="*/ 1071900 w 1071900"/>
              <a:gd name="connsiteY2" fmla="*/ 421385 h 421385"/>
              <a:gd name="connsiteX3" fmla="*/ 0 w 1071900"/>
              <a:gd name="connsiteY3" fmla="*/ 421385 h 421385"/>
              <a:gd name="connsiteX4" fmla="*/ 0 w 1071900"/>
              <a:gd name="connsiteY4" fmla="*/ 0 h 4213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71900" h="421385">
                <a:moveTo>
                  <a:pt x="0" y="0"/>
                </a:moveTo>
                <a:lnTo>
                  <a:pt x="1071900" y="0"/>
                </a:lnTo>
                <a:lnTo>
                  <a:pt x="1071900" y="421385"/>
                </a:lnTo>
                <a:lnTo>
                  <a:pt x="0" y="421385"/>
                </a:lnTo>
                <a:lnTo>
                  <a:pt x="0" y="0"/>
                </a:lnTo>
                <a:close/>
              </a:path>
            </a:pathLst>
          </a:custGeom>
        </xdr:spPr>
        <xdr:style>
          <a:lnRef idx="0">
            <a:schemeClr val="dk1">
              <a:alpha val="0"/>
              <a:hueOff val="0"/>
              <a:satOff val="0"/>
              <a:lumOff val="0"/>
              <a:alphaOff val="0"/>
            </a:schemeClr>
          </a:lnRef>
          <a:fillRef idx="0">
            <a:schemeClr val="lt1">
              <a:alpha val="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25400" tIns="25400" rIns="25400" bIns="25400" numCol="1" spcCol="1270" anchor="b" anchorCtr="0">
            <a:noAutofit/>
          </a:bodyPr>
          <a:lstStyle/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2000" kern="1200"/>
              <a:t>Auto-Fills</a:t>
            </a:r>
          </a:p>
        </xdr:txBody>
      </xdr:sp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DF6E4A1F-730F-4F92-8982-1ACAB64313B7}"/>
              </a:ext>
            </a:extLst>
          </xdr:cNvPr>
          <xdr:cNvSpPr/>
        </xdr:nvSpPr>
        <xdr:spPr>
          <a:xfrm>
            <a:off x="12220575" y="1647825"/>
            <a:ext cx="1800230" cy="1314497"/>
          </a:xfrm>
          <a:custGeom>
            <a:avLst/>
            <a:gdLst>
              <a:gd name="connsiteX0" fmla="*/ 0 w 1448514"/>
              <a:gd name="connsiteY0" fmla="*/ 0 h 1297506"/>
              <a:gd name="connsiteX1" fmla="*/ 1448514 w 1448514"/>
              <a:gd name="connsiteY1" fmla="*/ 0 h 1297506"/>
              <a:gd name="connsiteX2" fmla="*/ 1448514 w 1448514"/>
              <a:gd name="connsiteY2" fmla="*/ 1297506 h 1297506"/>
              <a:gd name="connsiteX3" fmla="*/ 0 w 1448514"/>
              <a:gd name="connsiteY3" fmla="*/ 1297506 h 1297506"/>
              <a:gd name="connsiteX4" fmla="*/ 0 w 1448514"/>
              <a:gd name="connsiteY4" fmla="*/ 0 h 12975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448514" h="1297506">
                <a:moveTo>
                  <a:pt x="0" y="0"/>
                </a:moveTo>
                <a:lnTo>
                  <a:pt x="1448514" y="0"/>
                </a:lnTo>
                <a:lnTo>
                  <a:pt x="1448514" y="1297506"/>
                </a:lnTo>
                <a:lnTo>
                  <a:pt x="0" y="1297506"/>
                </a:lnTo>
                <a:lnTo>
                  <a:pt x="0" y="0"/>
                </a:lnTo>
                <a:close/>
              </a:path>
            </a:pathLst>
          </a:custGeom>
        </xdr:spPr>
        <xdr:style>
          <a:lnRef idx="0">
            <a:schemeClr val="dk1">
              <a:alpha val="0"/>
              <a:hueOff val="0"/>
              <a:satOff val="0"/>
              <a:lumOff val="0"/>
              <a:alphaOff val="0"/>
            </a:schemeClr>
          </a:lnRef>
          <a:fillRef idx="0">
            <a:schemeClr val="lt1">
              <a:alpha val="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25400" tIns="25400" rIns="25400" bIns="25400" numCol="1" spcCol="1270" anchor="t" anchorCtr="0">
            <a:noAutofit/>
          </a:bodyPr>
          <a:lstStyle/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2000" kern="1200"/>
              <a:t>24 Hour </a:t>
            </a:r>
            <a:br>
              <a:rPr lang="en-US" sz="2000" kern="1200"/>
            </a:br>
            <a:r>
              <a:rPr lang="en-US" sz="2000" kern="1200"/>
              <a:t>Time Periods</a:t>
            </a:r>
          </a:p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endParaRPr lang="en-US" sz="2000" kern="1200"/>
          </a:p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2000" kern="1200"/>
              <a:t>&amp;</a:t>
            </a:r>
            <a:r>
              <a:rPr lang="en-US" sz="2000" kern="1200" baseline="0"/>
              <a:t> Partial Day Periods</a:t>
            </a:r>
            <a:endParaRPr lang="en-US" sz="2000" kern="1200"/>
          </a:p>
        </xdr:txBody>
      </xdr:sp>
    </xdr:grpSp>
    <xdr:clientData/>
  </xdr:twoCellAnchor>
  <xdr:twoCellAnchor>
    <xdr:from>
      <xdr:col>22</xdr:col>
      <xdr:colOff>485775</xdr:colOff>
      <xdr:row>24</xdr:row>
      <xdr:rowOff>57150</xdr:rowOff>
    </xdr:from>
    <xdr:to>
      <xdr:col>28</xdr:col>
      <xdr:colOff>47625</xdr:colOff>
      <xdr:row>35</xdr:row>
      <xdr:rowOff>80962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40F9C73-06D0-42AA-997F-FBEC78949D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22</xdr:col>
      <xdr:colOff>466725</xdr:colOff>
      <xdr:row>33</xdr:row>
      <xdr:rowOff>66675</xdr:rowOff>
    </xdr:from>
    <xdr:to>
      <xdr:col>27</xdr:col>
      <xdr:colOff>257175</xdr:colOff>
      <xdr:row>48</xdr:row>
      <xdr:rowOff>71437</xdr:rowOff>
    </xdr:to>
    <xdr:sp macro="" textlink="">
      <xdr:nvSpPr>
        <xdr:cNvPr id="9" name="Right Arrow 4">
          <a:extLst>
            <a:ext uri="{FF2B5EF4-FFF2-40B4-BE49-F238E27FC236}">
              <a16:creationId xmlns:a16="http://schemas.microsoft.com/office/drawing/2014/main" id="{1FD3CB84-C816-4198-BFF6-457843A0EBB2}"/>
            </a:ext>
          </a:extLst>
        </xdr:cNvPr>
        <xdr:cNvSpPr/>
      </xdr:nvSpPr>
      <xdr:spPr>
        <a:xfrm rot="10800000">
          <a:off x="10231755" y="5570220"/>
          <a:ext cx="4025265" cy="2386012"/>
        </a:xfrm>
        <a:prstGeom prst="rightArrow">
          <a:avLst/>
        </a:prstGeom>
      </xdr:spPr>
      <xdr:style>
        <a:lnRef idx="0">
          <a:schemeClr val="accent1">
            <a:hueOff val="0"/>
            <a:satOff val="0"/>
            <a:lumOff val="0"/>
            <a:alphaOff val="0"/>
          </a:schemeClr>
        </a:lnRef>
        <a:fillRef idx="1">
          <a:schemeClr val="accent1">
            <a:tint val="40000"/>
            <a:hueOff val="0"/>
            <a:satOff val="0"/>
            <a:lumOff val="0"/>
            <a:alphaOff val="0"/>
          </a:schemeClr>
        </a:fillRef>
        <a:effectRef idx="0">
          <a:schemeClr val="accent1">
            <a:tint val="4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26</xdr:col>
      <xdr:colOff>409575</xdr:colOff>
      <xdr:row>37</xdr:row>
      <xdr:rowOff>104775</xdr:rowOff>
    </xdr:from>
    <xdr:to>
      <xdr:col>28</xdr:col>
      <xdr:colOff>142875</xdr:colOff>
      <xdr:row>42</xdr:row>
      <xdr:rowOff>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518C58C4-CEA7-4849-BAF4-E84506E0F796}"/>
            </a:ext>
          </a:extLst>
        </xdr:cNvPr>
        <xdr:cNvGrpSpPr/>
      </xdr:nvGrpSpPr>
      <xdr:grpSpPr>
        <a:xfrm>
          <a:off x="13287375" y="6477000"/>
          <a:ext cx="1371600" cy="666750"/>
          <a:chOff x="3070584" y="738663"/>
          <a:chExt cx="1371600" cy="984884"/>
        </a:xfrm>
      </xdr:grpSpPr>
      <xdr:sp macro="" textlink="">
        <xdr:nvSpPr>
          <xdr:cNvPr id="11" name="Rounded Rectangle 12">
            <a:extLst>
              <a:ext uri="{FF2B5EF4-FFF2-40B4-BE49-F238E27FC236}">
                <a16:creationId xmlns:a16="http://schemas.microsoft.com/office/drawing/2014/main" id="{1A1D9594-B48F-4CC1-9CEA-C7B69B78F765}"/>
              </a:ext>
            </a:extLst>
          </xdr:cNvPr>
          <xdr:cNvSpPr/>
        </xdr:nvSpPr>
        <xdr:spPr>
          <a:xfrm>
            <a:off x="3070584" y="738663"/>
            <a:ext cx="1371600" cy="98488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12" name="Rounded Rectangle 4">
            <a:extLst>
              <a:ext uri="{FF2B5EF4-FFF2-40B4-BE49-F238E27FC236}">
                <a16:creationId xmlns:a16="http://schemas.microsoft.com/office/drawing/2014/main" id="{9108BAEC-F916-4974-AE6E-72A96F326A8B}"/>
              </a:ext>
            </a:extLst>
          </xdr:cNvPr>
          <xdr:cNvSpPr/>
        </xdr:nvSpPr>
        <xdr:spPr>
          <a:xfrm>
            <a:off x="3118662" y="786741"/>
            <a:ext cx="1275444" cy="88872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60960" tIns="60960" rIns="60960" bIns="60960" numCol="1" spcCol="1270" anchor="ctr" anchorCtr="0">
            <a:noAutofit/>
          </a:bodyPr>
          <a:lstStyle/>
          <a:p>
            <a:pPr lvl="0" algn="ctr" defTabSz="7112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400" kern="1200"/>
              <a:t>Out-of-pocket</a:t>
            </a:r>
            <a:r>
              <a:rPr lang="en-US" sz="1400" kern="1200" baseline="0"/>
              <a:t> receipts not needed</a:t>
            </a:r>
            <a:r>
              <a:rPr lang="en-US" sz="1400" kern="1200"/>
              <a:t> </a:t>
            </a:r>
          </a:p>
        </xdr:txBody>
      </xdr:sp>
    </xdr:grpSp>
    <xdr:clientData/>
  </xdr:twoCellAnchor>
  <xdr:twoCellAnchor>
    <xdr:from>
      <xdr:col>24</xdr:col>
      <xdr:colOff>571500</xdr:colOff>
      <xdr:row>37</xdr:row>
      <xdr:rowOff>114300</xdr:rowOff>
    </xdr:from>
    <xdr:to>
      <xdr:col>26</xdr:col>
      <xdr:colOff>323850</xdr:colOff>
      <xdr:row>42</xdr:row>
      <xdr:rowOff>118108</xdr:rowOff>
    </xdr:to>
    <xdr:sp macro="" textlink="">
      <xdr:nvSpPr>
        <xdr:cNvPr id="13" name="Rounded Rectangle 16">
          <a:extLst>
            <a:ext uri="{FF2B5EF4-FFF2-40B4-BE49-F238E27FC236}">
              <a16:creationId xmlns:a16="http://schemas.microsoft.com/office/drawing/2014/main" id="{7C22F826-34FA-4FCD-8ED4-BC4CE40E36B5}"/>
            </a:ext>
          </a:extLst>
        </xdr:cNvPr>
        <xdr:cNvSpPr/>
      </xdr:nvSpPr>
      <xdr:spPr>
        <a:xfrm>
          <a:off x="12030075" y="6248400"/>
          <a:ext cx="1443990" cy="800100"/>
        </a:xfrm>
        <a:prstGeom prst="roundRect">
          <a:avLst/>
        </a:prstGeom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pPr algn="ctr"/>
          <a:r>
            <a:rPr lang="en-US" sz="1200"/>
            <a:t>Automatically Calculated</a:t>
          </a:r>
        </a:p>
      </xdr:txBody>
    </xdr:sp>
    <xdr:clientData/>
  </xdr:twoCellAnchor>
  <xdr:twoCellAnchor>
    <xdr:from>
      <xdr:col>24</xdr:col>
      <xdr:colOff>657225</xdr:colOff>
      <xdr:row>37</xdr:row>
      <xdr:rowOff>152400</xdr:rowOff>
    </xdr:from>
    <xdr:to>
      <xdr:col>26</xdr:col>
      <xdr:colOff>260617</xdr:colOff>
      <xdr:row>42</xdr:row>
      <xdr:rowOff>60982</xdr:rowOff>
    </xdr:to>
    <xdr:sp macro="" textlink="">
      <xdr:nvSpPr>
        <xdr:cNvPr id="14" name="Rounded Rectangle 4">
          <a:extLst>
            <a:ext uri="{FF2B5EF4-FFF2-40B4-BE49-F238E27FC236}">
              <a16:creationId xmlns:a16="http://schemas.microsoft.com/office/drawing/2014/main" id="{1B03C846-5F0E-429F-9DE7-FB27B0AB959E}"/>
            </a:ext>
          </a:extLst>
        </xdr:cNvPr>
        <xdr:cNvSpPr/>
      </xdr:nvSpPr>
      <xdr:spPr>
        <a:xfrm>
          <a:off x="12117705" y="6286500"/>
          <a:ext cx="1295032" cy="7620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1600" kern="1200"/>
        </a:p>
      </xdr:txBody>
    </xdr:sp>
    <xdr:clientData/>
  </xdr:twoCellAnchor>
  <xdr:twoCellAnchor>
    <xdr:from>
      <xdr:col>22</xdr:col>
      <xdr:colOff>733423</xdr:colOff>
      <xdr:row>37</xdr:row>
      <xdr:rowOff>152400</xdr:rowOff>
    </xdr:from>
    <xdr:to>
      <xdr:col>24</xdr:col>
      <xdr:colOff>474331</xdr:colOff>
      <xdr:row>42</xdr:row>
      <xdr:rowOff>156208</xdr:rowOff>
    </xdr:to>
    <xdr:sp macro="" textlink="">
      <xdr:nvSpPr>
        <xdr:cNvPr id="15" name="Rounded Rectangle 6">
          <a:extLst>
            <a:ext uri="{FF2B5EF4-FFF2-40B4-BE49-F238E27FC236}">
              <a16:creationId xmlns:a16="http://schemas.microsoft.com/office/drawing/2014/main" id="{31579AC9-C5D7-40CC-8060-4C367421A5AF}"/>
            </a:ext>
          </a:extLst>
        </xdr:cNvPr>
        <xdr:cNvSpPr/>
      </xdr:nvSpPr>
      <xdr:spPr>
        <a:xfrm>
          <a:off x="10498453" y="6286500"/>
          <a:ext cx="1438263" cy="762000"/>
        </a:xfrm>
        <a:prstGeom prst="roundRect">
          <a:avLst/>
        </a:prstGeom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23</xdr:col>
      <xdr:colOff>28575</xdr:colOff>
      <xdr:row>37</xdr:row>
      <xdr:rowOff>161925</xdr:rowOff>
    </xdr:from>
    <xdr:to>
      <xdr:col>24</xdr:col>
      <xdr:colOff>419100</xdr:colOff>
      <xdr:row>44</xdr:row>
      <xdr:rowOff>28575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04D0966-9891-46D2-94DD-3C82AFBF4621}"/>
            </a:ext>
          </a:extLst>
        </xdr:cNvPr>
        <xdr:cNvSpPr txBox="1"/>
      </xdr:nvSpPr>
      <xdr:spPr>
        <a:xfrm>
          <a:off x="10637520" y="6297930"/>
          <a:ext cx="1240155" cy="777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>
              <a:solidFill>
                <a:srgbClr val="FFFF00"/>
              </a:solidFill>
            </a:rPr>
            <a:t>For Return Only</a:t>
          </a:r>
          <a:br>
            <a:rPr lang="en-US" sz="1400">
              <a:solidFill>
                <a:srgbClr val="FFFF00"/>
              </a:solidFill>
            </a:rPr>
          </a:br>
          <a:r>
            <a:rPr lang="en-US" sz="1400">
              <a:solidFill>
                <a:srgbClr val="FFFF00"/>
              </a:solidFill>
            </a:rPr>
            <a:t>"Partial</a:t>
          </a:r>
          <a:r>
            <a:rPr lang="en-US" sz="1400" baseline="0">
              <a:solidFill>
                <a:srgbClr val="FFFF00"/>
              </a:solidFill>
            </a:rPr>
            <a:t> Day"</a:t>
          </a:r>
          <a:endParaRPr lang="en-US" sz="1400">
            <a:solidFill>
              <a:srgbClr val="FFFF00"/>
            </a:solidFill>
          </a:endParaRPr>
        </a:p>
      </xdr:txBody>
    </xdr:sp>
    <xdr:clientData/>
  </xdr:twoCellAnchor>
  <xdr:twoCellAnchor>
    <xdr:from>
      <xdr:col>17</xdr:col>
      <xdr:colOff>0</xdr:colOff>
      <xdr:row>5</xdr:row>
      <xdr:rowOff>49530</xdr:rowOff>
    </xdr:from>
    <xdr:to>
      <xdr:col>27</xdr:col>
      <xdr:colOff>531822</xdr:colOff>
      <xdr:row>46</xdr:row>
      <xdr:rowOff>94658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93D83FE6-6E30-4630-BDA0-417D54DDF9FF}"/>
            </a:ext>
          </a:extLst>
        </xdr:cNvPr>
        <xdr:cNvGrpSpPr/>
      </xdr:nvGrpSpPr>
      <xdr:grpSpPr>
        <a:xfrm>
          <a:off x="7096125" y="773430"/>
          <a:ext cx="7132647" cy="6884078"/>
          <a:chOff x="349331" y="-3730301"/>
          <a:chExt cx="7132647" cy="6701198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A73C36D9-115F-475D-919C-20233457F76D}"/>
              </a:ext>
            </a:extLst>
          </xdr:cNvPr>
          <xdr:cNvSpPr/>
        </xdr:nvSpPr>
        <xdr:spPr>
          <a:xfrm>
            <a:off x="349331" y="2098999"/>
            <a:ext cx="3741747" cy="871898"/>
          </a:xfrm>
          <a:prstGeom prst="rect">
            <a:avLst/>
          </a:prstGeom>
        </xdr:spPr>
        <xdr:style>
          <a:lnRef idx="0">
            <a:schemeClr val="dk1">
              <a:alpha val="0"/>
              <a:hueOff val="0"/>
              <a:satOff val="0"/>
              <a:lumOff val="0"/>
              <a:alphaOff val="0"/>
            </a:schemeClr>
          </a:lnRef>
          <a:fillRef idx="0">
            <a:schemeClr val="lt1">
              <a:alpha val="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71B784E9-ECBA-4D56-9A1E-EB03B7953676}"/>
              </a:ext>
            </a:extLst>
          </xdr:cNvPr>
          <xdr:cNvSpPr txBox="1"/>
        </xdr:nvSpPr>
        <xdr:spPr>
          <a:xfrm>
            <a:off x="3740231" y="-3730301"/>
            <a:ext cx="3741747" cy="87189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0" tIns="182880" rIns="0" bIns="182880" numCol="1" spcCol="1270" anchor="ctr" anchorCtr="0">
            <a:noAutofit/>
          </a:bodyPr>
          <a:lstStyle/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1800" kern="1200"/>
              <a:t>Fill in Dates and Times; in this format: 6:00 AM, with a space after the minute.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8"/>
  <sheetViews>
    <sheetView tabSelected="1" zoomScaleNormal="100" workbookViewId="0">
      <selection activeCell="B68" sqref="B68:T74"/>
    </sheetView>
  </sheetViews>
  <sheetFormatPr defaultColWidth="9.140625" defaultRowHeight="12.75" x14ac:dyDescent="0.2"/>
  <cols>
    <col min="1" max="1" width="3.7109375" style="1" customWidth="1"/>
    <col min="2" max="3" width="2.5703125" style="1" customWidth="1"/>
    <col min="4" max="4" width="10.5703125" style="1" customWidth="1"/>
    <col min="5" max="5" width="3.5703125" style="1" customWidth="1"/>
    <col min="6" max="6" width="11.28515625" style="1" customWidth="1"/>
    <col min="7" max="7" width="3.5703125" style="1" customWidth="1"/>
    <col min="8" max="8" width="10.5703125" style="1" customWidth="1"/>
    <col min="9" max="9" width="3.5703125" style="1" customWidth="1"/>
    <col min="10" max="10" width="11.42578125" style="1" customWidth="1"/>
    <col min="11" max="11" width="0.85546875" style="1" customWidth="1"/>
    <col min="12" max="12" width="3.5703125" style="1" customWidth="1"/>
    <col min="13" max="13" width="10.5703125" style="1" customWidth="1"/>
    <col min="14" max="14" width="2.140625" style="1" customWidth="1"/>
    <col min="15" max="15" width="12.85546875" style="1" bestFit="1" customWidth="1"/>
    <col min="16" max="16" width="2.7109375" style="1" customWidth="1"/>
    <col min="17" max="17" width="10.5703125" style="1" customWidth="1"/>
    <col min="18" max="18" width="13.7109375" style="2" bestFit="1" customWidth="1"/>
    <col min="19" max="19" width="1.140625" style="1" customWidth="1"/>
    <col min="20" max="20" width="13.5703125" style="1" bestFit="1" customWidth="1"/>
    <col min="21" max="21" width="8" style="1" hidden="1" customWidth="1"/>
    <col min="22" max="22" width="9.140625" style="1"/>
    <col min="23" max="32" width="12.28515625" style="1" customWidth="1"/>
    <col min="33" max="33" width="36.7109375" style="1" customWidth="1"/>
    <col min="34" max="35" width="9.28515625" style="1" bestFit="1" customWidth="1"/>
    <col min="36" max="36" width="9.85546875" style="1" bestFit="1" customWidth="1"/>
    <col min="37" max="38" width="10.5703125" style="1" bestFit="1" customWidth="1"/>
    <col min="39" max="39" width="9.7109375" style="1" bestFit="1" customWidth="1"/>
    <col min="40" max="40" width="9.140625" style="1"/>
    <col min="41" max="41" width="10.5703125" style="1" bestFit="1" customWidth="1"/>
    <col min="42" max="42" width="11.5703125" style="1" bestFit="1" customWidth="1"/>
    <col min="43" max="16384" width="9.140625" style="1"/>
  </cols>
  <sheetData>
    <row r="1" spans="1:37" ht="15.75" x14ac:dyDescent="0.25">
      <c r="A1" s="210" t="s">
        <v>94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2"/>
    </row>
    <row r="2" spans="1:37" ht="13.5" thickBot="1" x14ac:dyDescent="0.25">
      <c r="A2" s="213" t="s">
        <v>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5"/>
    </row>
    <row r="3" spans="1:37" ht="6.6" customHeight="1" thickBot="1" x14ac:dyDescent="0.25"/>
    <row r="4" spans="1:37" s="4" customFormat="1" ht="15.75" x14ac:dyDescent="0.25">
      <c r="A4" s="3" t="s">
        <v>1</v>
      </c>
      <c r="B4" s="3" t="s">
        <v>2</v>
      </c>
      <c r="C4" s="3"/>
      <c r="F4" s="216"/>
      <c r="G4" s="216"/>
      <c r="H4" s="216"/>
      <c r="I4" s="216"/>
      <c r="J4" s="216"/>
      <c r="K4" s="216"/>
      <c r="L4" s="216"/>
      <c r="M4" s="216"/>
      <c r="N4" s="5"/>
      <c r="O4" s="6"/>
      <c r="P4" s="217" t="s">
        <v>91</v>
      </c>
      <c r="Q4" s="218"/>
      <c r="R4" s="221"/>
      <c r="S4" s="208"/>
      <c r="T4" s="223"/>
      <c r="AG4" s="7" t="s">
        <v>3</v>
      </c>
      <c r="AH4" s="4" t="b">
        <f>ISBLANK(M9)</f>
        <v>1</v>
      </c>
      <c r="AI4" s="4" t="b">
        <f>ISNUMBER(M9)</f>
        <v>0</v>
      </c>
      <c r="AJ4" s="4" t="b">
        <f>AND(M9&gt;=0,M9&lt;1)</f>
        <v>1</v>
      </c>
      <c r="AK4" s="8" t="str">
        <f>IF(AH4,"",IF(AI4,IF(AJ4,"","Check Time"),"Incorect format"))</f>
        <v/>
      </c>
    </row>
    <row r="5" spans="1:37" s="4" customFormat="1" ht="6.75" customHeight="1" x14ac:dyDescent="0.25">
      <c r="A5" s="3"/>
      <c r="B5" s="3"/>
      <c r="C5" s="3"/>
      <c r="F5" s="200"/>
      <c r="G5" s="200"/>
      <c r="H5" s="200"/>
      <c r="I5" s="200"/>
      <c r="J5" s="200"/>
      <c r="K5" s="200"/>
      <c r="L5" s="200"/>
      <c r="M5" s="200"/>
      <c r="P5" s="219"/>
      <c r="Q5" s="220"/>
      <c r="R5" s="222"/>
      <c r="S5" s="209"/>
      <c r="T5" s="224"/>
      <c r="AG5" s="9"/>
      <c r="AK5" s="10"/>
    </row>
    <row r="6" spans="1:37" s="4" customFormat="1" ht="15.75" x14ac:dyDescent="0.25">
      <c r="A6" s="3" t="s">
        <v>4</v>
      </c>
      <c r="B6" s="3" t="s">
        <v>88</v>
      </c>
      <c r="C6" s="3"/>
      <c r="F6" s="216"/>
      <c r="G6" s="216"/>
      <c r="H6" s="216"/>
      <c r="I6" s="216"/>
      <c r="J6" s="216"/>
      <c r="K6" s="216"/>
      <c r="L6" s="216"/>
      <c r="M6" s="216"/>
      <c r="N6" s="192"/>
      <c r="O6" s="192"/>
      <c r="P6" s="232"/>
      <c r="Q6" s="233"/>
      <c r="R6" s="11"/>
      <c r="S6" s="12"/>
      <c r="T6" s="13" t="s">
        <v>5</v>
      </c>
      <c r="AG6" s="9" t="s">
        <v>6</v>
      </c>
      <c r="AH6" s="4" t="b">
        <f>ISBLANK(H9)</f>
        <v>1</v>
      </c>
      <c r="AI6" s="4" t="b">
        <f>ISNUMBER(H9)</f>
        <v>0</v>
      </c>
      <c r="AJ6" s="4" t="b">
        <f>AND(H9&gt;=0,H9&lt;1)</f>
        <v>1</v>
      </c>
      <c r="AK6" s="8" t="str">
        <f>IF(AH6,"",IF(AI6,IF(AJ6,"","Check Time"),"Incorect format"))</f>
        <v/>
      </c>
    </row>
    <row r="7" spans="1:37" s="4" customFormat="1" ht="15.75" x14ac:dyDescent="0.25">
      <c r="A7" s="3"/>
      <c r="B7" s="3" t="s">
        <v>89</v>
      </c>
      <c r="C7" s="3"/>
      <c r="F7" s="234"/>
      <c r="G7" s="234"/>
      <c r="H7" s="234"/>
      <c r="I7" s="234"/>
      <c r="J7" s="234"/>
      <c r="K7" s="234"/>
      <c r="L7" s="234"/>
      <c r="M7" s="234"/>
      <c r="N7" s="192"/>
      <c r="O7" s="192"/>
      <c r="P7" s="14"/>
      <c r="Q7" s="15"/>
      <c r="R7" s="15"/>
      <c r="S7" s="15"/>
      <c r="T7" s="16"/>
    </row>
    <row r="8" spans="1:37" s="4" customFormat="1" ht="15.75" x14ac:dyDescent="0.25">
      <c r="A8" s="3"/>
      <c r="B8" s="3"/>
      <c r="C8" s="3"/>
      <c r="F8" s="201" t="s">
        <v>7</v>
      </c>
      <c r="G8" s="201"/>
      <c r="H8" s="201" t="s">
        <v>8</v>
      </c>
      <c r="I8" s="202"/>
      <c r="J8" s="201" t="s">
        <v>9</v>
      </c>
      <c r="K8" s="201"/>
      <c r="L8" s="201"/>
      <c r="M8" s="201" t="s">
        <v>10</v>
      </c>
      <c r="N8" s="192"/>
      <c r="O8" s="192"/>
      <c r="P8" s="219" t="s">
        <v>92</v>
      </c>
      <c r="Q8" s="220"/>
      <c r="R8" s="235"/>
      <c r="S8" s="235"/>
      <c r="T8" s="236"/>
      <c r="AG8" s="17"/>
      <c r="AH8" s="17"/>
      <c r="AI8" s="17" t="s">
        <v>11</v>
      </c>
      <c r="AJ8" s="17" t="s">
        <v>12</v>
      </c>
    </row>
    <row r="9" spans="1:37" s="4" customFormat="1" ht="16.5" thickBot="1" x14ac:dyDescent="0.3">
      <c r="A9" s="3"/>
      <c r="B9" s="3" t="s">
        <v>90</v>
      </c>
      <c r="C9" s="3"/>
      <c r="F9" s="203"/>
      <c r="G9" s="204"/>
      <c r="H9" s="205"/>
      <c r="I9" s="206" t="s">
        <v>3</v>
      </c>
      <c r="J9" s="203"/>
      <c r="K9" s="207"/>
      <c r="L9" s="207"/>
      <c r="M9" s="205"/>
      <c r="N9" s="18"/>
      <c r="O9" s="19" t="str">
        <f>+AK6&amp;AK4</f>
        <v/>
      </c>
      <c r="P9" s="237"/>
      <c r="Q9" s="238"/>
      <c r="R9" s="238"/>
      <c r="S9" s="238"/>
      <c r="T9" s="239"/>
      <c r="AG9" s="20">
        <f>24*(-SUM(D9:I9)+SUM(J9:N9))</f>
        <v>0</v>
      </c>
      <c r="AH9" s="17">
        <f>+AG9/24</f>
        <v>0</v>
      </c>
      <c r="AI9" s="17">
        <f>+TRUNC(AH9)</f>
        <v>0</v>
      </c>
      <c r="AJ9" s="17">
        <f>24*(AH9-AI9)</f>
        <v>0</v>
      </c>
    </row>
    <row r="10" spans="1:37" ht="6.6" customHeight="1" x14ac:dyDescent="0.2">
      <c r="A10" s="21"/>
      <c r="B10" s="21"/>
      <c r="C10" s="21"/>
    </row>
    <row r="11" spans="1:37" ht="14.45" hidden="1" customHeight="1" x14ac:dyDescent="0.25">
      <c r="A11" s="225" t="s">
        <v>13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7"/>
    </row>
    <row r="12" spans="1:37" s="22" customFormat="1" ht="15.75" x14ac:dyDescent="0.25">
      <c r="A12" s="22" t="s">
        <v>14</v>
      </c>
      <c r="B12" s="22" t="s">
        <v>15</v>
      </c>
    </row>
    <row r="13" spans="1:37" s="23" customFormat="1" ht="16.5" thickBot="1" x14ac:dyDescent="0.3">
      <c r="C13" s="23" t="s">
        <v>16</v>
      </c>
    </row>
    <row r="14" spans="1:37" s="21" customFormat="1" ht="15.75" thickBot="1" x14ac:dyDescent="0.3">
      <c r="C14" s="24" t="s">
        <v>17</v>
      </c>
      <c r="E14" s="24"/>
      <c r="R14" s="194" t="s">
        <v>93</v>
      </c>
    </row>
    <row r="15" spans="1:37" s="21" customFormat="1" ht="14.25" x14ac:dyDescent="0.2">
      <c r="D15" s="228" t="s">
        <v>18</v>
      </c>
      <c r="E15" s="229"/>
      <c r="F15" s="229"/>
      <c r="G15" s="230"/>
      <c r="H15" s="229" t="s">
        <v>19</v>
      </c>
      <c r="I15" s="229"/>
      <c r="J15" s="229" t="s">
        <v>20</v>
      </c>
      <c r="K15" s="229"/>
      <c r="L15" s="229"/>
      <c r="M15" s="229" t="s">
        <v>21</v>
      </c>
      <c r="N15" s="231"/>
      <c r="O15" s="25"/>
      <c r="P15" s="228" t="s">
        <v>11</v>
      </c>
      <c r="Q15" s="231"/>
      <c r="R15" s="185" t="s">
        <v>22</v>
      </c>
      <c r="T15" s="26" t="s">
        <v>23</v>
      </c>
    </row>
    <row r="16" spans="1:37" s="21" customFormat="1" ht="14.25" x14ac:dyDescent="0.2">
      <c r="C16" s="27">
        <v>1</v>
      </c>
      <c r="D16" s="240" t="str">
        <f>IF(AI9&gt;=1,F9,"")</f>
        <v/>
      </c>
      <c r="E16" s="241"/>
      <c r="F16" s="241"/>
      <c r="G16" s="242"/>
      <c r="H16" s="243" t="str">
        <f>IF($AI$9&gt;=1,H9,"")</f>
        <v/>
      </c>
      <c r="I16" s="244"/>
      <c r="J16" s="241" t="str">
        <f>IF($AI$9&gt;=1,D16+1,"")</f>
        <v/>
      </c>
      <c r="K16" s="244"/>
      <c r="L16" s="244"/>
      <c r="M16" s="243" t="str">
        <f>IF(AI9&gt;=1,H16,"")</f>
        <v/>
      </c>
      <c r="N16" s="245"/>
      <c r="O16" s="28"/>
      <c r="P16" s="246">
        <f>+IF($AI$9&gt;=1,1,0)</f>
        <v>0</v>
      </c>
      <c r="Q16" s="247"/>
      <c r="R16" s="186">
        <v>59</v>
      </c>
      <c r="T16" s="29">
        <f t="shared" ref="T16:T22" si="0">IF(P16=1,(R16),(0))</f>
        <v>0</v>
      </c>
    </row>
    <row r="17" spans="3:29" s="21" customFormat="1" ht="14.25" x14ac:dyDescent="0.2">
      <c r="C17" s="27">
        <v>2</v>
      </c>
      <c r="D17" s="240" t="str">
        <f>IF($AI$9&gt;=2,D16+1,"")</f>
        <v/>
      </c>
      <c r="E17" s="241"/>
      <c r="F17" s="241"/>
      <c r="G17" s="242"/>
      <c r="H17" s="243" t="str">
        <f>IF($AI$9&gt;=2,H16,"")</f>
        <v/>
      </c>
      <c r="I17" s="244"/>
      <c r="J17" s="241" t="str">
        <f>IF($AI$9&gt;=2,+J16+1,"")</f>
        <v/>
      </c>
      <c r="K17" s="244"/>
      <c r="L17" s="244"/>
      <c r="M17" s="243" t="str">
        <f>IF(AI9&gt;=2,M16,"")</f>
        <v/>
      </c>
      <c r="N17" s="245"/>
      <c r="O17" s="28"/>
      <c r="P17" s="246">
        <f>+IF($AI$9&gt;=2,1,0)</f>
        <v>0</v>
      </c>
      <c r="Q17" s="247"/>
      <c r="R17" s="186">
        <v>59</v>
      </c>
      <c r="T17" s="29">
        <f t="shared" si="0"/>
        <v>0</v>
      </c>
    </row>
    <row r="18" spans="3:29" s="21" customFormat="1" ht="14.25" x14ac:dyDescent="0.2">
      <c r="C18" s="27">
        <v>3</v>
      </c>
      <c r="D18" s="240" t="str">
        <f>IF($AI$9&gt;=3,D17+1,"")</f>
        <v/>
      </c>
      <c r="E18" s="241"/>
      <c r="F18" s="241"/>
      <c r="G18" s="242"/>
      <c r="H18" s="243" t="str">
        <f>IF($AI$9&gt;=3,H17,"")</f>
        <v/>
      </c>
      <c r="I18" s="244"/>
      <c r="J18" s="241" t="str">
        <f>IF($AI$9&gt;=3,+J17+1,"")</f>
        <v/>
      </c>
      <c r="K18" s="244"/>
      <c r="L18" s="244"/>
      <c r="M18" s="243" t="str">
        <f>IF(AI9&gt;=3,H18,"")</f>
        <v/>
      </c>
      <c r="N18" s="245"/>
      <c r="O18" s="28"/>
      <c r="P18" s="246">
        <f>+IF($AI$9&gt;=3,1,0)</f>
        <v>0</v>
      </c>
      <c r="Q18" s="247"/>
      <c r="R18" s="186">
        <v>59</v>
      </c>
      <c r="T18" s="29">
        <f t="shared" si="0"/>
        <v>0</v>
      </c>
    </row>
    <row r="19" spans="3:29" s="21" customFormat="1" ht="14.25" x14ac:dyDescent="0.2">
      <c r="C19" s="27">
        <v>4</v>
      </c>
      <c r="D19" s="240" t="str">
        <f>IF($AI$9&gt;=4,D18+1,"")</f>
        <v/>
      </c>
      <c r="E19" s="241"/>
      <c r="F19" s="241"/>
      <c r="G19" s="242"/>
      <c r="H19" s="243" t="str">
        <f>IF($AI$9&gt;=4,H18,"")</f>
        <v/>
      </c>
      <c r="I19" s="244"/>
      <c r="J19" s="241" t="str">
        <f>IF($AI$9&gt;=4,+J18+1,"")</f>
        <v/>
      </c>
      <c r="K19" s="244"/>
      <c r="L19" s="244"/>
      <c r="M19" s="243" t="str">
        <f>IF(AI9&gt;=4,H19,"")</f>
        <v/>
      </c>
      <c r="N19" s="245"/>
      <c r="O19" s="28"/>
      <c r="P19" s="246">
        <f>+IF($AI$9&gt;=4,1,0)</f>
        <v>0</v>
      </c>
      <c r="Q19" s="247"/>
      <c r="R19" s="186">
        <v>59</v>
      </c>
      <c r="T19" s="29">
        <f t="shared" si="0"/>
        <v>0</v>
      </c>
      <c r="AB19" s="30"/>
    </row>
    <row r="20" spans="3:29" s="21" customFormat="1" ht="14.25" x14ac:dyDescent="0.2">
      <c r="C20" s="27">
        <v>5</v>
      </c>
      <c r="D20" s="240" t="str">
        <f>IF($AI$9&gt;=5,D19+1,"")</f>
        <v/>
      </c>
      <c r="E20" s="241"/>
      <c r="F20" s="241"/>
      <c r="G20" s="242"/>
      <c r="H20" s="243" t="str">
        <f>IF($AI$9&gt;=5,H19,"")</f>
        <v/>
      </c>
      <c r="I20" s="244"/>
      <c r="J20" s="241" t="str">
        <f>IF($AI$9&gt;=5,+J19+1,"")</f>
        <v/>
      </c>
      <c r="K20" s="244"/>
      <c r="L20" s="244"/>
      <c r="M20" s="243" t="str">
        <f>IF(AI9&gt;=5,H20,"")</f>
        <v/>
      </c>
      <c r="N20" s="245"/>
      <c r="O20" s="28"/>
      <c r="P20" s="246">
        <f>+IF($AI$9&gt;=5,1,0)</f>
        <v>0</v>
      </c>
      <c r="Q20" s="247"/>
      <c r="R20" s="186">
        <v>59</v>
      </c>
      <c r="T20" s="29">
        <f t="shared" si="0"/>
        <v>0</v>
      </c>
      <c r="AB20" s="30"/>
      <c r="AC20" s="31"/>
    </row>
    <row r="21" spans="3:29" s="21" customFormat="1" ht="14.25" x14ac:dyDescent="0.2">
      <c r="C21" s="27">
        <v>6</v>
      </c>
      <c r="D21" s="240" t="str">
        <f>IF($AI$9&gt;=6,D20+1,"")</f>
        <v/>
      </c>
      <c r="E21" s="241"/>
      <c r="F21" s="241"/>
      <c r="G21" s="242"/>
      <c r="H21" s="243" t="str">
        <f>IF($AI$9&gt;=6,H20,"")</f>
        <v/>
      </c>
      <c r="I21" s="244"/>
      <c r="J21" s="241" t="str">
        <f>IF($AI$9&gt;=6,+J20+1,"")</f>
        <v/>
      </c>
      <c r="K21" s="244"/>
      <c r="L21" s="244"/>
      <c r="M21" s="243" t="str">
        <f>IF(AI9&gt;=6,H21,"")</f>
        <v/>
      </c>
      <c r="N21" s="245"/>
      <c r="O21" s="28"/>
      <c r="P21" s="246">
        <f>+IF($AI$9&gt;=6,1,0)</f>
        <v>0</v>
      </c>
      <c r="Q21" s="247"/>
      <c r="R21" s="186">
        <v>59</v>
      </c>
      <c r="T21" s="29">
        <f t="shared" si="0"/>
        <v>0</v>
      </c>
      <c r="AB21" s="30"/>
      <c r="AC21" s="32"/>
    </row>
    <row r="22" spans="3:29" s="21" customFormat="1" ht="15" thickBot="1" x14ac:dyDescent="0.25">
      <c r="C22" s="27">
        <v>7</v>
      </c>
      <c r="D22" s="240" t="str">
        <f>IF($AI$9&gt;=7,D21+1,"")</f>
        <v/>
      </c>
      <c r="E22" s="241"/>
      <c r="F22" s="241"/>
      <c r="G22" s="242"/>
      <c r="H22" s="243" t="str">
        <f>IF($AI$9&gt;=7,H21,"")</f>
        <v/>
      </c>
      <c r="I22" s="244"/>
      <c r="J22" s="241" t="str">
        <f>IF($AI$9&gt;=7,+J21+1,"")</f>
        <v/>
      </c>
      <c r="K22" s="244"/>
      <c r="L22" s="244"/>
      <c r="M22" s="243" t="str">
        <f>IF(AI9&gt;=7,H22,"")</f>
        <v/>
      </c>
      <c r="N22" s="245"/>
      <c r="O22" s="28"/>
      <c r="P22" s="246">
        <f>+IF($AI$9&gt;=7,1,0)</f>
        <v>0</v>
      </c>
      <c r="Q22" s="247"/>
      <c r="R22" s="187">
        <v>59</v>
      </c>
      <c r="T22" s="33">
        <f t="shared" si="0"/>
        <v>0</v>
      </c>
      <c r="X22" s="32"/>
      <c r="AB22" s="30"/>
    </row>
    <row r="23" spans="3:29" s="21" customFormat="1" ht="15" customHeight="1" thickBot="1" x14ac:dyDescent="0.3">
      <c r="C23" s="24" t="s">
        <v>24</v>
      </c>
      <c r="E23" s="24"/>
      <c r="F23" s="34"/>
      <c r="G23" s="35"/>
      <c r="H23" s="34"/>
      <c r="I23" s="32"/>
      <c r="J23" s="36"/>
      <c r="K23" s="36"/>
      <c r="M23" s="37"/>
      <c r="N23" s="37"/>
      <c r="O23" s="37"/>
      <c r="P23" s="37"/>
      <c r="R23" s="38"/>
      <c r="T23" s="39"/>
      <c r="AB23" s="32"/>
    </row>
    <row r="24" spans="3:29" s="21" customFormat="1" ht="15" customHeight="1" thickBot="1" x14ac:dyDescent="0.3">
      <c r="C24" s="40"/>
      <c r="E24" s="248" t="s">
        <v>25</v>
      </c>
      <c r="F24" s="249"/>
      <c r="G24" s="249"/>
      <c r="H24" s="249"/>
      <c r="I24" s="249"/>
      <c r="J24" s="250"/>
      <c r="K24" s="41"/>
      <c r="M24" s="38"/>
    </row>
    <row r="25" spans="3:29" s="32" customFormat="1" ht="15" customHeight="1" thickBot="1" x14ac:dyDescent="0.25">
      <c r="C25" s="21"/>
      <c r="E25" s="217" t="s">
        <v>26</v>
      </c>
      <c r="F25" s="251"/>
      <c r="G25" s="217" t="s">
        <v>27</v>
      </c>
      <c r="H25" s="251"/>
      <c r="I25" s="217" t="s">
        <v>28</v>
      </c>
      <c r="J25" s="251"/>
      <c r="K25" s="42"/>
      <c r="L25" s="252" t="s">
        <v>29</v>
      </c>
      <c r="M25" s="253"/>
      <c r="O25" s="195" t="s">
        <v>30</v>
      </c>
    </row>
    <row r="26" spans="3:29" s="32" customFormat="1" ht="15" customHeight="1" x14ac:dyDescent="0.25">
      <c r="C26" s="254" t="s">
        <v>31</v>
      </c>
      <c r="D26" s="255"/>
      <c r="E26" s="43"/>
      <c r="F26" s="44"/>
      <c r="G26" s="45"/>
      <c r="H26" s="44"/>
      <c r="I26" s="45"/>
      <c r="J26" s="44"/>
      <c r="K26" s="46"/>
      <c r="L26" s="256">
        <f>F26+H26+J26</f>
        <v>0</v>
      </c>
      <c r="M26" s="257"/>
      <c r="O26" s="196">
        <f>IF(L26 &lt;=T16,L26,T16)</f>
        <v>0</v>
      </c>
    </row>
    <row r="27" spans="3:29" s="32" customFormat="1" ht="15" customHeight="1" x14ac:dyDescent="0.25">
      <c r="C27" s="254" t="s">
        <v>32</v>
      </c>
      <c r="D27" s="255"/>
      <c r="E27" s="47"/>
      <c r="F27" s="48"/>
      <c r="G27" s="49"/>
      <c r="H27" s="48"/>
      <c r="I27" s="49"/>
      <c r="J27" s="48"/>
      <c r="K27" s="46"/>
      <c r="L27" s="256">
        <f>F27+H27+J27</f>
        <v>0</v>
      </c>
      <c r="M27" s="257"/>
      <c r="O27" s="196">
        <f>IF(L27 &lt;=T17,L27,T17)</f>
        <v>0</v>
      </c>
      <c r="R27" s="50"/>
    </row>
    <row r="28" spans="3:29" s="32" customFormat="1" ht="15" customHeight="1" x14ac:dyDescent="0.25">
      <c r="C28" s="254" t="s">
        <v>33</v>
      </c>
      <c r="D28" s="255"/>
      <c r="E28" s="47"/>
      <c r="F28" s="48"/>
      <c r="G28" s="49"/>
      <c r="H28" s="48"/>
      <c r="I28" s="49"/>
      <c r="J28" s="48"/>
      <c r="K28" s="46"/>
      <c r="L28" s="256">
        <f t="shared" ref="L28:L32" si="1">F28+H28+J28</f>
        <v>0</v>
      </c>
      <c r="M28" s="257"/>
      <c r="O28" s="196">
        <f t="shared" ref="O28:O32" si="2">IF(L28 &lt;=T18,L28,T18)</f>
        <v>0</v>
      </c>
      <c r="R28" s="50"/>
    </row>
    <row r="29" spans="3:29" s="32" customFormat="1" ht="15" customHeight="1" x14ac:dyDescent="0.25">
      <c r="C29" s="254" t="s">
        <v>34</v>
      </c>
      <c r="D29" s="255"/>
      <c r="E29" s="47"/>
      <c r="F29" s="48"/>
      <c r="G29" s="49"/>
      <c r="H29" s="48"/>
      <c r="I29" s="49"/>
      <c r="J29" s="48"/>
      <c r="K29" s="46"/>
      <c r="L29" s="256">
        <f t="shared" si="1"/>
        <v>0</v>
      </c>
      <c r="M29" s="257"/>
      <c r="O29" s="196">
        <f t="shared" si="2"/>
        <v>0</v>
      </c>
    </row>
    <row r="30" spans="3:29" s="32" customFormat="1" ht="15" customHeight="1" x14ac:dyDescent="0.25">
      <c r="C30" s="254" t="s">
        <v>35</v>
      </c>
      <c r="D30" s="255"/>
      <c r="E30" s="47"/>
      <c r="F30" s="48"/>
      <c r="G30" s="49"/>
      <c r="H30" s="48"/>
      <c r="I30" s="49"/>
      <c r="J30" s="48"/>
      <c r="K30" s="46"/>
      <c r="L30" s="256">
        <f t="shared" si="1"/>
        <v>0</v>
      </c>
      <c r="M30" s="257"/>
      <c r="O30" s="196">
        <f>IF(L30 &lt;=T20,L30,T20)</f>
        <v>0</v>
      </c>
    </row>
    <row r="31" spans="3:29" s="32" customFormat="1" ht="15" customHeight="1" x14ac:dyDescent="0.25">
      <c r="C31" s="254" t="s">
        <v>36</v>
      </c>
      <c r="D31" s="255"/>
      <c r="E31" s="47"/>
      <c r="F31" s="48"/>
      <c r="G31" s="49"/>
      <c r="H31" s="51"/>
      <c r="I31" s="49"/>
      <c r="J31" s="51"/>
      <c r="K31" s="46"/>
      <c r="L31" s="256">
        <f t="shared" si="1"/>
        <v>0</v>
      </c>
      <c r="M31" s="257"/>
      <c r="O31" s="196">
        <f t="shared" si="2"/>
        <v>0</v>
      </c>
    </row>
    <row r="32" spans="3:29" s="32" customFormat="1" ht="15" customHeight="1" thickBot="1" x14ac:dyDescent="0.3">
      <c r="C32" s="258" t="s">
        <v>37</v>
      </c>
      <c r="D32" s="259"/>
      <c r="E32" s="52"/>
      <c r="F32" s="53"/>
      <c r="G32" s="54"/>
      <c r="H32" s="55"/>
      <c r="I32" s="54"/>
      <c r="J32" s="55"/>
      <c r="K32" s="56"/>
      <c r="L32" s="260">
        <f t="shared" si="1"/>
        <v>0</v>
      </c>
      <c r="M32" s="261"/>
      <c r="O32" s="196">
        <f t="shared" si="2"/>
        <v>0</v>
      </c>
    </row>
    <row r="33" spans="1:34" s="32" customFormat="1" ht="15" customHeight="1" thickBot="1" x14ac:dyDescent="0.25">
      <c r="C33" s="57" t="s">
        <v>38</v>
      </c>
      <c r="D33" s="58"/>
      <c r="E33" s="59"/>
      <c r="F33" s="60"/>
      <c r="G33" s="60"/>
      <c r="H33" s="61"/>
      <c r="I33" s="268">
        <f>SUM(F26:F32)+SUM(H26:H32)+SUM(J26:J32)</f>
        <v>0</v>
      </c>
      <c r="J33" s="269"/>
      <c r="L33" s="270">
        <f>SUM(M26:M32)</f>
        <v>0</v>
      </c>
      <c r="M33" s="271"/>
      <c r="O33" s="84">
        <f>SUM(O26:O32)</f>
        <v>0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pans="1:34" s="21" customFormat="1" ht="6.6" customHeight="1" x14ac:dyDescent="0.2">
      <c r="R34" s="39"/>
      <c r="AC34" s="32"/>
    </row>
    <row r="35" spans="1:34" s="21" customFormat="1" ht="15" x14ac:dyDescent="0.25">
      <c r="C35" s="24" t="s">
        <v>39</v>
      </c>
      <c r="G35" s="62"/>
      <c r="H35" s="272" t="s">
        <v>40</v>
      </c>
      <c r="I35" s="273"/>
      <c r="J35" s="272" t="s">
        <v>19</v>
      </c>
      <c r="K35" s="274"/>
      <c r="L35" s="273"/>
      <c r="M35" s="272" t="s">
        <v>21</v>
      </c>
      <c r="N35" s="273"/>
      <c r="O35" s="63"/>
      <c r="P35" s="64"/>
      <c r="Q35" s="191" t="s">
        <v>12</v>
      </c>
      <c r="R35" s="65" t="s">
        <v>22</v>
      </c>
      <c r="T35" s="66" t="s">
        <v>30</v>
      </c>
      <c r="W35" s="38"/>
      <c r="X35" s="38"/>
      <c r="Y35" s="38"/>
      <c r="Z35" s="38"/>
      <c r="AA35" s="38"/>
      <c r="AB35" s="38"/>
      <c r="AC35" s="67"/>
    </row>
    <row r="36" spans="1:34" s="21" customFormat="1" ht="14.25" x14ac:dyDescent="0.2">
      <c r="D36" s="262" t="s">
        <v>41</v>
      </c>
      <c r="E36" s="262"/>
      <c r="F36" s="262"/>
      <c r="G36" s="262"/>
      <c r="H36" s="263" t="str">
        <f>IF(AND(AJ9&gt;0,$AJ$9&lt;2),$J$9,"")</f>
        <v/>
      </c>
      <c r="I36" s="264"/>
      <c r="J36" s="265" t="str">
        <f>IF(AND(AJ9&gt;0,$AJ$9&lt;2),$H$9,"")</f>
        <v/>
      </c>
      <c r="K36" s="266"/>
      <c r="L36" s="267"/>
      <c r="M36" s="265" t="str">
        <f>IF(AND(AJ9&gt;0,$AJ$9&lt;2),$M$9,"")</f>
        <v/>
      </c>
      <c r="N36" s="267"/>
      <c r="O36" s="63"/>
      <c r="P36" s="64"/>
      <c r="Q36" s="68">
        <f>IF($AJ$9&lt;2,$AJ$9,0)</f>
        <v>0</v>
      </c>
      <c r="R36" s="69">
        <v>0</v>
      </c>
      <c r="T36" s="70">
        <f>IF(Q36&gt;0,R36,0)</f>
        <v>0</v>
      </c>
      <c r="AC36" s="71"/>
      <c r="AH36" s="39"/>
    </row>
    <row r="37" spans="1:34" s="21" customFormat="1" ht="15" customHeight="1" x14ac:dyDescent="0.2">
      <c r="D37" s="262" t="s">
        <v>42</v>
      </c>
      <c r="E37" s="262"/>
      <c r="F37" s="262"/>
      <c r="G37" s="262"/>
      <c r="H37" s="263" t="str">
        <f>IF(AND($AJ$9&gt;=2,$AJ$9&lt;6),$J$9,"")</f>
        <v/>
      </c>
      <c r="I37" s="264"/>
      <c r="J37" s="265" t="str">
        <f>IF(AND($AJ$9&gt;=2,$AJ$9&lt;6),$H$9,"")</f>
        <v/>
      </c>
      <c r="K37" s="266"/>
      <c r="L37" s="267"/>
      <c r="M37" s="265" t="str">
        <f>IF(AND($AJ$9&gt;=2,$AJ$9&lt;6),$M$9,"")</f>
        <v/>
      </c>
      <c r="N37" s="267"/>
      <c r="O37" s="63"/>
      <c r="P37" s="64"/>
      <c r="Q37" s="68">
        <f>IF(AND($AJ$9&gt;=2,AJ9&lt;6),$AJ$9,0)</f>
        <v>0</v>
      </c>
      <c r="R37" s="69">
        <v>20</v>
      </c>
      <c r="T37" s="70">
        <f>IF(Q37&gt;0,R37,0)</f>
        <v>0</v>
      </c>
      <c r="AC37" s="71"/>
      <c r="AH37" s="39"/>
    </row>
    <row r="38" spans="1:34" s="21" customFormat="1" ht="14.25" x14ac:dyDescent="0.2">
      <c r="D38" s="262" t="s">
        <v>43</v>
      </c>
      <c r="E38" s="262"/>
      <c r="F38" s="262"/>
      <c r="G38" s="262"/>
      <c r="H38" s="263" t="str">
        <f>IF(AND($AJ$9&gt;=6,$AJ$9&lt;12),$J$9,"")</f>
        <v/>
      </c>
      <c r="I38" s="264"/>
      <c r="J38" s="265" t="str">
        <f>IF(AND($AJ$9&gt;=6,$AJ$9&lt;12),$H$9,"")</f>
        <v/>
      </c>
      <c r="K38" s="266"/>
      <c r="L38" s="267"/>
      <c r="M38" s="265" t="str">
        <f>IF(AND($AJ$9&gt;=6,$AJ$9&lt;12),$M$9,"")</f>
        <v/>
      </c>
      <c r="N38" s="267"/>
      <c r="O38" s="63"/>
      <c r="P38" s="64"/>
      <c r="Q38" s="68">
        <f>IF(AND($AJ$9&gt;=6,AJ9&lt;12),$AJ$9,0)</f>
        <v>0</v>
      </c>
      <c r="R38" s="69">
        <v>42</v>
      </c>
      <c r="T38" s="70">
        <f>IF(Q38&gt;0,R38,0)</f>
        <v>0</v>
      </c>
      <c r="AC38" s="72"/>
    </row>
    <row r="39" spans="1:34" s="21" customFormat="1" ht="15" thickBot="1" x14ac:dyDescent="0.25">
      <c r="D39" s="291" t="s">
        <v>44</v>
      </c>
      <c r="E39" s="291"/>
      <c r="F39" s="291"/>
      <c r="G39" s="291"/>
      <c r="H39" s="292" t="str">
        <f>IF($AJ$9&gt;=12,$J$9,"")</f>
        <v/>
      </c>
      <c r="I39" s="293"/>
      <c r="J39" s="294" t="str">
        <f>IF($AJ$9&gt;=12,$H$9,"")</f>
        <v/>
      </c>
      <c r="K39" s="295"/>
      <c r="L39" s="296"/>
      <c r="M39" s="294" t="str">
        <f>IF($AJ$9&gt;=12,$M$9,"")</f>
        <v/>
      </c>
      <c r="N39" s="296"/>
      <c r="O39" s="73"/>
      <c r="P39" s="74"/>
      <c r="Q39" s="75">
        <f>IF($AJ$9&gt;=12,$AJ$9,0)</f>
        <v>0</v>
      </c>
      <c r="R39" s="76">
        <v>59</v>
      </c>
      <c r="T39" s="70">
        <f>IF(Q39&gt;0,R39,0)</f>
        <v>0</v>
      </c>
      <c r="U39" s="39">
        <f>SUM(T36:T39)</f>
        <v>0</v>
      </c>
      <c r="V39" s="39"/>
      <c r="AC39" s="72"/>
      <c r="AD39" s="39"/>
      <c r="AE39" s="39"/>
      <c r="AF39" s="39"/>
    </row>
    <row r="40" spans="1:34" s="21" customFormat="1" ht="15.75" hidden="1" thickBot="1" x14ac:dyDescent="0.3">
      <c r="D40" s="77" t="s">
        <v>45</v>
      </c>
      <c r="E40" s="78"/>
      <c r="F40" s="79"/>
      <c r="G40" s="79"/>
      <c r="H40" s="297">
        <v>0</v>
      </c>
      <c r="I40" s="298"/>
      <c r="J40" s="275">
        <v>0</v>
      </c>
      <c r="K40" s="299"/>
      <c r="L40" s="299"/>
      <c r="M40" s="275">
        <v>0</v>
      </c>
      <c r="N40" s="276"/>
      <c r="O40" s="275">
        <v>0</v>
      </c>
      <c r="P40" s="276"/>
      <c r="Q40" s="190">
        <v>0</v>
      </c>
      <c r="R40" s="190">
        <v>0</v>
      </c>
      <c r="S40" s="80"/>
      <c r="T40" s="81">
        <f>H40+J40+M40+Q40+R40+O40</f>
        <v>0</v>
      </c>
      <c r="AC40" s="72"/>
    </row>
    <row r="41" spans="1:34" s="21" customFormat="1" ht="15.75" thickBot="1" x14ac:dyDescent="0.3">
      <c r="D41" s="277" t="s">
        <v>46</v>
      </c>
      <c r="E41" s="278"/>
      <c r="F41" s="278"/>
      <c r="G41" s="278"/>
      <c r="H41" s="278"/>
      <c r="I41" s="278"/>
      <c r="J41" s="278"/>
      <c r="K41" s="278"/>
      <c r="L41" s="278"/>
      <c r="M41" s="279"/>
      <c r="N41" s="280"/>
      <c r="O41" s="280"/>
      <c r="P41" s="280"/>
      <c r="Q41" s="280"/>
      <c r="R41" s="82">
        <f>U39</f>
        <v>0</v>
      </c>
      <c r="S41" s="83"/>
      <c r="T41" s="84">
        <f>SUM(T36:T40)</f>
        <v>0</v>
      </c>
      <c r="U41" s="39">
        <f>SUM(T40:T41)</f>
        <v>0</v>
      </c>
      <c r="V41" s="39"/>
      <c r="W41" s="39"/>
      <c r="X41" s="39"/>
      <c r="Y41" s="39"/>
      <c r="Z41" s="39"/>
      <c r="AA41" s="39"/>
      <c r="AB41" s="39"/>
      <c r="AC41" s="85"/>
      <c r="AD41" s="39"/>
      <c r="AE41" s="39"/>
      <c r="AF41" s="39"/>
    </row>
    <row r="42" spans="1:34" s="21" customFormat="1" ht="15.75" x14ac:dyDescent="0.25">
      <c r="B42" s="86"/>
      <c r="C42" s="87" t="s">
        <v>47</v>
      </c>
      <c r="D42" s="88"/>
      <c r="E42" s="89"/>
      <c r="F42" s="90"/>
      <c r="G42" s="90"/>
      <c r="H42" s="91"/>
      <c r="I42" s="91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3">
        <f>IF(U41&lt;T41,U41,U39)</f>
        <v>0</v>
      </c>
      <c r="AC42" s="72"/>
    </row>
    <row r="43" spans="1:34" s="22" customFormat="1" ht="15.75" hidden="1" x14ac:dyDescent="0.25">
      <c r="C43" s="22" t="s">
        <v>48</v>
      </c>
      <c r="F43" s="94"/>
      <c r="G43" s="95"/>
      <c r="H43" s="94"/>
      <c r="J43" s="96"/>
      <c r="K43" s="96"/>
      <c r="M43" s="97"/>
      <c r="N43" s="97"/>
      <c r="O43" s="97"/>
      <c r="P43" s="97"/>
      <c r="R43" s="98"/>
      <c r="T43" s="98">
        <f>O33+T42</f>
        <v>0</v>
      </c>
      <c r="W43" s="39"/>
      <c r="X43" s="39"/>
      <c r="Y43" s="39"/>
      <c r="Z43" s="39"/>
      <c r="AA43" s="39"/>
      <c r="AB43" s="39"/>
      <c r="AC43" s="85"/>
    </row>
    <row r="44" spans="1:34" s="22" customFormat="1" ht="15.75" hidden="1" x14ac:dyDescent="0.25">
      <c r="D44" s="22" t="s">
        <v>49</v>
      </c>
      <c r="F44" s="94"/>
      <c r="G44" s="95"/>
      <c r="H44" s="94"/>
      <c r="J44" s="96"/>
      <c r="K44" s="96"/>
      <c r="M44" s="97"/>
      <c r="N44" s="97"/>
      <c r="O44" s="97"/>
      <c r="P44" s="97"/>
      <c r="R44" s="98"/>
      <c r="T44" s="99">
        <f>I33+T40</f>
        <v>0</v>
      </c>
      <c r="W44" s="21"/>
      <c r="X44" s="21"/>
      <c r="Y44" s="21"/>
      <c r="Z44" s="21"/>
      <c r="AA44" s="21"/>
      <c r="AB44" s="21"/>
      <c r="AC44" s="72"/>
    </row>
    <row r="45" spans="1:34" s="22" customFormat="1" ht="16.5" thickBot="1" x14ac:dyDescent="0.3">
      <c r="B45" s="86"/>
      <c r="C45" s="100" t="s">
        <v>50</v>
      </c>
      <c r="D45" s="100"/>
      <c r="E45" s="100"/>
      <c r="F45" s="101"/>
      <c r="G45" s="102"/>
      <c r="H45" s="101"/>
      <c r="I45" s="103"/>
      <c r="J45" s="104"/>
      <c r="K45" s="105"/>
      <c r="L45" s="100"/>
      <c r="M45" s="106"/>
      <c r="N45" s="106"/>
      <c r="O45" s="107"/>
      <c r="P45" s="107"/>
      <c r="Q45" s="103"/>
      <c r="R45" s="108"/>
      <c r="S45" s="100"/>
      <c r="T45" s="109">
        <f>T43</f>
        <v>0</v>
      </c>
      <c r="AC45" s="110"/>
    </row>
    <row r="46" spans="1:34" s="22" customFormat="1" ht="16.5" thickBot="1" x14ac:dyDescent="0.3">
      <c r="A46" s="300" t="s">
        <v>95</v>
      </c>
      <c r="B46" s="301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2"/>
      <c r="AC46" s="110"/>
    </row>
    <row r="47" spans="1:34" s="32" customFormat="1" ht="16.5" thickBot="1" x14ac:dyDescent="0.3">
      <c r="F47" s="281" t="s">
        <v>51</v>
      </c>
      <c r="G47" s="282"/>
      <c r="H47" s="282"/>
      <c r="I47" s="282"/>
      <c r="J47" s="283"/>
      <c r="K47" s="36"/>
      <c r="M47" s="37"/>
      <c r="N47" s="37"/>
      <c r="O47" s="284" t="s">
        <v>52</v>
      </c>
      <c r="P47" s="285"/>
      <c r="Q47" s="285"/>
      <c r="R47" s="286"/>
      <c r="W47" s="22"/>
      <c r="X47" s="22"/>
      <c r="Y47" s="22"/>
      <c r="Z47" s="22"/>
      <c r="AA47" s="22"/>
      <c r="AB47" s="22"/>
      <c r="AC47" s="110"/>
    </row>
    <row r="48" spans="1:34" s="23" customFormat="1" ht="16.5" thickBot="1" x14ac:dyDescent="0.3">
      <c r="B48" s="86"/>
      <c r="C48" s="100" t="s">
        <v>53</v>
      </c>
      <c r="D48" s="100"/>
      <c r="E48" s="111"/>
      <c r="F48" s="189"/>
      <c r="G48" s="112"/>
      <c r="H48" s="287"/>
      <c r="I48" s="288"/>
      <c r="J48" s="112"/>
      <c r="K48" s="111"/>
      <c r="L48" s="111"/>
      <c r="M48" s="111"/>
      <c r="N48" s="111"/>
      <c r="O48" s="112"/>
      <c r="P48" s="289"/>
      <c r="Q48" s="290"/>
      <c r="R48" s="112"/>
      <c r="S48" s="100"/>
      <c r="T48" s="188">
        <f>P48</f>
        <v>0</v>
      </c>
      <c r="W48" s="22"/>
      <c r="X48" s="22"/>
      <c r="Y48" s="22"/>
      <c r="Z48" s="22"/>
      <c r="AA48" s="22"/>
      <c r="AB48" s="22"/>
      <c r="AC48" s="110"/>
    </row>
    <row r="49" spans="2:29" s="21" customFormat="1" ht="6.6" customHeight="1" x14ac:dyDescent="0.2">
      <c r="H49" s="113"/>
      <c r="I49" s="113"/>
      <c r="R49" s="39"/>
      <c r="W49" s="32"/>
      <c r="X49" s="32"/>
      <c r="Y49" s="32"/>
      <c r="Z49" s="32"/>
      <c r="AA49" s="32"/>
      <c r="AB49" s="32"/>
      <c r="AC49" s="71"/>
    </row>
    <row r="50" spans="2:29" s="23" customFormat="1" ht="16.5" thickBot="1" x14ac:dyDescent="0.3">
      <c r="C50" s="23" t="s">
        <v>54</v>
      </c>
      <c r="D50" s="22"/>
      <c r="E50" s="22"/>
      <c r="H50" s="114"/>
      <c r="I50" s="114"/>
      <c r="Q50" s="22"/>
      <c r="R50" s="115"/>
      <c r="S50" s="22"/>
      <c r="AB50" s="116"/>
    </row>
    <row r="51" spans="2:29" ht="16.5" thickBot="1" x14ac:dyDescent="0.3">
      <c r="D51" s="117" t="s">
        <v>55</v>
      </c>
      <c r="E51" s="117"/>
      <c r="F51" s="189"/>
      <c r="G51" s="118"/>
      <c r="H51" s="306"/>
      <c r="I51" s="307"/>
      <c r="J51" s="118"/>
      <c r="K51" s="118"/>
      <c r="L51" s="118"/>
      <c r="M51" s="118"/>
      <c r="N51" s="118"/>
      <c r="O51" s="118"/>
      <c r="P51" s="308"/>
      <c r="Q51" s="309"/>
      <c r="R51" s="118"/>
      <c r="S51" s="119"/>
      <c r="T51" s="120">
        <f>P51</f>
        <v>0</v>
      </c>
    </row>
    <row r="52" spans="2:29" ht="15" thickBot="1" x14ac:dyDescent="0.25">
      <c r="D52" s="1" t="s">
        <v>56</v>
      </c>
      <c r="F52" s="121"/>
      <c r="G52" s="121"/>
      <c r="H52" s="306"/>
      <c r="I52" s="307"/>
      <c r="J52" s="121"/>
      <c r="K52" s="121"/>
      <c r="L52" s="121"/>
      <c r="M52" s="121"/>
      <c r="N52" s="121"/>
      <c r="O52" s="121"/>
      <c r="P52" s="308"/>
      <c r="Q52" s="309"/>
      <c r="R52" s="121"/>
      <c r="S52" s="119"/>
      <c r="T52" s="120">
        <f>P52</f>
        <v>0</v>
      </c>
    </row>
    <row r="53" spans="2:29" ht="16.5" thickBot="1" x14ac:dyDescent="0.3">
      <c r="D53" s="117" t="s">
        <v>57</v>
      </c>
      <c r="E53" s="117"/>
      <c r="F53" s="189"/>
      <c r="G53" s="121"/>
      <c r="H53" s="306"/>
      <c r="I53" s="307"/>
      <c r="J53" s="121"/>
      <c r="K53" s="121"/>
      <c r="L53" s="121"/>
      <c r="M53" s="121"/>
      <c r="N53" s="121"/>
      <c r="O53" s="121"/>
      <c r="P53" s="308"/>
      <c r="Q53" s="309"/>
      <c r="R53" s="121"/>
      <c r="S53" s="119"/>
      <c r="T53" s="120">
        <f>P53</f>
        <v>0</v>
      </c>
    </row>
    <row r="54" spans="2:29" ht="15" thickBot="1" x14ac:dyDescent="0.25">
      <c r="D54" s="58" t="s">
        <v>101</v>
      </c>
      <c r="E54" s="59"/>
      <c r="F54" s="122"/>
      <c r="G54" s="122"/>
      <c r="H54" s="122"/>
      <c r="I54" s="122"/>
      <c r="J54" s="117"/>
      <c r="K54" s="117"/>
      <c r="L54" s="117"/>
      <c r="M54" s="123"/>
      <c r="N54" s="123"/>
      <c r="O54" s="123"/>
      <c r="P54" s="303"/>
      <c r="Q54" s="304"/>
      <c r="R54" s="124">
        <v>0.66</v>
      </c>
      <c r="S54" s="119"/>
      <c r="T54" s="70">
        <f>ROUND(P54*R54,2)</f>
        <v>0</v>
      </c>
      <c r="X54" s="193" t="s">
        <v>96</v>
      </c>
    </row>
    <row r="55" spans="2:29" s="125" customFormat="1" ht="10.35" customHeight="1" x14ac:dyDescent="0.2">
      <c r="D55" s="126"/>
      <c r="E55" s="126"/>
      <c r="F55" s="127"/>
      <c r="G55" s="127"/>
      <c r="H55" s="127"/>
      <c r="I55" s="127"/>
      <c r="M55" s="128"/>
      <c r="N55" s="128"/>
      <c r="O55" s="128"/>
      <c r="P55" s="305" t="s">
        <v>59</v>
      </c>
      <c r="Q55" s="305"/>
      <c r="R55" s="127"/>
      <c r="S55" s="129"/>
      <c r="T55" s="130"/>
    </row>
    <row r="56" spans="2:29" s="134" customFormat="1" ht="15.75" x14ac:dyDescent="0.25">
      <c r="B56" s="86"/>
      <c r="C56" s="100" t="s">
        <v>60</v>
      </c>
      <c r="D56" s="100"/>
      <c r="E56" s="100"/>
      <c r="F56" s="131"/>
      <c r="G56" s="132"/>
      <c r="H56" s="131"/>
      <c r="I56" s="100"/>
      <c r="J56" s="105"/>
      <c r="K56" s="105"/>
      <c r="L56" s="100"/>
      <c r="M56" s="106"/>
      <c r="N56" s="106"/>
      <c r="O56" s="106"/>
      <c r="P56" s="106"/>
      <c r="Q56" s="100"/>
      <c r="R56" s="133"/>
      <c r="S56" s="119"/>
      <c r="T56" s="109">
        <f>SUM(T51:T54)</f>
        <v>0</v>
      </c>
    </row>
    <row r="57" spans="2:29" s="125" customFormat="1" ht="6.6" customHeight="1" x14ac:dyDescent="0.2">
      <c r="D57" s="126"/>
      <c r="E57" s="126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6"/>
      <c r="S57" s="129"/>
      <c r="T57" s="130"/>
    </row>
    <row r="58" spans="2:29" ht="16.5" thickBot="1" x14ac:dyDescent="0.3">
      <c r="C58" s="23" t="s">
        <v>61</v>
      </c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35"/>
    </row>
    <row r="59" spans="2:29" ht="15" thickBot="1" x14ac:dyDescent="0.25">
      <c r="D59" s="117" t="s">
        <v>62</v>
      </c>
      <c r="E59" s="117"/>
      <c r="F59" s="118"/>
      <c r="G59" s="118"/>
      <c r="H59" s="306"/>
      <c r="I59" s="307"/>
      <c r="J59" s="118"/>
      <c r="K59" s="118"/>
      <c r="L59" s="118"/>
      <c r="M59" s="118"/>
      <c r="N59" s="118"/>
      <c r="O59" s="118"/>
      <c r="P59" s="308"/>
      <c r="Q59" s="309"/>
      <c r="R59" s="118"/>
      <c r="S59" s="119"/>
      <c r="T59" s="120">
        <f>P59</f>
        <v>0</v>
      </c>
    </row>
    <row r="60" spans="2:29" ht="16.5" thickBot="1" x14ac:dyDescent="0.3">
      <c r="D60" s="118" t="s">
        <v>63</v>
      </c>
      <c r="E60" s="118"/>
      <c r="F60" s="189"/>
      <c r="G60" s="121"/>
      <c r="H60" s="306">
        <v>0</v>
      </c>
      <c r="I60" s="307"/>
      <c r="J60" s="121"/>
      <c r="K60" s="121"/>
      <c r="L60" s="121"/>
      <c r="M60" s="121"/>
      <c r="N60" s="121"/>
      <c r="O60" s="121"/>
      <c r="P60" s="308"/>
      <c r="Q60" s="309"/>
      <c r="R60" s="121"/>
      <c r="T60" s="120">
        <f>P60</f>
        <v>0</v>
      </c>
    </row>
    <row r="61" spans="2:29" ht="15" thickBot="1" x14ac:dyDescent="0.25">
      <c r="D61" s="121" t="s">
        <v>64</v>
      </c>
      <c r="E61" s="136"/>
      <c r="F61" s="136"/>
      <c r="G61" s="121"/>
      <c r="H61" s="306"/>
      <c r="I61" s="307"/>
      <c r="J61" s="121"/>
      <c r="K61" s="121"/>
      <c r="L61" s="136"/>
      <c r="M61" s="136"/>
      <c r="N61" s="136"/>
      <c r="O61" s="136"/>
      <c r="P61" s="308"/>
      <c r="Q61" s="309"/>
      <c r="R61" s="121"/>
      <c r="S61" s="119"/>
      <c r="T61" s="120">
        <f>P61</f>
        <v>0</v>
      </c>
    </row>
    <row r="62" spans="2:29" ht="6.6" customHeight="1" x14ac:dyDescent="0.2">
      <c r="R62" s="1"/>
      <c r="T62" s="2"/>
    </row>
    <row r="63" spans="2:29" s="134" customFormat="1" ht="15.75" x14ac:dyDescent="0.25">
      <c r="B63" s="86"/>
      <c r="C63" s="100" t="s">
        <v>65</v>
      </c>
      <c r="D63" s="100"/>
      <c r="E63" s="100"/>
      <c r="F63" s="131"/>
      <c r="G63" s="132"/>
      <c r="H63" s="131"/>
      <c r="I63" s="100"/>
      <c r="J63" s="105"/>
      <c r="K63" s="105"/>
      <c r="L63" s="100"/>
      <c r="M63" s="106"/>
      <c r="N63" s="106"/>
      <c r="O63" s="106"/>
      <c r="P63" s="106"/>
      <c r="Q63" s="100"/>
      <c r="R63" s="133"/>
      <c r="S63" s="119"/>
      <c r="T63" s="109">
        <f>SUM(T59:T61)</f>
        <v>0</v>
      </c>
    </row>
    <row r="64" spans="2:29" ht="6.6" customHeight="1" x14ac:dyDescent="0.2">
      <c r="R64" s="1"/>
      <c r="T64" s="2"/>
    </row>
    <row r="65" spans="1:32" s="134" customFormat="1" ht="15.75" x14ac:dyDescent="0.25">
      <c r="B65" s="86"/>
      <c r="C65" s="100" t="s">
        <v>66</v>
      </c>
      <c r="D65" s="100"/>
      <c r="E65" s="100"/>
      <c r="F65" s="131"/>
      <c r="G65" s="132"/>
      <c r="H65" s="131"/>
      <c r="I65" s="100"/>
      <c r="J65" s="105"/>
      <c r="K65" s="105"/>
      <c r="L65" s="100"/>
      <c r="M65" s="106"/>
      <c r="N65" s="106"/>
      <c r="O65" s="106"/>
      <c r="P65" s="106"/>
      <c r="Q65" s="100"/>
      <c r="R65" s="133"/>
      <c r="S65" s="119"/>
      <c r="T65" s="109">
        <f>T63+T56+T48+T45</f>
        <v>0</v>
      </c>
    </row>
    <row r="66" spans="1:32" ht="6.6" customHeight="1" x14ac:dyDescent="0.2"/>
    <row r="67" spans="1:32" ht="15.75" customHeight="1" x14ac:dyDescent="0.2">
      <c r="B67" s="182" t="s">
        <v>67</v>
      </c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4"/>
    </row>
    <row r="68" spans="1:32" ht="6.6" customHeight="1" x14ac:dyDescent="0.2"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7"/>
    </row>
    <row r="69" spans="1:32" ht="6.6" customHeight="1" x14ac:dyDescent="0.2"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7"/>
    </row>
    <row r="70" spans="1:32" ht="6.6" customHeight="1" x14ac:dyDescent="0.2"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7"/>
    </row>
    <row r="71" spans="1:32" ht="6.6" customHeight="1" x14ac:dyDescent="0.2"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7"/>
    </row>
    <row r="72" spans="1:32" ht="6.6" customHeight="1" x14ac:dyDescent="0.2"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7"/>
    </row>
    <row r="73" spans="1:32" ht="6.6" customHeight="1" x14ac:dyDescent="0.2"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7"/>
    </row>
    <row r="74" spans="1:32" ht="6.6" customHeight="1" x14ac:dyDescent="0.2">
      <c r="B74" s="318"/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20"/>
    </row>
    <row r="75" spans="1:32" s="137" customFormat="1" ht="15.75" hidden="1" x14ac:dyDescent="0.25">
      <c r="A75" s="23" t="s">
        <v>68</v>
      </c>
      <c r="B75" s="23" t="s">
        <v>69</v>
      </c>
      <c r="C75" s="23"/>
      <c r="R75" s="138"/>
    </row>
    <row r="76" spans="1:32" ht="15" hidden="1" customHeight="1" x14ac:dyDescent="0.2">
      <c r="C76" s="139">
        <v>1</v>
      </c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P76" s="311"/>
      <c r="Q76" s="312"/>
      <c r="R76" s="140"/>
      <c r="AE76" s="2"/>
    </row>
    <row r="77" spans="1:32" ht="15" hidden="1" customHeight="1" x14ac:dyDescent="0.2">
      <c r="C77" s="139">
        <v>2</v>
      </c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P77" s="311"/>
      <c r="Q77" s="312"/>
      <c r="R77" s="140"/>
      <c r="AF77" s="2"/>
    </row>
    <row r="78" spans="1:32" ht="15" hidden="1" customHeight="1" x14ac:dyDescent="0.2">
      <c r="C78" s="139">
        <v>3</v>
      </c>
      <c r="D78" s="311"/>
      <c r="E78" s="311"/>
      <c r="F78" s="311"/>
      <c r="G78" s="311"/>
      <c r="H78" s="311"/>
      <c r="I78" s="311"/>
      <c r="J78" s="311"/>
      <c r="K78" s="311"/>
      <c r="L78" s="311"/>
      <c r="M78" s="311"/>
      <c r="N78" s="311"/>
      <c r="O78" s="311"/>
      <c r="P78" s="311"/>
      <c r="Q78" s="312"/>
      <c r="R78" s="140"/>
      <c r="AE78" s="2"/>
    </row>
    <row r="79" spans="1:32" ht="15" hidden="1" customHeight="1" x14ac:dyDescent="0.2">
      <c r="C79" s="139">
        <v>4</v>
      </c>
      <c r="D79" s="311"/>
      <c r="E79" s="311"/>
      <c r="F79" s="311"/>
      <c r="G79" s="311"/>
      <c r="H79" s="311"/>
      <c r="I79" s="311"/>
      <c r="J79" s="311"/>
      <c r="K79" s="311"/>
      <c r="L79" s="311"/>
      <c r="M79" s="311"/>
      <c r="N79" s="311"/>
      <c r="O79" s="311"/>
      <c r="P79" s="311"/>
      <c r="Q79" s="312"/>
      <c r="R79" s="140"/>
    </row>
    <row r="80" spans="1:32" ht="15" hidden="1" customHeight="1" x14ac:dyDescent="0.2">
      <c r="C80" s="139">
        <v>5</v>
      </c>
      <c r="D80" s="311"/>
      <c r="E80" s="311"/>
      <c r="F80" s="311"/>
      <c r="G80" s="311"/>
      <c r="H80" s="311"/>
      <c r="I80" s="311"/>
      <c r="J80" s="311"/>
      <c r="K80" s="311"/>
      <c r="L80" s="311"/>
      <c r="M80" s="311"/>
      <c r="N80" s="311"/>
      <c r="O80" s="311"/>
      <c r="P80" s="311"/>
      <c r="Q80" s="312"/>
      <c r="R80" s="140"/>
    </row>
    <row r="81" spans="1:23" ht="15" hidden="1" customHeight="1" x14ac:dyDescent="0.2">
      <c r="C81" s="139">
        <v>6</v>
      </c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2"/>
      <c r="R81" s="140"/>
      <c r="T81" s="2"/>
    </row>
    <row r="82" spans="1:23" ht="15.75" hidden="1" x14ac:dyDescent="0.25">
      <c r="C82" s="139">
        <v>7</v>
      </c>
      <c r="D82" s="311"/>
      <c r="E82" s="311"/>
      <c r="F82" s="311"/>
      <c r="G82" s="311"/>
      <c r="H82" s="311"/>
      <c r="I82" s="311"/>
      <c r="J82" s="311"/>
      <c r="K82" s="311"/>
      <c r="L82" s="311"/>
      <c r="M82" s="311"/>
      <c r="N82" s="311"/>
      <c r="O82" s="311"/>
      <c r="P82" s="311"/>
      <c r="Q82" s="312"/>
      <c r="R82" s="140"/>
      <c r="T82" s="141">
        <f>-SUM(R76:R82)</f>
        <v>0</v>
      </c>
    </row>
    <row r="83" spans="1:23" ht="5.0999999999999996" customHeight="1" thickBot="1" x14ac:dyDescent="0.25">
      <c r="R83" s="1"/>
      <c r="T83" s="2"/>
    </row>
    <row r="84" spans="1:23" s="23" customFormat="1" ht="16.5" thickBot="1" x14ac:dyDescent="0.3">
      <c r="A84" s="142" t="s">
        <v>68</v>
      </c>
      <c r="B84" s="143" t="s">
        <v>70</v>
      </c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2"/>
      <c r="N84" s="142"/>
      <c r="O84" s="142"/>
      <c r="P84" s="142"/>
      <c r="Q84" s="142"/>
      <c r="R84" s="143"/>
      <c r="S84" s="142"/>
      <c r="T84" s="144">
        <f>T65+T82</f>
        <v>0</v>
      </c>
    </row>
    <row r="85" spans="1:23" ht="5.0999999999999996" customHeight="1" x14ac:dyDescent="0.2"/>
    <row r="86" spans="1:23" x14ac:dyDescent="0.2">
      <c r="A86" s="145" t="s">
        <v>71</v>
      </c>
      <c r="B86" s="146" t="s">
        <v>72</v>
      </c>
      <c r="C86" s="146"/>
      <c r="D86" s="147"/>
      <c r="E86" s="147"/>
      <c r="F86" s="147"/>
      <c r="G86" s="147"/>
      <c r="H86" s="147"/>
      <c r="I86" s="147"/>
      <c r="J86" s="147"/>
      <c r="K86" s="147"/>
      <c r="L86" s="147"/>
      <c r="M86" s="148"/>
      <c r="N86" s="148"/>
      <c r="O86" s="148"/>
      <c r="P86" s="148"/>
      <c r="Q86" s="148"/>
      <c r="R86" s="148"/>
      <c r="S86" s="149"/>
      <c r="T86" s="150"/>
    </row>
    <row r="87" spans="1:23" ht="14.25" thickBot="1" x14ac:dyDescent="0.3">
      <c r="A87" s="151"/>
      <c r="B87" s="135"/>
      <c r="C87" s="152" t="s">
        <v>73</v>
      </c>
      <c r="D87" s="152"/>
      <c r="E87" s="152"/>
      <c r="F87" s="152"/>
      <c r="G87" s="152"/>
      <c r="H87" s="153">
        <f>T40+H48+H51+H52+H53+H59+H60+H61</f>
        <v>0</v>
      </c>
      <c r="I87" s="154"/>
      <c r="J87" s="135"/>
      <c r="K87" s="135"/>
      <c r="L87" s="135"/>
      <c r="N87" s="155" t="s">
        <v>74</v>
      </c>
      <c r="O87" s="156"/>
      <c r="P87" s="156"/>
      <c r="Q87" s="155"/>
      <c r="R87" s="157"/>
      <c r="S87" s="158"/>
      <c r="T87" s="159">
        <f>T84</f>
        <v>0</v>
      </c>
    </row>
    <row r="88" spans="1:23" ht="8.25" customHeight="1" thickTop="1" x14ac:dyDescent="0.2">
      <c r="A88" s="151"/>
      <c r="B88" s="135"/>
      <c r="C88" s="160"/>
      <c r="D88" s="160"/>
      <c r="E88" s="160"/>
      <c r="F88" s="160"/>
      <c r="G88" s="160"/>
      <c r="H88" s="154"/>
      <c r="I88" s="154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61"/>
    </row>
    <row r="89" spans="1:23" ht="13.5" x14ac:dyDescent="0.25">
      <c r="A89" s="151"/>
      <c r="B89" s="135"/>
      <c r="C89" s="135" t="s">
        <v>75</v>
      </c>
      <c r="D89" s="135"/>
      <c r="E89" s="162" t="s">
        <v>76</v>
      </c>
      <c r="F89" s="162" t="s">
        <v>77</v>
      </c>
      <c r="G89" s="160"/>
      <c r="H89" s="163"/>
      <c r="I89" s="164"/>
      <c r="J89" s="313" t="s">
        <v>78</v>
      </c>
      <c r="K89" s="313"/>
      <c r="L89" s="313"/>
      <c r="M89" s="313"/>
      <c r="O89" s="165" t="s">
        <v>79</v>
      </c>
      <c r="P89" s="166"/>
      <c r="Q89" s="166"/>
      <c r="R89" s="165" t="s">
        <v>80</v>
      </c>
      <c r="S89" s="136"/>
      <c r="T89" s="167"/>
    </row>
    <row r="90" spans="1:23" ht="4.5" customHeight="1" x14ac:dyDescent="0.2">
      <c r="A90" s="151"/>
      <c r="B90" s="135"/>
      <c r="C90" s="135"/>
      <c r="D90" s="135"/>
      <c r="E90" s="162"/>
      <c r="F90" s="162"/>
      <c r="G90" s="160"/>
      <c r="H90" s="163"/>
      <c r="I90" s="164"/>
      <c r="J90" s="135"/>
      <c r="K90" s="135"/>
      <c r="L90" s="135"/>
      <c r="M90" s="135"/>
      <c r="N90" s="135"/>
      <c r="O90" s="135"/>
      <c r="P90" s="135"/>
      <c r="Q90" s="135"/>
      <c r="R90" s="135"/>
      <c r="S90" s="163"/>
      <c r="T90" s="161"/>
    </row>
    <row r="91" spans="1:23" ht="13.5" x14ac:dyDescent="0.25">
      <c r="A91" s="151"/>
      <c r="B91" s="135"/>
      <c r="C91" s="135" t="s">
        <v>81</v>
      </c>
      <c r="D91" s="135"/>
      <c r="E91" s="162" t="s">
        <v>76</v>
      </c>
      <c r="F91" s="162" t="s">
        <v>77</v>
      </c>
      <c r="G91" s="135"/>
      <c r="H91" s="168"/>
      <c r="I91" s="169"/>
      <c r="J91" s="314">
        <f>H87+T87</f>
        <v>0</v>
      </c>
      <c r="K91" s="314"/>
      <c r="L91" s="314"/>
      <c r="M91" s="314"/>
      <c r="N91" s="135"/>
      <c r="O91" s="135"/>
      <c r="P91" s="135"/>
      <c r="Q91" s="135"/>
      <c r="R91" s="135"/>
      <c r="S91" s="135"/>
      <c r="T91" s="161"/>
    </row>
    <row r="92" spans="1:23" s="174" customFormat="1" ht="5.0999999999999996" customHeight="1" x14ac:dyDescent="0.2">
      <c r="A92" s="170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2"/>
      <c r="T92" s="173"/>
    </row>
    <row r="93" spans="1:23" ht="24.75" customHeight="1" x14ac:dyDescent="0.2">
      <c r="M93" s="325" t="s">
        <v>102</v>
      </c>
      <c r="N93" s="325"/>
      <c r="O93" s="325"/>
    </row>
    <row r="94" spans="1:23" x14ac:dyDescent="0.2">
      <c r="A94" s="1" t="s">
        <v>82</v>
      </c>
      <c r="J94" s="175" t="s">
        <v>40</v>
      </c>
      <c r="M94" s="323"/>
      <c r="N94" s="323"/>
      <c r="O94" s="323"/>
      <c r="P94" s="323"/>
      <c r="Q94" s="323"/>
      <c r="R94" s="323"/>
      <c r="T94" s="175" t="s">
        <v>40</v>
      </c>
    </row>
    <row r="95" spans="1:23" ht="12.75" customHeight="1" x14ac:dyDescent="0.2">
      <c r="A95" s="310" t="s">
        <v>84</v>
      </c>
      <c r="B95" s="310"/>
      <c r="C95" s="310"/>
      <c r="D95" s="310"/>
      <c r="E95" s="310"/>
      <c r="F95" s="310"/>
      <c r="G95" s="310"/>
      <c r="H95" s="310"/>
      <c r="I95" s="310"/>
      <c r="J95" s="310"/>
      <c r="K95" s="177"/>
      <c r="L95" s="177"/>
      <c r="M95" s="327" t="s">
        <v>104</v>
      </c>
      <c r="N95" s="326"/>
      <c r="O95" s="326"/>
      <c r="P95" s="326"/>
      <c r="Q95" s="326"/>
      <c r="R95" s="326"/>
      <c r="S95" s="326"/>
      <c r="T95" s="178"/>
      <c r="W95" s="324"/>
    </row>
    <row r="96" spans="1:23" ht="12.75" customHeight="1" x14ac:dyDescent="0.2">
      <c r="A96" s="310"/>
      <c r="B96" s="310"/>
      <c r="C96" s="310"/>
      <c r="D96" s="310"/>
      <c r="E96" s="310"/>
      <c r="F96" s="310"/>
      <c r="G96" s="310"/>
      <c r="H96" s="310"/>
      <c r="I96" s="310"/>
      <c r="J96" s="310"/>
      <c r="K96" s="177"/>
      <c r="L96" s="177"/>
      <c r="M96" s="326"/>
      <c r="N96" s="326"/>
      <c r="O96" s="326"/>
      <c r="P96" s="326"/>
      <c r="Q96" s="326"/>
      <c r="R96" s="326"/>
      <c r="S96" s="326"/>
      <c r="T96" s="178"/>
    </row>
    <row r="97" spans="1:20" x14ac:dyDescent="0.2">
      <c r="A97" s="310"/>
      <c r="B97" s="310"/>
      <c r="C97" s="310"/>
      <c r="D97" s="310"/>
      <c r="E97" s="310"/>
      <c r="F97" s="310"/>
      <c r="G97" s="310"/>
      <c r="H97" s="310"/>
      <c r="I97" s="310"/>
      <c r="J97" s="310"/>
      <c r="K97" s="177"/>
      <c r="L97" s="179"/>
      <c r="M97" s="326"/>
      <c r="N97" s="326"/>
      <c r="O97" s="326"/>
      <c r="P97" s="326"/>
      <c r="Q97" s="326"/>
      <c r="R97" s="326"/>
      <c r="S97" s="326"/>
      <c r="T97" s="180" t="s">
        <v>103</v>
      </c>
    </row>
    <row r="98" spans="1:20" x14ac:dyDescent="0.2">
      <c r="A98" s="310"/>
      <c r="B98" s="310"/>
      <c r="C98" s="310"/>
      <c r="D98" s="310"/>
      <c r="E98" s="310"/>
      <c r="F98" s="310"/>
      <c r="G98" s="310"/>
      <c r="H98" s="310"/>
      <c r="I98" s="310"/>
      <c r="J98" s="310"/>
      <c r="K98" s="181"/>
      <c r="L98" s="178"/>
      <c r="M98" s="326"/>
      <c r="N98" s="326"/>
      <c r="O98" s="326"/>
      <c r="P98" s="326"/>
      <c r="Q98" s="326"/>
      <c r="R98" s="326"/>
      <c r="S98" s="326"/>
    </row>
  </sheetData>
  <sheetProtection algorithmName="SHA-512" hashValue="1CX5CjCW15Hblbew1aj8QozPm82ex2nx/idgXaH5znBhdDdiA0cNqmMA7yLgVTGPW/IEyQYXrEONSy6apv4hYw==" saltValue="K/U9/3xDm5SQz+7g0gYd6A==" spinCount="100000" sheet="1" objects="1" scenarios="1"/>
  <mergeCells count="132">
    <mergeCell ref="A95:J98"/>
    <mergeCell ref="D79:Q79"/>
    <mergeCell ref="D80:Q80"/>
    <mergeCell ref="D81:Q81"/>
    <mergeCell ref="D82:Q82"/>
    <mergeCell ref="J89:M89"/>
    <mergeCell ref="J91:M91"/>
    <mergeCell ref="H61:I61"/>
    <mergeCell ref="P61:Q61"/>
    <mergeCell ref="B68:T74"/>
    <mergeCell ref="D76:Q76"/>
    <mergeCell ref="D77:Q77"/>
    <mergeCell ref="D78:Q78"/>
    <mergeCell ref="M94:R94"/>
    <mergeCell ref="M93:O93"/>
    <mergeCell ref="M95:S98"/>
    <mergeCell ref="P54:Q54"/>
    <mergeCell ref="P55:Q55"/>
    <mergeCell ref="H59:I59"/>
    <mergeCell ref="P59:Q59"/>
    <mergeCell ref="H60:I60"/>
    <mergeCell ref="P60:Q60"/>
    <mergeCell ref="H51:I51"/>
    <mergeCell ref="P51:Q51"/>
    <mergeCell ref="H52:I52"/>
    <mergeCell ref="P52:Q52"/>
    <mergeCell ref="H53:I53"/>
    <mergeCell ref="P53:Q53"/>
    <mergeCell ref="O40:P40"/>
    <mergeCell ref="D41:L41"/>
    <mergeCell ref="M41:Q41"/>
    <mergeCell ref="F47:J47"/>
    <mergeCell ref="O47:R47"/>
    <mergeCell ref="H48:I48"/>
    <mergeCell ref="P48:Q48"/>
    <mergeCell ref="D39:G39"/>
    <mergeCell ref="H39:I39"/>
    <mergeCell ref="J39:L39"/>
    <mergeCell ref="M39:N39"/>
    <mergeCell ref="H40:I40"/>
    <mergeCell ref="J40:L40"/>
    <mergeCell ref="M40:N40"/>
    <mergeCell ref="A46:T46"/>
    <mergeCell ref="D37:G37"/>
    <mergeCell ref="H37:I37"/>
    <mergeCell ref="J37:L37"/>
    <mergeCell ref="M37:N37"/>
    <mergeCell ref="D38:G38"/>
    <mergeCell ref="H38:I38"/>
    <mergeCell ref="J38:L38"/>
    <mergeCell ref="M38:N38"/>
    <mergeCell ref="I33:J33"/>
    <mergeCell ref="L33:M33"/>
    <mergeCell ref="H35:I35"/>
    <mergeCell ref="J35:L35"/>
    <mergeCell ref="M35:N35"/>
    <mergeCell ref="D36:G36"/>
    <mergeCell ref="H36:I36"/>
    <mergeCell ref="J36:L36"/>
    <mergeCell ref="M36:N36"/>
    <mergeCell ref="C30:D30"/>
    <mergeCell ref="L30:M30"/>
    <mergeCell ref="C31:D31"/>
    <mergeCell ref="L31:M31"/>
    <mergeCell ref="C32:D32"/>
    <mergeCell ref="L32:M32"/>
    <mergeCell ref="C27:D27"/>
    <mergeCell ref="L27:M27"/>
    <mergeCell ref="C28:D28"/>
    <mergeCell ref="L28:M28"/>
    <mergeCell ref="C29:D29"/>
    <mergeCell ref="L29:M29"/>
    <mergeCell ref="E25:F25"/>
    <mergeCell ref="G25:H25"/>
    <mergeCell ref="I25:J25"/>
    <mergeCell ref="L25:M25"/>
    <mergeCell ref="C26:D26"/>
    <mergeCell ref="L26:M26"/>
    <mergeCell ref="D22:G22"/>
    <mergeCell ref="H22:I22"/>
    <mergeCell ref="J22:L22"/>
    <mergeCell ref="M22:N22"/>
    <mergeCell ref="P22:Q22"/>
    <mergeCell ref="E24:J24"/>
    <mergeCell ref="D20:G20"/>
    <mergeCell ref="H20:I20"/>
    <mergeCell ref="J20:L20"/>
    <mergeCell ref="M20:N20"/>
    <mergeCell ref="P20:Q20"/>
    <mergeCell ref="D21:G21"/>
    <mergeCell ref="H21:I21"/>
    <mergeCell ref="J21:L21"/>
    <mergeCell ref="M21:N21"/>
    <mergeCell ref="P21:Q21"/>
    <mergeCell ref="D18:G18"/>
    <mergeCell ref="H18:I18"/>
    <mergeCell ref="J18:L18"/>
    <mergeCell ref="M18:N18"/>
    <mergeCell ref="P18:Q18"/>
    <mergeCell ref="D19:G19"/>
    <mergeCell ref="H19:I19"/>
    <mergeCell ref="J19:L19"/>
    <mergeCell ref="M19:N19"/>
    <mergeCell ref="P19:Q19"/>
    <mergeCell ref="D16:G16"/>
    <mergeCell ref="H16:I16"/>
    <mergeCell ref="J16:L16"/>
    <mergeCell ref="M16:N16"/>
    <mergeCell ref="P16:Q16"/>
    <mergeCell ref="D17:G17"/>
    <mergeCell ref="H17:I17"/>
    <mergeCell ref="J17:L17"/>
    <mergeCell ref="M17:N17"/>
    <mergeCell ref="P17:Q17"/>
    <mergeCell ref="A1:T1"/>
    <mergeCell ref="A2:T2"/>
    <mergeCell ref="F4:M4"/>
    <mergeCell ref="P4:Q5"/>
    <mergeCell ref="R4:R5"/>
    <mergeCell ref="T4:T5"/>
    <mergeCell ref="A11:T11"/>
    <mergeCell ref="D15:G15"/>
    <mergeCell ref="H15:I15"/>
    <mergeCell ref="J15:L15"/>
    <mergeCell ref="M15:N15"/>
    <mergeCell ref="P15:Q15"/>
    <mergeCell ref="F6:M6"/>
    <mergeCell ref="P6:Q6"/>
    <mergeCell ref="F7:M7"/>
    <mergeCell ref="P8:Q8"/>
    <mergeCell ref="R8:T8"/>
    <mergeCell ref="P9:T9"/>
  </mergeCells>
  <pageMargins left="0.45" right="0.2" top="0.25" bottom="0.2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8FA15-B2EE-4BF7-AB23-D07ABDEA3A18}">
  <sheetPr>
    <pageSetUpPr fitToPage="1"/>
  </sheetPr>
  <dimension ref="A1:AK98"/>
  <sheetViews>
    <sheetView topLeftCell="A3" zoomScaleNormal="100" workbookViewId="0">
      <selection activeCell="H59" sqref="H59:I59"/>
    </sheetView>
  </sheetViews>
  <sheetFormatPr defaultColWidth="9.140625" defaultRowHeight="12.75" x14ac:dyDescent="0.2"/>
  <cols>
    <col min="1" max="1" width="3.7109375" style="1" customWidth="1"/>
    <col min="2" max="3" width="2.5703125" style="1" customWidth="1"/>
    <col min="4" max="4" width="10.5703125" style="1" customWidth="1"/>
    <col min="5" max="5" width="3.5703125" style="1" customWidth="1"/>
    <col min="6" max="6" width="11.28515625" style="1" customWidth="1"/>
    <col min="7" max="7" width="3.5703125" style="1" customWidth="1"/>
    <col min="8" max="8" width="10.5703125" style="1" customWidth="1"/>
    <col min="9" max="9" width="3.5703125" style="1" customWidth="1"/>
    <col min="10" max="10" width="11.140625" style="1" customWidth="1"/>
    <col min="11" max="11" width="0.85546875" style="1" customWidth="1"/>
    <col min="12" max="12" width="3.5703125" style="1" customWidth="1"/>
    <col min="13" max="13" width="10.5703125" style="1" customWidth="1"/>
    <col min="14" max="14" width="2.140625" style="1" customWidth="1"/>
    <col min="15" max="15" width="12.85546875" style="1" bestFit="1" customWidth="1"/>
    <col min="16" max="16" width="2.7109375" style="1" customWidth="1"/>
    <col min="17" max="17" width="10.5703125" style="1" customWidth="1"/>
    <col min="18" max="18" width="13.7109375" style="2" bestFit="1" customWidth="1"/>
    <col min="19" max="19" width="1.140625" style="1" customWidth="1"/>
    <col min="20" max="20" width="13.5703125" style="1" bestFit="1" customWidth="1"/>
    <col min="21" max="21" width="8" style="1" hidden="1" customWidth="1"/>
    <col min="22" max="22" width="9.140625" style="1"/>
    <col min="23" max="32" width="12.28515625" style="1" customWidth="1"/>
    <col min="33" max="33" width="36.7109375" style="1" customWidth="1"/>
    <col min="34" max="35" width="9.28515625" style="1" bestFit="1" customWidth="1"/>
    <col min="36" max="36" width="9.85546875" style="1" bestFit="1" customWidth="1"/>
    <col min="37" max="38" width="10.5703125" style="1" bestFit="1" customWidth="1"/>
    <col min="39" max="39" width="9.7109375" style="1" bestFit="1" customWidth="1"/>
    <col min="40" max="40" width="9.140625" style="1"/>
    <col min="41" max="41" width="10.5703125" style="1" bestFit="1" customWidth="1"/>
    <col min="42" max="42" width="11.5703125" style="1" bestFit="1" customWidth="1"/>
    <col min="43" max="16384" width="9.140625" style="1"/>
  </cols>
  <sheetData>
    <row r="1" spans="1:37" ht="15.75" x14ac:dyDescent="0.25">
      <c r="A1" s="210" t="s">
        <v>94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2"/>
    </row>
    <row r="2" spans="1:37" ht="13.5" thickBot="1" x14ac:dyDescent="0.25">
      <c r="A2" s="213" t="s">
        <v>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5"/>
    </row>
    <row r="3" spans="1:37" ht="6.6" customHeight="1" thickBot="1" x14ac:dyDescent="0.25"/>
    <row r="4" spans="1:37" s="4" customFormat="1" ht="15.75" x14ac:dyDescent="0.25">
      <c r="A4" s="3" t="s">
        <v>1</v>
      </c>
      <c r="B4" s="3" t="s">
        <v>2</v>
      </c>
      <c r="C4" s="3"/>
      <c r="F4" s="216" t="s">
        <v>98</v>
      </c>
      <c r="G4" s="216"/>
      <c r="H4" s="216"/>
      <c r="I4" s="216"/>
      <c r="J4" s="216"/>
      <c r="K4" s="216"/>
      <c r="L4" s="216"/>
      <c r="M4" s="216"/>
      <c r="N4" s="5"/>
      <c r="O4" s="6"/>
      <c r="P4" s="217" t="s">
        <v>91</v>
      </c>
      <c r="Q4" s="218"/>
      <c r="R4" s="221"/>
      <c r="S4" s="208"/>
      <c r="T4" s="223"/>
      <c r="AG4" s="7" t="s">
        <v>3</v>
      </c>
      <c r="AH4" s="4" t="b">
        <f>ISBLANK(M9)</f>
        <v>0</v>
      </c>
      <c r="AI4" s="4" t="b">
        <f>ISNUMBER(M9)</f>
        <v>1</v>
      </c>
      <c r="AJ4" s="4" t="b">
        <f>AND(M9&gt;=0,M9&lt;1)</f>
        <v>1</v>
      </c>
      <c r="AK4" s="8" t="str">
        <f>IF(AH4,"",IF(AI4,IF(AJ4,"","Check Time"),"Incorect format"))</f>
        <v/>
      </c>
    </row>
    <row r="5" spans="1:37" s="4" customFormat="1" ht="6.6" customHeight="1" x14ac:dyDescent="0.25">
      <c r="A5" s="3"/>
      <c r="B5" s="3"/>
      <c r="C5" s="3"/>
      <c r="F5" s="200"/>
      <c r="G5" s="200"/>
      <c r="H5" s="200"/>
      <c r="I5" s="200"/>
      <c r="J5" s="200"/>
      <c r="K5" s="200"/>
      <c r="L5" s="200"/>
      <c r="M5" s="200"/>
      <c r="P5" s="219"/>
      <c r="Q5" s="220"/>
      <c r="R5" s="222"/>
      <c r="S5" s="209"/>
      <c r="T5" s="224"/>
      <c r="AG5" s="9"/>
      <c r="AK5" s="10"/>
    </row>
    <row r="6" spans="1:37" s="4" customFormat="1" ht="15.75" x14ac:dyDescent="0.25">
      <c r="A6" s="3" t="s">
        <v>4</v>
      </c>
      <c r="B6" s="3" t="s">
        <v>88</v>
      </c>
      <c r="C6" s="3"/>
      <c r="F6" s="216" t="s">
        <v>99</v>
      </c>
      <c r="G6" s="216"/>
      <c r="H6" s="216"/>
      <c r="I6" s="216"/>
      <c r="J6" s="216"/>
      <c r="K6" s="216"/>
      <c r="L6" s="216"/>
      <c r="M6" s="216"/>
      <c r="N6" s="197"/>
      <c r="O6" s="197"/>
      <c r="P6" s="232"/>
      <c r="Q6" s="233"/>
      <c r="R6" s="11"/>
      <c r="S6" s="12"/>
      <c r="T6" s="13" t="s">
        <v>5</v>
      </c>
      <c r="AG6" s="9" t="s">
        <v>6</v>
      </c>
      <c r="AH6" s="4" t="b">
        <f>ISBLANK(H9)</f>
        <v>0</v>
      </c>
      <c r="AI6" s="4" t="b">
        <f>ISNUMBER(H9)</f>
        <v>1</v>
      </c>
      <c r="AJ6" s="4" t="b">
        <f>AND(H9&gt;=0,H9&lt;1)</f>
        <v>1</v>
      </c>
      <c r="AK6" s="8" t="str">
        <f>IF(AH6,"",IF(AI6,IF(AJ6,"","Check Time"),"Incorect format"))</f>
        <v/>
      </c>
    </row>
    <row r="7" spans="1:37" s="4" customFormat="1" ht="15.75" x14ac:dyDescent="0.25">
      <c r="A7" s="3"/>
      <c r="B7" s="3" t="s">
        <v>89</v>
      </c>
      <c r="C7" s="3"/>
      <c r="F7" s="234" t="s">
        <v>100</v>
      </c>
      <c r="G7" s="234"/>
      <c r="H7" s="234"/>
      <c r="I7" s="234"/>
      <c r="J7" s="234"/>
      <c r="K7" s="234"/>
      <c r="L7" s="234"/>
      <c r="M7" s="234"/>
      <c r="N7" s="197"/>
      <c r="O7" s="197"/>
      <c r="P7" s="14"/>
      <c r="Q7" s="15"/>
      <c r="R7" s="15"/>
      <c r="S7" s="15"/>
      <c r="T7" s="16"/>
    </row>
    <row r="8" spans="1:37" s="4" customFormat="1" ht="12.75" customHeight="1" x14ac:dyDescent="0.25">
      <c r="A8" s="3"/>
      <c r="B8" s="3"/>
      <c r="C8" s="3"/>
      <c r="F8" s="201" t="s">
        <v>7</v>
      </c>
      <c r="G8" s="201"/>
      <c r="H8" s="201" t="s">
        <v>8</v>
      </c>
      <c r="I8" s="202"/>
      <c r="J8" s="201" t="s">
        <v>9</v>
      </c>
      <c r="K8" s="201"/>
      <c r="L8" s="201"/>
      <c r="M8" s="201" t="s">
        <v>10</v>
      </c>
      <c r="N8" s="197"/>
      <c r="O8" s="197"/>
      <c r="P8" s="219" t="s">
        <v>92</v>
      </c>
      <c r="Q8" s="220"/>
      <c r="R8" s="321"/>
      <c r="S8" s="321"/>
      <c r="T8" s="322"/>
      <c r="AG8" s="17"/>
      <c r="AH8" s="17"/>
      <c r="AI8" s="17" t="s">
        <v>11</v>
      </c>
      <c r="AJ8" s="17" t="s">
        <v>12</v>
      </c>
    </row>
    <row r="9" spans="1:37" s="4" customFormat="1" ht="16.5" thickBot="1" x14ac:dyDescent="0.3">
      <c r="A9" s="3"/>
      <c r="B9" s="3" t="s">
        <v>90</v>
      </c>
      <c r="C9" s="3"/>
      <c r="F9" s="203">
        <v>44846</v>
      </c>
      <c r="G9" s="204"/>
      <c r="H9" s="205">
        <v>0.66666666666666663</v>
      </c>
      <c r="I9" s="206" t="s">
        <v>3</v>
      </c>
      <c r="J9" s="203">
        <v>44851</v>
      </c>
      <c r="K9" s="207"/>
      <c r="L9" s="207"/>
      <c r="M9" s="205">
        <v>0.75</v>
      </c>
      <c r="N9" s="18"/>
      <c r="O9" s="19" t="str">
        <f>+AK6&amp;AK4</f>
        <v/>
      </c>
      <c r="P9" s="237"/>
      <c r="Q9" s="238"/>
      <c r="R9" s="238"/>
      <c r="S9" s="238"/>
      <c r="T9" s="239"/>
      <c r="AG9" s="20">
        <f>24*(-SUM(D9:I9)+SUM(J9:N9))</f>
        <v>122.00000000005821</v>
      </c>
      <c r="AH9" s="17">
        <f>+AG9/24</f>
        <v>5.0833333333357587</v>
      </c>
      <c r="AI9" s="17">
        <f>+TRUNC(AH9)</f>
        <v>5</v>
      </c>
      <c r="AJ9" s="17">
        <f>24*(AH9-AI9)</f>
        <v>2.0000000000582077</v>
      </c>
    </row>
    <row r="10" spans="1:37" ht="6.6" customHeight="1" x14ac:dyDescent="0.2">
      <c r="A10" s="21"/>
      <c r="B10" s="21"/>
      <c r="C10" s="21"/>
    </row>
    <row r="11" spans="1:37" ht="14.45" hidden="1" customHeight="1" x14ac:dyDescent="0.25">
      <c r="A11" s="225" t="s">
        <v>13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7"/>
    </row>
    <row r="12" spans="1:37" s="22" customFormat="1" ht="15.75" x14ac:dyDescent="0.25">
      <c r="A12" s="22" t="s">
        <v>14</v>
      </c>
      <c r="B12" s="22" t="s">
        <v>15</v>
      </c>
    </row>
    <row r="13" spans="1:37" s="23" customFormat="1" ht="16.5" thickBot="1" x14ac:dyDescent="0.3">
      <c r="C13" s="23" t="s">
        <v>16</v>
      </c>
    </row>
    <row r="14" spans="1:37" s="21" customFormat="1" ht="15.75" thickBot="1" x14ac:dyDescent="0.3">
      <c r="C14" s="24" t="s">
        <v>17</v>
      </c>
      <c r="E14" s="24"/>
      <c r="R14" s="194" t="s">
        <v>93</v>
      </c>
    </row>
    <row r="15" spans="1:37" s="21" customFormat="1" ht="14.25" x14ac:dyDescent="0.2">
      <c r="D15" s="228" t="s">
        <v>18</v>
      </c>
      <c r="E15" s="229"/>
      <c r="F15" s="229"/>
      <c r="G15" s="230"/>
      <c r="H15" s="229" t="s">
        <v>19</v>
      </c>
      <c r="I15" s="229"/>
      <c r="J15" s="229" t="s">
        <v>20</v>
      </c>
      <c r="K15" s="229"/>
      <c r="L15" s="229"/>
      <c r="M15" s="229" t="s">
        <v>21</v>
      </c>
      <c r="N15" s="231"/>
      <c r="O15" s="25"/>
      <c r="P15" s="228" t="s">
        <v>11</v>
      </c>
      <c r="Q15" s="231"/>
      <c r="R15" s="185" t="s">
        <v>22</v>
      </c>
      <c r="T15" s="26" t="s">
        <v>23</v>
      </c>
    </row>
    <row r="16" spans="1:37" s="21" customFormat="1" ht="14.25" x14ac:dyDescent="0.2">
      <c r="C16" s="27">
        <v>1</v>
      </c>
      <c r="D16" s="240">
        <f>IF(AI9&gt;=1,F9,"")</f>
        <v>44846</v>
      </c>
      <c r="E16" s="241"/>
      <c r="F16" s="241"/>
      <c r="G16" s="242"/>
      <c r="H16" s="243">
        <f>IF($AI$9&gt;=1,H9,"")</f>
        <v>0.66666666666666663</v>
      </c>
      <c r="I16" s="244"/>
      <c r="J16" s="241">
        <f>IF($AI$9&gt;=1,D16+1,"")</f>
        <v>44847</v>
      </c>
      <c r="K16" s="244"/>
      <c r="L16" s="244"/>
      <c r="M16" s="243">
        <f>IF(AI9&gt;=1,H16,"")</f>
        <v>0.66666666666666663</v>
      </c>
      <c r="N16" s="245"/>
      <c r="O16" s="28"/>
      <c r="P16" s="246">
        <f>+IF($AI$9&gt;=1,1,0)</f>
        <v>1</v>
      </c>
      <c r="Q16" s="247"/>
      <c r="R16" s="186">
        <v>59</v>
      </c>
      <c r="T16" s="29">
        <f t="shared" ref="T16:T22" si="0">IF(P16=1,(R16),(0))</f>
        <v>59</v>
      </c>
    </row>
    <row r="17" spans="3:29" s="21" customFormat="1" ht="14.25" x14ac:dyDescent="0.2">
      <c r="C17" s="27">
        <v>2</v>
      </c>
      <c r="D17" s="240">
        <f>IF($AI$9&gt;=2,D16+1,"")</f>
        <v>44847</v>
      </c>
      <c r="E17" s="241"/>
      <c r="F17" s="241"/>
      <c r="G17" s="242"/>
      <c r="H17" s="243">
        <f>IF($AI$9&gt;=2,H16,"")</f>
        <v>0.66666666666666663</v>
      </c>
      <c r="I17" s="244"/>
      <c r="J17" s="241">
        <f>IF($AI$9&gt;=2,+J16+1,"")</f>
        <v>44848</v>
      </c>
      <c r="K17" s="244"/>
      <c r="L17" s="244"/>
      <c r="M17" s="243">
        <f>IF(AI9&gt;=2,M16,"")</f>
        <v>0.66666666666666663</v>
      </c>
      <c r="N17" s="245"/>
      <c r="O17" s="28"/>
      <c r="P17" s="246">
        <f>+IF($AI$9&gt;=2,1,0)</f>
        <v>1</v>
      </c>
      <c r="Q17" s="247"/>
      <c r="R17" s="186">
        <v>59</v>
      </c>
      <c r="T17" s="29">
        <f t="shared" si="0"/>
        <v>59</v>
      </c>
    </row>
    <row r="18" spans="3:29" s="21" customFormat="1" ht="14.25" x14ac:dyDescent="0.2">
      <c r="C18" s="27">
        <v>3</v>
      </c>
      <c r="D18" s="240">
        <f>IF($AI$9&gt;=3,D17+1,"")</f>
        <v>44848</v>
      </c>
      <c r="E18" s="241"/>
      <c r="F18" s="241"/>
      <c r="G18" s="242"/>
      <c r="H18" s="243">
        <f>IF($AI$9&gt;=3,H17,"")</f>
        <v>0.66666666666666663</v>
      </c>
      <c r="I18" s="244"/>
      <c r="J18" s="241">
        <f>IF($AI$9&gt;=3,+J17+1,"")</f>
        <v>44849</v>
      </c>
      <c r="K18" s="244"/>
      <c r="L18" s="244"/>
      <c r="M18" s="243">
        <f>IF(AI9&gt;=3,H18,"")</f>
        <v>0.66666666666666663</v>
      </c>
      <c r="N18" s="245"/>
      <c r="O18" s="28"/>
      <c r="P18" s="246">
        <f>+IF($AI$9&gt;=3,1,0)</f>
        <v>1</v>
      </c>
      <c r="Q18" s="247"/>
      <c r="R18" s="186">
        <v>59</v>
      </c>
      <c r="T18" s="29">
        <f t="shared" si="0"/>
        <v>59</v>
      </c>
    </row>
    <row r="19" spans="3:29" s="21" customFormat="1" ht="14.25" x14ac:dyDescent="0.2">
      <c r="C19" s="27">
        <v>4</v>
      </c>
      <c r="D19" s="240">
        <f>IF($AI$9&gt;=4,D18+1,"")</f>
        <v>44849</v>
      </c>
      <c r="E19" s="241"/>
      <c r="F19" s="241"/>
      <c r="G19" s="242"/>
      <c r="H19" s="243">
        <f>IF($AI$9&gt;=4,H18,"")</f>
        <v>0.66666666666666663</v>
      </c>
      <c r="I19" s="244"/>
      <c r="J19" s="241">
        <f>IF($AI$9&gt;=4,+J18+1,"")</f>
        <v>44850</v>
      </c>
      <c r="K19" s="244"/>
      <c r="L19" s="244"/>
      <c r="M19" s="243">
        <f>IF(AI9&gt;=4,H19,"")</f>
        <v>0.66666666666666663</v>
      </c>
      <c r="N19" s="245"/>
      <c r="O19" s="28"/>
      <c r="P19" s="246">
        <f>+IF($AI$9&gt;=4,1,0)</f>
        <v>1</v>
      </c>
      <c r="Q19" s="247"/>
      <c r="R19" s="186">
        <v>59</v>
      </c>
      <c r="T19" s="29">
        <f t="shared" si="0"/>
        <v>59</v>
      </c>
      <c r="AB19" s="30"/>
    </row>
    <row r="20" spans="3:29" s="21" customFormat="1" ht="14.25" x14ac:dyDescent="0.2">
      <c r="C20" s="27">
        <v>5</v>
      </c>
      <c r="D20" s="240">
        <f>IF($AI$9&gt;=5,D19+1,"")</f>
        <v>44850</v>
      </c>
      <c r="E20" s="241"/>
      <c r="F20" s="241"/>
      <c r="G20" s="242"/>
      <c r="H20" s="243">
        <f>IF($AI$9&gt;=5,H19,"")</f>
        <v>0.66666666666666663</v>
      </c>
      <c r="I20" s="244"/>
      <c r="J20" s="241">
        <f>IF($AI$9&gt;=5,+J19+1,"")</f>
        <v>44851</v>
      </c>
      <c r="K20" s="244"/>
      <c r="L20" s="244"/>
      <c r="M20" s="243">
        <f>IF(AI9&gt;=5,H20,"")</f>
        <v>0.66666666666666663</v>
      </c>
      <c r="N20" s="245"/>
      <c r="O20" s="28"/>
      <c r="P20" s="246">
        <f>+IF($AI$9&gt;=5,1,0)</f>
        <v>1</v>
      </c>
      <c r="Q20" s="247"/>
      <c r="R20" s="186">
        <v>59</v>
      </c>
      <c r="T20" s="29">
        <f t="shared" si="0"/>
        <v>59</v>
      </c>
      <c r="AB20" s="30"/>
      <c r="AC20" s="31"/>
    </row>
    <row r="21" spans="3:29" s="21" customFormat="1" ht="14.25" x14ac:dyDescent="0.2">
      <c r="C21" s="27">
        <v>6</v>
      </c>
      <c r="D21" s="240" t="str">
        <f>IF($AI$9&gt;=6,D20+1,"")</f>
        <v/>
      </c>
      <c r="E21" s="241"/>
      <c r="F21" s="241"/>
      <c r="G21" s="242"/>
      <c r="H21" s="243" t="str">
        <f>IF($AI$9&gt;=6,H20,"")</f>
        <v/>
      </c>
      <c r="I21" s="244"/>
      <c r="J21" s="241" t="str">
        <f>IF($AI$9&gt;=6,+J20+1,"")</f>
        <v/>
      </c>
      <c r="K21" s="244"/>
      <c r="L21" s="244"/>
      <c r="M21" s="243" t="str">
        <f>IF(AI9&gt;=6,H21,"")</f>
        <v/>
      </c>
      <c r="N21" s="245"/>
      <c r="O21" s="28"/>
      <c r="P21" s="246">
        <f>+IF($AI$9&gt;=6,1,0)</f>
        <v>0</v>
      </c>
      <c r="Q21" s="247"/>
      <c r="R21" s="186">
        <v>59</v>
      </c>
      <c r="T21" s="29">
        <f t="shared" si="0"/>
        <v>0</v>
      </c>
      <c r="AB21" s="30"/>
      <c r="AC21" s="32"/>
    </row>
    <row r="22" spans="3:29" s="21" customFormat="1" ht="15" thickBot="1" x14ac:dyDescent="0.25">
      <c r="C22" s="27">
        <v>7</v>
      </c>
      <c r="D22" s="240" t="str">
        <f>IF($AI$9&gt;=7,D21+1,"")</f>
        <v/>
      </c>
      <c r="E22" s="241"/>
      <c r="F22" s="241"/>
      <c r="G22" s="242"/>
      <c r="H22" s="243" t="str">
        <f>IF($AI$9&gt;=7,H21,"")</f>
        <v/>
      </c>
      <c r="I22" s="244"/>
      <c r="J22" s="241" t="str">
        <f>IF($AI$9&gt;=7,+J21+1,"")</f>
        <v/>
      </c>
      <c r="K22" s="244"/>
      <c r="L22" s="244"/>
      <c r="M22" s="243" t="str">
        <f>IF(AI9&gt;=7,H22,"")</f>
        <v/>
      </c>
      <c r="N22" s="245"/>
      <c r="O22" s="28"/>
      <c r="P22" s="246">
        <f>+IF($AI$9&gt;=7,1,0)</f>
        <v>0</v>
      </c>
      <c r="Q22" s="247"/>
      <c r="R22" s="187">
        <v>59</v>
      </c>
      <c r="T22" s="33">
        <f t="shared" si="0"/>
        <v>0</v>
      </c>
      <c r="X22" s="32"/>
      <c r="AB22" s="30"/>
    </row>
    <row r="23" spans="3:29" s="21" customFormat="1" ht="15" customHeight="1" thickBot="1" x14ac:dyDescent="0.3">
      <c r="C23" s="24" t="s">
        <v>24</v>
      </c>
      <c r="E23" s="24"/>
      <c r="F23" s="34"/>
      <c r="G23" s="35"/>
      <c r="H23" s="34"/>
      <c r="I23" s="32"/>
      <c r="J23" s="36"/>
      <c r="K23" s="36"/>
      <c r="M23" s="37"/>
      <c r="N23" s="37"/>
      <c r="O23" s="37"/>
      <c r="P23" s="37"/>
      <c r="R23" s="38"/>
      <c r="T23" s="39"/>
      <c r="AB23" s="32"/>
    </row>
    <row r="24" spans="3:29" s="21" customFormat="1" ht="15" customHeight="1" thickBot="1" x14ac:dyDescent="0.3">
      <c r="C24" s="40"/>
      <c r="E24" s="248" t="s">
        <v>25</v>
      </c>
      <c r="F24" s="249"/>
      <c r="G24" s="249"/>
      <c r="H24" s="249"/>
      <c r="I24" s="249"/>
      <c r="J24" s="250"/>
      <c r="K24" s="41"/>
      <c r="M24" s="38"/>
    </row>
    <row r="25" spans="3:29" s="32" customFormat="1" ht="15" customHeight="1" thickBot="1" x14ac:dyDescent="0.25">
      <c r="C25" s="21"/>
      <c r="E25" s="217" t="s">
        <v>26</v>
      </c>
      <c r="F25" s="251"/>
      <c r="G25" s="217" t="s">
        <v>27</v>
      </c>
      <c r="H25" s="251"/>
      <c r="I25" s="217" t="s">
        <v>28</v>
      </c>
      <c r="J25" s="251"/>
      <c r="K25" s="42"/>
      <c r="L25" s="252" t="s">
        <v>29</v>
      </c>
      <c r="M25" s="253"/>
      <c r="O25" s="195" t="s">
        <v>30</v>
      </c>
    </row>
    <row r="26" spans="3:29" s="32" customFormat="1" ht="15" customHeight="1" x14ac:dyDescent="0.25">
      <c r="C26" s="254" t="s">
        <v>31</v>
      </c>
      <c r="D26" s="255"/>
      <c r="E26" s="43" t="s">
        <v>86</v>
      </c>
      <c r="F26" s="44">
        <v>19.27</v>
      </c>
      <c r="G26" s="45"/>
      <c r="H26" s="44"/>
      <c r="I26" s="45"/>
      <c r="J26" s="44"/>
      <c r="K26" s="46"/>
      <c r="L26" s="256">
        <f>F26+H26+J26</f>
        <v>19.27</v>
      </c>
      <c r="M26" s="257"/>
      <c r="O26" s="196">
        <f>IF(L26 &lt;=T16,L26,T16)</f>
        <v>19.27</v>
      </c>
    </row>
    <row r="27" spans="3:29" s="32" customFormat="1" ht="15" customHeight="1" x14ac:dyDescent="0.25">
      <c r="C27" s="254" t="s">
        <v>32</v>
      </c>
      <c r="D27" s="255"/>
      <c r="E27" s="47"/>
      <c r="F27" s="48"/>
      <c r="G27" s="49"/>
      <c r="H27" s="48"/>
      <c r="I27" s="49"/>
      <c r="J27" s="48"/>
      <c r="K27" s="46"/>
      <c r="L27" s="256">
        <f>F27+H27+J27</f>
        <v>0</v>
      </c>
      <c r="M27" s="257"/>
      <c r="O27" s="196">
        <f>IF(L27 &lt;=T17,L27,T17)</f>
        <v>0</v>
      </c>
      <c r="R27" s="50"/>
    </row>
    <row r="28" spans="3:29" s="32" customFormat="1" ht="15" customHeight="1" x14ac:dyDescent="0.25">
      <c r="C28" s="254" t="s">
        <v>33</v>
      </c>
      <c r="D28" s="255"/>
      <c r="E28" s="47"/>
      <c r="F28" s="48"/>
      <c r="G28" s="49"/>
      <c r="H28" s="48"/>
      <c r="I28" s="49"/>
      <c r="J28" s="48"/>
      <c r="K28" s="46"/>
      <c r="L28" s="256">
        <f t="shared" ref="L28:L32" si="1">F28+H28+J28</f>
        <v>0</v>
      </c>
      <c r="M28" s="257"/>
      <c r="O28" s="196">
        <f t="shared" ref="O28:O32" si="2">IF(L28 &lt;=T18,L28,T18)</f>
        <v>0</v>
      </c>
      <c r="R28" s="50"/>
    </row>
    <row r="29" spans="3:29" s="32" customFormat="1" ht="15" customHeight="1" x14ac:dyDescent="0.25">
      <c r="C29" s="254" t="s">
        <v>34</v>
      </c>
      <c r="D29" s="255"/>
      <c r="E29" s="47"/>
      <c r="F29" s="48"/>
      <c r="G29" s="49"/>
      <c r="H29" s="48"/>
      <c r="I29" s="49"/>
      <c r="J29" s="48"/>
      <c r="K29" s="46"/>
      <c r="L29" s="256">
        <f t="shared" si="1"/>
        <v>0</v>
      </c>
      <c r="M29" s="257"/>
      <c r="O29" s="196">
        <f t="shared" si="2"/>
        <v>0</v>
      </c>
    </row>
    <row r="30" spans="3:29" s="32" customFormat="1" ht="15" customHeight="1" x14ac:dyDescent="0.25">
      <c r="C30" s="254" t="s">
        <v>35</v>
      </c>
      <c r="D30" s="255"/>
      <c r="E30" s="47"/>
      <c r="F30" s="48"/>
      <c r="G30" s="49"/>
      <c r="H30" s="48"/>
      <c r="I30" s="49"/>
      <c r="J30" s="48"/>
      <c r="K30" s="46"/>
      <c r="L30" s="256">
        <f t="shared" si="1"/>
        <v>0</v>
      </c>
      <c r="M30" s="257"/>
      <c r="O30" s="196">
        <f>IF(L30 &lt;=T20,L30,T20)</f>
        <v>0</v>
      </c>
    </row>
    <row r="31" spans="3:29" s="32" customFormat="1" ht="15" customHeight="1" x14ac:dyDescent="0.25">
      <c r="C31" s="254" t="s">
        <v>36</v>
      </c>
      <c r="D31" s="255"/>
      <c r="E31" s="47"/>
      <c r="F31" s="48"/>
      <c r="G31" s="49"/>
      <c r="H31" s="51"/>
      <c r="I31" s="49"/>
      <c r="J31" s="51"/>
      <c r="K31" s="46"/>
      <c r="L31" s="256">
        <f t="shared" si="1"/>
        <v>0</v>
      </c>
      <c r="M31" s="257"/>
      <c r="O31" s="196">
        <f t="shared" si="2"/>
        <v>0</v>
      </c>
    </row>
    <row r="32" spans="3:29" s="32" customFormat="1" ht="15" customHeight="1" thickBot="1" x14ac:dyDescent="0.3">
      <c r="C32" s="258" t="s">
        <v>37</v>
      </c>
      <c r="D32" s="259"/>
      <c r="E32" s="52"/>
      <c r="F32" s="53"/>
      <c r="G32" s="54"/>
      <c r="H32" s="55"/>
      <c r="I32" s="54"/>
      <c r="J32" s="55"/>
      <c r="K32" s="56"/>
      <c r="L32" s="260">
        <f t="shared" si="1"/>
        <v>0</v>
      </c>
      <c r="M32" s="261"/>
      <c r="O32" s="196">
        <f t="shared" si="2"/>
        <v>0</v>
      </c>
    </row>
    <row r="33" spans="1:34" s="32" customFormat="1" ht="15" customHeight="1" thickBot="1" x14ac:dyDescent="0.25">
      <c r="C33" s="57" t="s">
        <v>38</v>
      </c>
      <c r="D33" s="58"/>
      <c r="E33" s="59"/>
      <c r="F33" s="60"/>
      <c r="G33" s="60"/>
      <c r="H33" s="61"/>
      <c r="I33" s="268">
        <f>SUM(F26:F32)+SUM(H26:H32)+SUM(J26:J32)</f>
        <v>19.27</v>
      </c>
      <c r="J33" s="269"/>
      <c r="L33" s="270">
        <f>SUM(M26:M32)</f>
        <v>0</v>
      </c>
      <c r="M33" s="271"/>
      <c r="O33" s="84">
        <f>SUM(O26:O32)</f>
        <v>19.27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pans="1:34" s="21" customFormat="1" ht="6.6" customHeight="1" x14ac:dyDescent="0.2">
      <c r="R34" s="39"/>
      <c r="AC34" s="32"/>
    </row>
    <row r="35" spans="1:34" s="21" customFormat="1" ht="15" x14ac:dyDescent="0.25">
      <c r="C35" s="24" t="s">
        <v>39</v>
      </c>
      <c r="G35" s="62"/>
      <c r="H35" s="272" t="s">
        <v>40</v>
      </c>
      <c r="I35" s="273"/>
      <c r="J35" s="272" t="s">
        <v>19</v>
      </c>
      <c r="K35" s="274"/>
      <c r="L35" s="273"/>
      <c r="M35" s="272" t="s">
        <v>21</v>
      </c>
      <c r="N35" s="273"/>
      <c r="O35" s="63"/>
      <c r="P35" s="64"/>
      <c r="Q35" s="198" t="s">
        <v>12</v>
      </c>
      <c r="R35" s="65" t="s">
        <v>22</v>
      </c>
      <c r="T35" s="66" t="s">
        <v>30</v>
      </c>
      <c r="W35" s="38"/>
      <c r="X35" s="38"/>
      <c r="Y35" s="38"/>
      <c r="Z35" s="38"/>
      <c r="AA35" s="38"/>
      <c r="AB35" s="38"/>
      <c r="AC35" s="67"/>
    </row>
    <row r="36" spans="1:34" s="21" customFormat="1" ht="14.25" x14ac:dyDescent="0.2">
      <c r="D36" s="262" t="s">
        <v>41</v>
      </c>
      <c r="E36" s="262"/>
      <c r="F36" s="262"/>
      <c r="G36" s="262"/>
      <c r="H36" s="263" t="str">
        <f>IF(AND(AJ9&gt;0,$AJ$9&lt;2),$J$9,"")</f>
        <v/>
      </c>
      <c r="I36" s="264"/>
      <c r="J36" s="265" t="str">
        <f>IF(AND(AJ9&gt;0,$AJ$9&lt;2),$H$9,"")</f>
        <v/>
      </c>
      <c r="K36" s="266"/>
      <c r="L36" s="267"/>
      <c r="M36" s="265" t="str">
        <f>IF(AND(AJ9&gt;0,$AJ$9&lt;2),$M$9,"")</f>
        <v/>
      </c>
      <c r="N36" s="267"/>
      <c r="O36" s="63"/>
      <c r="P36" s="64"/>
      <c r="Q36" s="68">
        <f>IF($AJ$9&lt;2,$AJ$9,0)</f>
        <v>0</v>
      </c>
      <c r="R36" s="69">
        <v>0</v>
      </c>
      <c r="T36" s="70">
        <f>IF(Q36&gt;0,R36,0)</f>
        <v>0</v>
      </c>
      <c r="AC36" s="71"/>
      <c r="AH36" s="39"/>
    </row>
    <row r="37" spans="1:34" s="21" customFormat="1" ht="15" customHeight="1" x14ac:dyDescent="0.2">
      <c r="D37" s="262" t="s">
        <v>42</v>
      </c>
      <c r="E37" s="262"/>
      <c r="F37" s="262"/>
      <c r="G37" s="262"/>
      <c r="H37" s="263">
        <f>IF(AND($AJ$9&gt;=2,$AJ$9&lt;6),$J$9,"")</f>
        <v>44851</v>
      </c>
      <c r="I37" s="264"/>
      <c r="J37" s="265">
        <f>IF(AND($AJ$9&gt;=2,$AJ$9&lt;6),$H$9,"")</f>
        <v>0.66666666666666663</v>
      </c>
      <c r="K37" s="266"/>
      <c r="L37" s="267"/>
      <c r="M37" s="265">
        <f>IF(AND($AJ$9&gt;=2,$AJ$9&lt;6),$M$9,"")</f>
        <v>0.75</v>
      </c>
      <c r="N37" s="267"/>
      <c r="O37" s="63"/>
      <c r="P37" s="64"/>
      <c r="Q37" s="68">
        <f>IF(AND($AJ$9&gt;=2,AJ9&lt;6),$AJ$9,0)</f>
        <v>2.0000000000582077</v>
      </c>
      <c r="R37" s="69">
        <v>20</v>
      </c>
      <c r="T37" s="70">
        <f>IF(Q37&gt;0,R37,0)</f>
        <v>20</v>
      </c>
      <c r="AC37" s="71"/>
      <c r="AH37" s="39"/>
    </row>
    <row r="38" spans="1:34" s="21" customFormat="1" ht="14.25" x14ac:dyDescent="0.2">
      <c r="D38" s="262" t="s">
        <v>43</v>
      </c>
      <c r="E38" s="262"/>
      <c r="F38" s="262"/>
      <c r="G38" s="262"/>
      <c r="H38" s="263" t="str">
        <f>IF(AND($AJ$9&gt;=6,$AJ$9&lt;12),$J$9,"")</f>
        <v/>
      </c>
      <c r="I38" s="264"/>
      <c r="J38" s="265" t="str">
        <f>IF(AND($AJ$9&gt;=6,$AJ$9&lt;12),$H$9,"")</f>
        <v/>
      </c>
      <c r="K38" s="266"/>
      <c r="L38" s="267"/>
      <c r="M38" s="265" t="str">
        <f>IF(AND($AJ$9&gt;=6,$AJ$9&lt;12),$M$9,"")</f>
        <v/>
      </c>
      <c r="N38" s="267"/>
      <c r="O38" s="63"/>
      <c r="P38" s="64"/>
      <c r="Q38" s="68">
        <f>IF(AND($AJ$9&gt;=6,AJ9&lt;12),$AJ$9,0)</f>
        <v>0</v>
      </c>
      <c r="R38" s="69">
        <v>42</v>
      </c>
      <c r="T38" s="70">
        <f>IF(Q38&gt;0,R38,0)</f>
        <v>0</v>
      </c>
      <c r="AC38" s="72"/>
    </row>
    <row r="39" spans="1:34" s="21" customFormat="1" ht="15" thickBot="1" x14ac:dyDescent="0.25">
      <c r="D39" s="291" t="s">
        <v>44</v>
      </c>
      <c r="E39" s="291"/>
      <c r="F39" s="291"/>
      <c r="G39" s="291"/>
      <c r="H39" s="292" t="str">
        <f>IF($AJ$9&gt;=12,$J$9,"")</f>
        <v/>
      </c>
      <c r="I39" s="293"/>
      <c r="J39" s="294" t="str">
        <f>IF($AJ$9&gt;=12,$H$9,"")</f>
        <v/>
      </c>
      <c r="K39" s="295"/>
      <c r="L39" s="296"/>
      <c r="M39" s="294" t="str">
        <f>IF($AJ$9&gt;=12,$M$9,"")</f>
        <v/>
      </c>
      <c r="N39" s="296"/>
      <c r="O39" s="73"/>
      <c r="P39" s="74"/>
      <c r="Q39" s="75">
        <f>IF($AJ$9&gt;=12,$AJ$9,0)</f>
        <v>0</v>
      </c>
      <c r="R39" s="76">
        <v>59</v>
      </c>
      <c r="T39" s="70">
        <f>IF(Q39&gt;0,R39,0)</f>
        <v>0</v>
      </c>
      <c r="U39" s="39">
        <f>SUM(T36:T39)</f>
        <v>20</v>
      </c>
      <c r="V39" s="39"/>
      <c r="AC39" s="72"/>
      <c r="AD39" s="39"/>
      <c r="AE39" s="39"/>
      <c r="AF39" s="39"/>
    </row>
    <row r="40" spans="1:34" s="21" customFormat="1" ht="15.75" hidden="1" thickBot="1" x14ac:dyDescent="0.3">
      <c r="D40" s="77" t="s">
        <v>45</v>
      </c>
      <c r="E40" s="78"/>
      <c r="F40" s="79"/>
      <c r="G40" s="79"/>
      <c r="H40" s="297">
        <v>0</v>
      </c>
      <c r="I40" s="298"/>
      <c r="J40" s="275">
        <v>0</v>
      </c>
      <c r="K40" s="299"/>
      <c r="L40" s="299"/>
      <c r="M40" s="275">
        <v>0</v>
      </c>
      <c r="N40" s="276"/>
      <c r="O40" s="275">
        <v>0</v>
      </c>
      <c r="P40" s="276"/>
      <c r="Q40" s="199">
        <v>0</v>
      </c>
      <c r="R40" s="199">
        <v>0</v>
      </c>
      <c r="S40" s="80"/>
      <c r="T40" s="81">
        <f>H40+J40+M40+Q40+R40+O40</f>
        <v>0</v>
      </c>
      <c r="AC40" s="72"/>
    </row>
    <row r="41" spans="1:34" s="21" customFormat="1" ht="15.75" thickBot="1" x14ac:dyDescent="0.3">
      <c r="D41" s="277" t="s">
        <v>46</v>
      </c>
      <c r="E41" s="278"/>
      <c r="F41" s="278"/>
      <c r="G41" s="278"/>
      <c r="H41" s="278"/>
      <c r="I41" s="278"/>
      <c r="J41" s="278"/>
      <c r="K41" s="278"/>
      <c r="L41" s="278"/>
      <c r="M41" s="279"/>
      <c r="N41" s="280"/>
      <c r="O41" s="280"/>
      <c r="P41" s="280"/>
      <c r="Q41" s="280"/>
      <c r="R41" s="82">
        <f>U39</f>
        <v>20</v>
      </c>
      <c r="S41" s="83"/>
      <c r="T41" s="84">
        <f>SUM(T36:T40)</f>
        <v>20</v>
      </c>
      <c r="U41" s="39">
        <f>SUM(T40:T41)</f>
        <v>20</v>
      </c>
      <c r="V41" s="39"/>
      <c r="W41" s="39"/>
      <c r="X41" s="39"/>
      <c r="Y41" s="39"/>
      <c r="Z41" s="39"/>
      <c r="AA41" s="39"/>
      <c r="AB41" s="39"/>
      <c r="AC41" s="85"/>
      <c r="AD41" s="39"/>
      <c r="AE41" s="39"/>
      <c r="AF41" s="39"/>
    </row>
    <row r="42" spans="1:34" s="21" customFormat="1" ht="15.75" x14ac:dyDescent="0.25">
      <c r="B42" s="86"/>
      <c r="C42" s="87" t="s">
        <v>47</v>
      </c>
      <c r="D42" s="88"/>
      <c r="E42" s="89"/>
      <c r="F42" s="90"/>
      <c r="G42" s="90"/>
      <c r="H42" s="91"/>
      <c r="I42" s="91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3">
        <f>IF(U41&lt;T41,U41,U39)</f>
        <v>20</v>
      </c>
      <c r="AC42" s="72"/>
    </row>
    <row r="43" spans="1:34" s="22" customFormat="1" ht="15.75" hidden="1" x14ac:dyDescent="0.25">
      <c r="C43" s="22" t="s">
        <v>48</v>
      </c>
      <c r="F43" s="94"/>
      <c r="G43" s="95"/>
      <c r="H43" s="94"/>
      <c r="J43" s="96"/>
      <c r="K43" s="96"/>
      <c r="M43" s="97"/>
      <c r="N43" s="97"/>
      <c r="O43" s="97"/>
      <c r="P43" s="97"/>
      <c r="R43" s="98"/>
      <c r="T43" s="98">
        <f>O33+T42</f>
        <v>39.269999999999996</v>
      </c>
      <c r="W43" s="39"/>
      <c r="X43" s="39"/>
      <c r="Y43" s="39"/>
      <c r="Z43" s="39"/>
      <c r="AA43" s="39"/>
      <c r="AB43" s="39"/>
      <c r="AC43" s="85"/>
    </row>
    <row r="44" spans="1:34" s="22" customFormat="1" ht="15.75" hidden="1" x14ac:dyDescent="0.25">
      <c r="D44" s="22" t="s">
        <v>49</v>
      </c>
      <c r="F44" s="94"/>
      <c r="G44" s="95"/>
      <c r="H44" s="94"/>
      <c r="J44" s="96"/>
      <c r="K44" s="96"/>
      <c r="M44" s="97"/>
      <c r="N44" s="97"/>
      <c r="O44" s="97"/>
      <c r="P44" s="97"/>
      <c r="R44" s="98"/>
      <c r="T44" s="99">
        <f>I33+T40</f>
        <v>19.27</v>
      </c>
      <c r="W44" s="21"/>
      <c r="X44" s="21"/>
      <c r="Y44" s="21"/>
      <c r="Z44" s="21"/>
      <c r="AA44" s="21"/>
      <c r="AB44" s="21"/>
      <c r="AC44" s="72"/>
    </row>
    <row r="45" spans="1:34" s="22" customFormat="1" ht="16.5" thickBot="1" x14ac:dyDescent="0.3">
      <c r="B45" s="86"/>
      <c r="C45" s="100" t="s">
        <v>50</v>
      </c>
      <c r="D45" s="100"/>
      <c r="E45" s="100"/>
      <c r="F45" s="101"/>
      <c r="G45" s="102"/>
      <c r="H45" s="101"/>
      <c r="I45" s="103"/>
      <c r="J45" s="104"/>
      <c r="K45" s="105"/>
      <c r="L45" s="100"/>
      <c r="M45" s="106"/>
      <c r="N45" s="106"/>
      <c r="O45" s="107"/>
      <c r="P45" s="107"/>
      <c r="Q45" s="103"/>
      <c r="R45" s="108"/>
      <c r="S45" s="100"/>
      <c r="T45" s="109">
        <f>T43</f>
        <v>39.269999999999996</v>
      </c>
      <c r="AC45" s="110"/>
    </row>
    <row r="46" spans="1:34" s="22" customFormat="1" ht="16.5" thickBot="1" x14ac:dyDescent="0.3">
      <c r="A46" s="300" t="s">
        <v>95</v>
      </c>
      <c r="B46" s="301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2"/>
      <c r="AC46" s="110"/>
    </row>
    <row r="47" spans="1:34" s="32" customFormat="1" ht="16.5" thickBot="1" x14ac:dyDescent="0.3">
      <c r="F47" s="281" t="s">
        <v>51</v>
      </c>
      <c r="G47" s="282"/>
      <c r="H47" s="282"/>
      <c r="I47" s="282"/>
      <c r="J47" s="283"/>
      <c r="K47" s="36"/>
      <c r="M47" s="37"/>
      <c r="N47" s="37"/>
      <c r="O47" s="284" t="s">
        <v>52</v>
      </c>
      <c r="P47" s="285"/>
      <c r="Q47" s="285"/>
      <c r="R47" s="286"/>
      <c r="W47" s="22"/>
      <c r="X47" s="22"/>
      <c r="Y47" s="22"/>
      <c r="Z47" s="22"/>
      <c r="AA47" s="22"/>
      <c r="AB47" s="22"/>
      <c r="AC47" s="110"/>
    </row>
    <row r="48" spans="1:34" s="23" customFormat="1" ht="16.5" thickBot="1" x14ac:dyDescent="0.3">
      <c r="B48" s="86"/>
      <c r="C48" s="100" t="s">
        <v>53</v>
      </c>
      <c r="D48" s="100"/>
      <c r="E48" s="111"/>
      <c r="F48" s="189">
        <v>23545</v>
      </c>
      <c r="G48" s="112"/>
      <c r="H48" s="287">
        <v>144.69</v>
      </c>
      <c r="I48" s="288"/>
      <c r="J48" s="112"/>
      <c r="K48" s="111"/>
      <c r="L48" s="111"/>
      <c r="M48" s="111"/>
      <c r="N48" s="111"/>
      <c r="O48" s="112"/>
      <c r="P48" s="289"/>
      <c r="Q48" s="290"/>
      <c r="R48" s="112"/>
      <c r="S48" s="100"/>
      <c r="T48" s="188">
        <f>P48</f>
        <v>0</v>
      </c>
      <c r="W48" s="22"/>
      <c r="X48" s="22"/>
      <c r="Y48" s="22"/>
      <c r="Z48" s="22"/>
      <c r="AA48" s="22"/>
      <c r="AB48" s="22"/>
      <c r="AC48" s="110"/>
    </row>
    <row r="49" spans="2:29" s="21" customFormat="1" ht="6.6" customHeight="1" x14ac:dyDescent="0.2">
      <c r="H49" s="113"/>
      <c r="I49" s="113"/>
      <c r="R49" s="39"/>
      <c r="W49" s="32"/>
      <c r="X49" s="32"/>
      <c r="Y49" s="32"/>
      <c r="Z49" s="32"/>
      <c r="AA49" s="32"/>
      <c r="AB49" s="32"/>
      <c r="AC49" s="71"/>
    </row>
    <row r="50" spans="2:29" s="23" customFormat="1" ht="16.5" thickBot="1" x14ac:dyDescent="0.3">
      <c r="C50" s="23" t="s">
        <v>54</v>
      </c>
      <c r="D50" s="22"/>
      <c r="E50" s="22"/>
      <c r="H50" s="114"/>
      <c r="I50" s="114"/>
      <c r="Q50" s="22"/>
      <c r="R50" s="115"/>
      <c r="S50" s="22"/>
      <c r="AB50" s="116"/>
    </row>
    <row r="51" spans="2:29" ht="15" thickBot="1" x14ac:dyDescent="0.25">
      <c r="D51" s="117" t="s">
        <v>55</v>
      </c>
      <c r="E51" s="117"/>
      <c r="F51" s="118"/>
      <c r="G51" s="118"/>
      <c r="H51" s="306"/>
      <c r="I51" s="307"/>
      <c r="J51" s="118"/>
      <c r="K51" s="118"/>
      <c r="L51" s="118"/>
      <c r="M51" s="118"/>
      <c r="N51" s="118"/>
      <c r="O51" s="118"/>
      <c r="P51" s="308"/>
      <c r="Q51" s="309"/>
      <c r="R51" s="118"/>
      <c r="S51" s="119"/>
      <c r="T51" s="120">
        <f>P51</f>
        <v>0</v>
      </c>
    </row>
    <row r="52" spans="2:29" ht="15" thickBot="1" x14ac:dyDescent="0.25">
      <c r="D52" s="1" t="s">
        <v>56</v>
      </c>
      <c r="F52" s="121"/>
      <c r="G52" s="121"/>
      <c r="H52" s="306"/>
      <c r="I52" s="307"/>
      <c r="J52" s="121"/>
      <c r="K52" s="121"/>
      <c r="L52" s="121"/>
      <c r="M52" s="121"/>
      <c r="N52" s="121"/>
      <c r="O52" s="121"/>
      <c r="P52" s="308">
        <v>50</v>
      </c>
      <c r="Q52" s="309"/>
      <c r="R52" s="121"/>
      <c r="S52" s="119"/>
      <c r="T52" s="120">
        <f>P52</f>
        <v>50</v>
      </c>
    </row>
    <row r="53" spans="2:29" ht="15" thickBot="1" x14ac:dyDescent="0.25">
      <c r="D53" s="117" t="s">
        <v>57</v>
      </c>
      <c r="E53" s="117"/>
      <c r="F53" s="121"/>
      <c r="G53" s="121"/>
      <c r="H53" s="306"/>
      <c r="I53" s="307"/>
      <c r="J53" s="121"/>
      <c r="K53" s="121"/>
      <c r="L53" s="121"/>
      <c r="M53" s="121"/>
      <c r="N53" s="121"/>
      <c r="O53" s="121"/>
      <c r="P53" s="308"/>
      <c r="Q53" s="309"/>
      <c r="R53" s="121"/>
      <c r="S53" s="119"/>
      <c r="T53" s="120">
        <f>P53</f>
        <v>0</v>
      </c>
    </row>
    <row r="54" spans="2:29" ht="15" thickBot="1" x14ac:dyDescent="0.25">
      <c r="D54" s="58" t="s">
        <v>58</v>
      </c>
      <c r="E54" s="59"/>
      <c r="F54" s="122"/>
      <c r="G54" s="122"/>
      <c r="H54" s="122"/>
      <c r="I54" s="122"/>
      <c r="J54" s="117"/>
      <c r="K54" s="117"/>
      <c r="L54" s="117"/>
      <c r="M54" s="123"/>
      <c r="N54" s="123"/>
      <c r="O54" s="123"/>
      <c r="P54" s="303"/>
      <c r="Q54" s="304"/>
      <c r="R54" s="124">
        <v>0.45</v>
      </c>
      <c r="S54" s="119"/>
      <c r="T54" s="70">
        <f>ROUND(P54*R54,2)</f>
        <v>0</v>
      </c>
      <c r="X54" s="193" t="s">
        <v>96</v>
      </c>
    </row>
    <row r="55" spans="2:29" s="125" customFormat="1" ht="10.35" customHeight="1" x14ac:dyDescent="0.2">
      <c r="D55" s="126"/>
      <c r="E55" s="126"/>
      <c r="F55" s="127"/>
      <c r="G55" s="127"/>
      <c r="H55" s="127"/>
      <c r="I55" s="127"/>
      <c r="M55" s="128"/>
      <c r="N55" s="128"/>
      <c r="O55" s="128"/>
      <c r="P55" s="305" t="s">
        <v>59</v>
      </c>
      <c r="Q55" s="305"/>
      <c r="R55" s="127"/>
      <c r="S55" s="129"/>
      <c r="T55" s="130"/>
    </row>
    <row r="56" spans="2:29" s="134" customFormat="1" ht="15.75" x14ac:dyDescent="0.25">
      <c r="B56" s="86"/>
      <c r="C56" s="100" t="s">
        <v>60</v>
      </c>
      <c r="D56" s="100"/>
      <c r="E56" s="100"/>
      <c r="F56" s="131"/>
      <c r="G56" s="132"/>
      <c r="H56" s="131"/>
      <c r="I56" s="100"/>
      <c r="J56" s="105"/>
      <c r="K56" s="105"/>
      <c r="L56" s="100"/>
      <c r="M56" s="106"/>
      <c r="N56" s="106"/>
      <c r="O56" s="106"/>
      <c r="P56" s="106"/>
      <c r="Q56" s="100"/>
      <c r="R56" s="133"/>
      <c r="S56" s="119"/>
      <c r="T56" s="109">
        <f>SUM(T51:T54)</f>
        <v>50</v>
      </c>
    </row>
    <row r="57" spans="2:29" s="125" customFormat="1" ht="6.6" customHeight="1" x14ac:dyDescent="0.2">
      <c r="D57" s="126"/>
      <c r="E57" s="126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6"/>
      <c r="S57" s="129"/>
      <c r="T57" s="130"/>
    </row>
    <row r="58" spans="2:29" ht="16.5" thickBot="1" x14ac:dyDescent="0.3">
      <c r="C58" s="23" t="s">
        <v>61</v>
      </c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35"/>
    </row>
    <row r="59" spans="2:29" ht="15" thickBot="1" x14ac:dyDescent="0.25">
      <c r="D59" s="117" t="s">
        <v>62</v>
      </c>
      <c r="E59" s="117"/>
      <c r="F59" s="118"/>
      <c r="G59" s="118"/>
      <c r="H59" s="306"/>
      <c r="I59" s="307"/>
      <c r="J59" s="118"/>
      <c r="K59" s="118"/>
      <c r="L59" s="118"/>
      <c r="M59" s="118"/>
      <c r="N59" s="118"/>
      <c r="O59" s="118"/>
      <c r="P59" s="308"/>
      <c r="Q59" s="309"/>
      <c r="R59" s="118"/>
      <c r="S59" s="119"/>
      <c r="T59" s="120">
        <f>P59</f>
        <v>0</v>
      </c>
    </row>
    <row r="60" spans="2:29" ht="16.5" thickBot="1" x14ac:dyDescent="0.3">
      <c r="D60" s="118" t="s">
        <v>63</v>
      </c>
      <c r="E60" s="118"/>
      <c r="F60" s="189">
        <v>23545</v>
      </c>
      <c r="G60" s="121"/>
      <c r="H60" s="306"/>
      <c r="I60" s="307"/>
      <c r="J60" s="121"/>
      <c r="K60" s="121"/>
      <c r="L60" s="121"/>
      <c r="M60" s="121"/>
      <c r="N60" s="121"/>
      <c r="O60" s="121"/>
      <c r="P60" s="308"/>
      <c r="Q60" s="309"/>
      <c r="R60" s="121"/>
      <c r="T60" s="120">
        <f>P60</f>
        <v>0</v>
      </c>
    </row>
    <row r="61" spans="2:29" ht="15" thickBot="1" x14ac:dyDescent="0.25">
      <c r="D61" s="121" t="s">
        <v>64</v>
      </c>
      <c r="E61" s="136"/>
      <c r="F61" s="136"/>
      <c r="G61" s="121"/>
      <c r="H61" s="306"/>
      <c r="I61" s="307"/>
      <c r="J61" s="121"/>
      <c r="K61" s="121"/>
      <c r="L61" s="136"/>
      <c r="M61" s="136"/>
      <c r="N61" s="136"/>
      <c r="O61" s="136"/>
      <c r="P61" s="308"/>
      <c r="Q61" s="309"/>
      <c r="R61" s="121"/>
      <c r="S61" s="119"/>
      <c r="T61" s="120">
        <f>P61</f>
        <v>0</v>
      </c>
    </row>
    <row r="62" spans="2:29" ht="6.6" customHeight="1" x14ac:dyDescent="0.2">
      <c r="R62" s="1"/>
      <c r="T62" s="2"/>
    </row>
    <row r="63" spans="2:29" s="134" customFormat="1" ht="15.75" x14ac:dyDescent="0.25">
      <c r="B63" s="86"/>
      <c r="C63" s="100" t="s">
        <v>65</v>
      </c>
      <c r="D63" s="100"/>
      <c r="E63" s="100"/>
      <c r="F63" s="131"/>
      <c r="G63" s="132"/>
      <c r="H63" s="131"/>
      <c r="I63" s="100"/>
      <c r="J63" s="105"/>
      <c r="K63" s="105"/>
      <c r="L63" s="100"/>
      <c r="M63" s="106"/>
      <c r="N63" s="106"/>
      <c r="O63" s="106"/>
      <c r="P63" s="106"/>
      <c r="Q63" s="100"/>
      <c r="R63" s="133"/>
      <c r="S63" s="119"/>
      <c r="T63" s="109">
        <f>SUM(T59:T61)</f>
        <v>0</v>
      </c>
    </row>
    <row r="64" spans="2:29" ht="6.6" customHeight="1" x14ac:dyDescent="0.2">
      <c r="R64" s="1"/>
      <c r="T64" s="2"/>
    </row>
    <row r="65" spans="1:32" s="134" customFormat="1" ht="15.75" x14ac:dyDescent="0.25">
      <c r="B65" s="86"/>
      <c r="C65" s="100" t="s">
        <v>66</v>
      </c>
      <c r="D65" s="100"/>
      <c r="E65" s="100"/>
      <c r="F65" s="131"/>
      <c r="G65" s="132"/>
      <c r="H65" s="131"/>
      <c r="I65" s="100"/>
      <c r="J65" s="105"/>
      <c r="K65" s="105"/>
      <c r="L65" s="100"/>
      <c r="M65" s="106"/>
      <c r="N65" s="106"/>
      <c r="O65" s="106"/>
      <c r="P65" s="106"/>
      <c r="Q65" s="100"/>
      <c r="R65" s="133"/>
      <c r="S65" s="119"/>
      <c r="T65" s="109">
        <f>T63+T56+T48+T45</f>
        <v>89.27</v>
      </c>
    </row>
    <row r="66" spans="1:32" ht="6.6" customHeight="1" x14ac:dyDescent="0.2"/>
    <row r="67" spans="1:32" ht="15.75" customHeight="1" x14ac:dyDescent="0.2">
      <c r="B67" s="182" t="s">
        <v>67</v>
      </c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4"/>
    </row>
    <row r="68" spans="1:32" ht="6.6" customHeight="1" x14ac:dyDescent="0.2">
      <c r="B68" s="315" t="s">
        <v>87</v>
      </c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7"/>
    </row>
    <row r="69" spans="1:32" ht="6.6" customHeight="1" x14ac:dyDescent="0.2"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7"/>
    </row>
    <row r="70" spans="1:32" ht="6.6" customHeight="1" x14ac:dyDescent="0.2"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7"/>
    </row>
    <row r="71" spans="1:32" ht="6.6" customHeight="1" x14ac:dyDescent="0.2"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7"/>
    </row>
    <row r="72" spans="1:32" ht="6.6" customHeight="1" x14ac:dyDescent="0.2"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7"/>
    </row>
    <row r="73" spans="1:32" ht="6.6" customHeight="1" x14ac:dyDescent="0.2"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7"/>
    </row>
    <row r="74" spans="1:32" ht="6.6" customHeight="1" x14ac:dyDescent="0.2">
      <c r="B74" s="318"/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20"/>
    </row>
    <row r="75" spans="1:32" s="137" customFormat="1" ht="15.75" hidden="1" x14ac:dyDescent="0.25">
      <c r="A75" s="23" t="s">
        <v>68</v>
      </c>
      <c r="B75" s="23" t="s">
        <v>69</v>
      </c>
      <c r="C75" s="23"/>
      <c r="R75" s="138"/>
    </row>
    <row r="76" spans="1:32" ht="15" hidden="1" customHeight="1" x14ac:dyDescent="0.2">
      <c r="C76" s="139">
        <v>1</v>
      </c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P76" s="311"/>
      <c r="Q76" s="312"/>
      <c r="R76" s="140"/>
      <c r="AE76" s="2"/>
    </row>
    <row r="77" spans="1:32" ht="15" hidden="1" customHeight="1" x14ac:dyDescent="0.2">
      <c r="C77" s="139">
        <v>2</v>
      </c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P77" s="311"/>
      <c r="Q77" s="312"/>
      <c r="R77" s="140"/>
      <c r="AF77" s="2"/>
    </row>
    <row r="78" spans="1:32" ht="15" hidden="1" customHeight="1" x14ac:dyDescent="0.2">
      <c r="C78" s="139">
        <v>3</v>
      </c>
      <c r="D78" s="311"/>
      <c r="E78" s="311"/>
      <c r="F78" s="311"/>
      <c r="G78" s="311"/>
      <c r="H78" s="311"/>
      <c r="I78" s="311"/>
      <c r="J78" s="311"/>
      <c r="K78" s="311"/>
      <c r="L78" s="311"/>
      <c r="M78" s="311"/>
      <c r="N78" s="311"/>
      <c r="O78" s="311"/>
      <c r="P78" s="311"/>
      <c r="Q78" s="312"/>
      <c r="R78" s="140"/>
      <c r="AE78" s="2"/>
    </row>
    <row r="79" spans="1:32" ht="15" hidden="1" customHeight="1" x14ac:dyDescent="0.2">
      <c r="C79" s="139">
        <v>4</v>
      </c>
      <c r="D79" s="311"/>
      <c r="E79" s="311"/>
      <c r="F79" s="311"/>
      <c r="G79" s="311"/>
      <c r="H79" s="311"/>
      <c r="I79" s="311"/>
      <c r="J79" s="311"/>
      <c r="K79" s="311"/>
      <c r="L79" s="311"/>
      <c r="M79" s="311"/>
      <c r="N79" s="311"/>
      <c r="O79" s="311"/>
      <c r="P79" s="311"/>
      <c r="Q79" s="312"/>
      <c r="R79" s="140"/>
    </row>
    <row r="80" spans="1:32" ht="15" hidden="1" customHeight="1" x14ac:dyDescent="0.2">
      <c r="C80" s="139">
        <v>5</v>
      </c>
      <c r="D80" s="311"/>
      <c r="E80" s="311"/>
      <c r="F80" s="311"/>
      <c r="G80" s="311"/>
      <c r="H80" s="311"/>
      <c r="I80" s="311"/>
      <c r="J80" s="311"/>
      <c r="K80" s="311"/>
      <c r="L80" s="311"/>
      <c r="M80" s="311"/>
      <c r="N80" s="311"/>
      <c r="O80" s="311"/>
      <c r="P80" s="311"/>
      <c r="Q80" s="312"/>
      <c r="R80" s="140"/>
    </row>
    <row r="81" spans="1:20" ht="15" hidden="1" customHeight="1" x14ac:dyDescent="0.2">
      <c r="C81" s="139">
        <v>6</v>
      </c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2"/>
      <c r="R81" s="140"/>
      <c r="T81" s="2"/>
    </row>
    <row r="82" spans="1:20" ht="15.75" hidden="1" x14ac:dyDescent="0.25">
      <c r="C82" s="139">
        <v>7</v>
      </c>
      <c r="D82" s="311"/>
      <c r="E82" s="311"/>
      <c r="F82" s="311"/>
      <c r="G82" s="311"/>
      <c r="H82" s="311"/>
      <c r="I82" s="311"/>
      <c r="J82" s="311"/>
      <c r="K82" s="311"/>
      <c r="L82" s="311"/>
      <c r="M82" s="311"/>
      <c r="N82" s="311"/>
      <c r="O82" s="311"/>
      <c r="P82" s="311"/>
      <c r="Q82" s="312"/>
      <c r="R82" s="140"/>
      <c r="T82" s="141">
        <f>-SUM(R76:R82)</f>
        <v>0</v>
      </c>
    </row>
    <row r="83" spans="1:20" ht="5.0999999999999996" customHeight="1" thickBot="1" x14ac:dyDescent="0.25">
      <c r="R83" s="1"/>
      <c r="T83" s="2"/>
    </row>
    <row r="84" spans="1:20" s="23" customFormat="1" ht="16.5" thickBot="1" x14ac:dyDescent="0.3">
      <c r="A84" s="142" t="s">
        <v>68</v>
      </c>
      <c r="B84" s="143" t="s">
        <v>70</v>
      </c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2"/>
      <c r="N84" s="142"/>
      <c r="O84" s="142"/>
      <c r="P84" s="142"/>
      <c r="Q84" s="142"/>
      <c r="R84" s="143"/>
      <c r="S84" s="142"/>
      <c r="T84" s="144">
        <f>T65+T82</f>
        <v>89.27</v>
      </c>
    </row>
    <row r="85" spans="1:20" ht="5.0999999999999996" customHeight="1" x14ac:dyDescent="0.2"/>
    <row r="86" spans="1:20" x14ac:dyDescent="0.2">
      <c r="A86" s="145" t="s">
        <v>71</v>
      </c>
      <c r="B86" s="146" t="s">
        <v>72</v>
      </c>
      <c r="C86" s="146"/>
      <c r="D86" s="147"/>
      <c r="E86" s="147"/>
      <c r="F86" s="147"/>
      <c r="G86" s="147"/>
      <c r="H86" s="147"/>
      <c r="I86" s="147"/>
      <c r="J86" s="147"/>
      <c r="K86" s="147"/>
      <c r="L86" s="147"/>
      <c r="M86" s="148"/>
      <c r="N86" s="148"/>
      <c r="O86" s="148"/>
      <c r="P86" s="148"/>
      <c r="Q86" s="148"/>
      <c r="R86" s="148"/>
      <c r="S86" s="149"/>
      <c r="T86" s="150"/>
    </row>
    <row r="87" spans="1:20" ht="14.25" thickBot="1" x14ac:dyDescent="0.3">
      <c r="A87" s="151"/>
      <c r="B87" s="135"/>
      <c r="C87" s="152" t="s">
        <v>73</v>
      </c>
      <c r="D87" s="152"/>
      <c r="E87" s="152"/>
      <c r="F87" s="152"/>
      <c r="G87" s="152"/>
      <c r="H87" s="153">
        <f>T40+H48+H51+H52+H53+H59+H60+H61</f>
        <v>144.69</v>
      </c>
      <c r="I87" s="154"/>
      <c r="J87" s="135"/>
      <c r="K87" s="135"/>
      <c r="L87" s="135"/>
      <c r="N87" s="155" t="s">
        <v>74</v>
      </c>
      <c r="O87" s="156"/>
      <c r="P87" s="156"/>
      <c r="Q87" s="155"/>
      <c r="R87" s="157"/>
      <c r="S87" s="158"/>
      <c r="T87" s="159">
        <f>T84</f>
        <v>89.27</v>
      </c>
    </row>
    <row r="88" spans="1:20" ht="8.25" customHeight="1" thickTop="1" x14ac:dyDescent="0.2">
      <c r="A88" s="151"/>
      <c r="B88" s="135"/>
      <c r="C88" s="160"/>
      <c r="D88" s="160"/>
      <c r="E88" s="160"/>
      <c r="F88" s="160"/>
      <c r="G88" s="160"/>
      <c r="H88" s="154"/>
      <c r="I88" s="154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61"/>
    </row>
    <row r="89" spans="1:20" ht="13.5" x14ac:dyDescent="0.25">
      <c r="A89" s="151"/>
      <c r="B89" s="135"/>
      <c r="C89" s="135" t="s">
        <v>75</v>
      </c>
      <c r="D89" s="135"/>
      <c r="E89" s="162" t="s">
        <v>76</v>
      </c>
      <c r="F89" s="162" t="s">
        <v>77</v>
      </c>
      <c r="G89" s="160"/>
      <c r="H89" s="163"/>
      <c r="I89" s="164"/>
      <c r="J89" s="313" t="s">
        <v>78</v>
      </c>
      <c r="K89" s="313"/>
      <c r="L89" s="313"/>
      <c r="M89" s="313"/>
      <c r="O89" s="165" t="s">
        <v>79</v>
      </c>
      <c r="P89" s="166"/>
      <c r="Q89" s="166"/>
      <c r="R89" s="165" t="s">
        <v>80</v>
      </c>
      <c r="S89" s="136"/>
      <c r="T89" s="167"/>
    </row>
    <row r="90" spans="1:20" ht="4.5" customHeight="1" x14ac:dyDescent="0.2">
      <c r="A90" s="151"/>
      <c r="B90" s="135"/>
      <c r="C90" s="135"/>
      <c r="D90" s="135"/>
      <c r="E90" s="162"/>
      <c r="F90" s="162"/>
      <c r="G90" s="160"/>
      <c r="H90" s="163"/>
      <c r="I90" s="164"/>
      <c r="J90" s="135"/>
      <c r="K90" s="135"/>
      <c r="L90" s="135"/>
      <c r="M90" s="135"/>
      <c r="N90" s="135"/>
      <c r="O90" s="135"/>
      <c r="P90" s="135"/>
      <c r="Q90" s="135"/>
      <c r="R90" s="135"/>
      <c r="S90" s="163"/>
      <c r="T90" s="161"/>
    </row>
    <row r="91" spans="1:20" ht="13.5" x14ac:dyDescent="0.25">
      <c r="A91" s="151"/>
      <c r="B91" s="135"/>
      <c r="C91" s="135" t="s">
        <v>81</v>
      </c>
      <c r="D91" s="135"/>
      <c r="E91" s="162" t="s">
        <v>76</v>
      </c>
      <c r="F91" s="162" t="s">
        <v>77</v>
      </c>
      <c r="G91" s="135"/>
      <c r="H91" s="168"/>
      <c r="I91" s="169"/>
      <c r="J91" s="314">
        <f>H87+T87</f>
        <v>233.95999999999998</v>
      </c>
      <c r="K91" s="314"/>
      <c r="L91" s="314"/>
      <c r="M91" s="314"/>
      <c r="N91" s="135"/>
      <c r="O91" s="135"/>
      <c r="P91" s="135"/>
      <c r="Q91" s="135"/>
      <c r="R91" s="135"/>
      <c r="S91" s="135"/>
      <c r="T91" s="161"/>
    </row>
    <row r="92" spans="1:20" s="174" customFormat="1" ht="5.0999999999999996" customHeight="1" x14ac:dyDescent="0.2">
      <c r="A92" s="170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2"/>
      <c r="T92" s="173"/>
    </row>
    <row r="94" spans="1:20" x14ac:dyDescent="0.2">
      <c r="A94" s="1" t="s">
        <v>82</v>
      </c>
      <c r="M94" s="1" t="s">
        <v>83</v>
      </c>
      <c r="O94" s="175"/>
      <c r="P94" s="175"/>
      <c r="Q94" s="175"/>
      <c r="R94" s="176"/>
    </row>
    <row r="95" spans="1:20" ht="12.75" customHeight="1" x14ac:dyDescent="0.2">
      <c r="A95" s="310" t="s">
        <v>84</v>
      </c>
      <c r="B95" s="310"/>
      <c r="C95" s="310"/>
      <c r="D95" s="310"/>
      <c r="E95" s="310"/>
      <c r="F95" s="310"/>
      <c r="G95" s="310"/>
      <c r="H95" s="310"/>
      <c r="I95" s="310"/>
      <c r="J95" s="310"/>
      <c r="K95" s="177"/>
      <c r="L95" s="177"/>
      <c r="M95" s="310" t="s">
        <v>85</v>
      </c>
      <c r="N95" s="310"/>
      <c r="O95" s="310"/>
      <c r="P95" s="310"/>
      <c r="Q95" s="310"/>
      <c r="R95" s="310"/>
      <c r="S95" s="310"/>
      <c r="T95" s="178"/>
    </row>
    <row r="96" spans="1:20" ht="12.75" customHeight="1" x14ac:dyDescent="0.2">
      <c r="A96" s="310"/>
      <c r="B96" s="310"/>
      <c r="C96" s="310"/>
      <c r="D96" s="310"/>
      <c r="E96" s="310"/>
      <c r="F96" s="310"/>
      <c r="G96" s="310"/>
      <c r="H96" s="310"/>
      <c r="I96" s="310"/>
      <c r="J96" s="310"/>
      <c r="K96" s="177"/>
      <c r="L96" s="177"/>
      <c r="M96" s="310"/>
      <c r="N96" s="310"/>
      <c r="O96" s="310"/>
      <c r="P96" s="310"/>
      <c r="Q96" s="310"/>
      <c r="R96" s="310"/>
      <c r="S96" s="310"/>
      <c r="T96" s="178"/>
    </row>
    <row r="97" spans="1:20" x14ac:dyDescent="0.2">
      <c r="A97" s="310"/>
      <c r="B97" s="310"/>
      <c r="C97" s="310"/>
      <c r="D97" s="310"/>
      <c r="E97" s="310"/>
      <c r="F97" s="310"/>
      <c r="G97" s="310"/>
      <c r="H97" s="310"/>
      <c r="I97" s="310"/>
      <c r="J97" s="310"/>
      <c r="K97" s="177"/>
      <c r="L97" s="179"/>
      <c r="M97" s="179"/>
      <c r="N97" s="179"/>
      <c r="O97" s="179"/>
      <c r="P97" s="179"/>
      <c r="Q97" s="179"/>
      <c r="R97" s="179"/>
      <c r="S97" s="179"/>
      <c r="T97" s="180" t="s">
        <v>97</v>
      </c>
    </row>
    <row r="98" spans="1:20" x14ac:dyDescent="0.2">
      <c r="A98" s="310"/>
      <c r="B98" s="310"/>
      <c r="C98" s="310"/>
      <c r="D98" s="310"/>
      <c r="E98" s="310"/>
      <c r="F98" s="310"/>
      <c r="G98" s="310"/>
      <c r="H98" s="310"/>
      <c r="I98" s="310"/>
      <c r="J98" s="310"/>
      <c r="K98" s="181"/>
      <c r="L98" s="178"/>
    </row>
  </sheetData>
  <sheetProtection algorithmName="SHA-512" hashValue="UK4E1Q+dzf15IORinrb2C0rm69ALTWBFEFjyWZ9kn0nj+04kmNCCdeeuG12j3PtbwFXFTTdJsTJ+PYkGCM5mRA==" saltValue="PF/q7Cb7L1XXmpOrH2mZRw==" spinCount="100000" sheet="1" objects="1" scenarios="1"/>
  <mergeCells count="130">
    <mergeCell ref="A1:T1"/>
    <mergeCell ref="A2:T2"/>
    <mergeCell ref="F4:M4"/>
    <mergeCell ref="P4:Q5"/>
    <mergeCell ref="R4:R5"/>
    <mergeCell ref="T4:T5"/>
    <mergeCell ref="A11:T11"/>
    <mergeCell ref="D15:G15"/>
    <mergeCell ref="H15:I15"/>
    <mergeCell ref="J15:L15"/>
    <mergeCell ref="M15:N15"/>
    <mergeCell ref="P15:Q15"/>
    <mergeCell ref="F6:M6"/>
    <mergeCell ref="P6:Q6"/>
    <mergeCell ref="F7:M7"/>
    <mergeCell ref="P8:Q8"/>
    <mergeCell ref="R8:T8"/>
    <mergeCell ref="P9:T9"/>
    <mergeCell ref="D16:G16"/>
    <mergeCell ref="H16:I16"/>
    <mergeCell ref="J16:L16"/>
    <mergeCell ref="M16:N16"/>
    <mergeCell ref="P16:Q16"/>
    <mergeCell ref="D17:G17"/>
    <mergeCell ref="H17:I17"/>
    <mergeCell ref="J17:L17"/>
    <mergeCell ref="M17:N17"/>
    <mergeCell ref="P17:Q17"/>
    <mergeCell ref="D18:G18"/>
    <mergeCell ref="H18:I18"/>
    <mergeCell ref="J18:L18"/>
    <mergeCell ref="M18:N18"/>
    <mergeCell ref="P18:Q18"/>
    <mergeCell ref="D19:G19"/>
    <mergeCell ref="H19:I19"/>
    <mergeCell ref="J19:L19"/>
    <mergeCell ref="M19:N19"/>
    <mergeCell ref="P19:Q19"/>
    <mergeCell ref="P22:Q22"/>
    <mergeCell ref="E24:J24"/>
    <mergeCell ref="D20:G20"/>
    <mergeCell ref="H20:I20"/>
    <mergeCell ref="J20:L20"/>
    <mergeCell ref="M20:N20"/>
    <mergeCell ref="P20:Q20"/>
    <mergeCell ref="D21:G21"/>
    <mergeCell ref="H21:I21"/>
    <mergeCell ref="J21:L21"/>
    <mergeCell ref="M21:N21"/>
    <mergeCell ref="P21:Q21"/>
    <mergeCell ref="E25:F25"/>
    <mergeCell ref="G25:H25"/>
    <mergeCell ref="I25:J25"/>
    <mergeCell ref="L25:M25"/>
    <mergeCell ref="C26:D26"/>
    <mergeCell ref="L26:M26"/>
    <mergeCell ref="D22:G22"/>
    <mergeCell ref="H22:I22"/>
    <mergeCell ref="J22:L22"/>
    <mergeCell ref="M22:N22"/>
    <mergeCell ref="C30:D30"/>
    <mergeCell ref="L30:M30"/>
    <mergeCell ref="C31:D31"/>
    <mergeCell ref="L31:M31"/>
    <mergeCell ref="C32:D32"/>
    <mergeCell ref="L32:M32"/>
    <mergeCell ref="C27:D27"/>
    <mergeCell ref="L27:M27"/>
    <mergeCell ref="C28:D28"/>
    <mergeCell ref="L28:M28"/>
    <mergeCell ref="C29:D29"/>
    <mergeCell ref="L29:M29"/>
    <mergeCell ref="I33:J33"/>
    <mergeCell ref="L33:M33"/>
    <mergeCell ref="H35:I35"/>
    <mergeCell ref="J35:L35"/>
    <mergeCell ref="M35:N35"/>
    <mergeCell ref="D36:G36"/>
    <mergeCell ref="H36:I36"/>
    <mergeCell ref="J36:L36"/>
    <mergeCell ref="M36:N36"/>
    <mergeCell ref="D39:G39"/>
    <mergeCell ref="H39:I39"/>
    <mergeCell ref="J39:L39"/>
    <mergeCell ref="M39:N39"/>
    <mergeCell ref="H40:I40"/>
    <mergeCell ref="J40:L40"/>
    <mergeCell ref="M40:N40"/>
    <mergeCell ref="D37:G37"/>
    <mergeCell ref="H37:I37"/>
    <mergeCell ref="J37:L37"/>
    <mergeCell ref="M37:N37"/>
    <mergeCell ref="D38:G38"/>
    <mergeCell ref="H38:I38"/>
    <mergeCell ref="J38:L38"/>
    <mergeCell ref="M38:N38"/>
    <mergeCell ref="H48:I48"/>
    <mergeCell ref="P48:Q48"/>
    <mergeCell ref="H51:I51"/>
    <mergeCell ref="P51:Q51"/>
    <mergeCell ref="H52:I52"/>
    <mergeCell ref="P52:Q52"/>
    <mergeCell ref="O40:P40"/>
    <mergeCell ref="D41:L41"/>
    <mergeCell ref="M41:Q41"/>
    <mergeCell ref="A46:T46"/>
    <mergeCell ref="F47:J47"/>
    <mergeCell ref="O47:R47"/>
    <mergeCell ref="H60:I60"/>
    <mergeCell ref="P60:Q60"/>
    <mergeCell ref="H61:I61"/>
    <mergeCell ref="P61:Q61"/>
    <mergeCell ref="B68:T74"/>
    <mergeCell ref="D76:Q76"/>
    <mergeCell ref="H53:I53"/>
    <mergeCell ref="P53:Q53"/>
    <mergeCell ref="P54:Q54"/>
    <mergeCell ref="P55:Q55"/>
    <mergeCell ref="H59:I59"/>
    <mergeCell ref="P59:Q59"/>
    <mergeCell ref="J89:M89"/>
    <mergeCell ref="J91:M91"/>
    <mergeCell ref="A95:J98"/>
    <mergeCell ref="M95:S96"/>
    <mergeCell ref="D77:Q77"/>
    <mergeCell ref="D78:Q78"/>
    <mergeCell ref="D79:Q79"/>
    <mergeCell ref="D80:Q80"/>
    <mergeCell ref="D81:Q81"/>
    <mergeCell ref="D82:Q82"/>
  </mergeCells>
  <pageMargins left="0.45" right="0.2" top="0.25" bottom="0.2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Travel Log</vt:lpstr>
      <vt:lpstr>Sample</vt:lpstr>
      <vt:lpstr>Sample!Print_Area</vt:lpstr>
      <vt:lpstr>'Travel Log'!Print_Area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Offutt</dc:creator>
  <cp:lastModifiedBy>Jessica Batrez</cp:lastModifiedBy>
  <cp:lastPrinted>2024-08-13T17:20:02Z</cp:lastPrinted>
  <dcterms:created xsi:type="dcterms:W3CDTF">2019-09-03T21:27:43Z</dcterms:created>
  <dcterms:modified xsi:type="dcterms:W3CDTF">2024-08-13T17:24:25Z</dcterms:modified>
</cp:coreProperties>
</file>