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October\"/>
    </mc:Choice>
  </mc:AlternateContent>
  <xr:revisionPtr revIDLastSave="0" documentId="13_ncr:1_{606845C5-C40E-4D9C-B1EB-680DB2010799}" xr6:coauthVersionLast="36" xr6:coauthVersionMax="36" xr10:uidLastSave="{00000000-0000-0000-0000-000000000000}"/>
  <bookViews>
    <workbookView xWindow="0" yWindow="0" windowWidth="25200" windowHeight="11175" activeTab="7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50" i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F20" i="5"/>
  <c r="AG62" i="6"/>
  <c r="AH51" i="6"/>
  <c r="AH47" i="6"/>
  <c r="AG47" i="6"/>
  <c r="AF47" i="6"/>
  <c r="AG20" i="6"/>
  <c r="AH20" i="6"/>
  <c r="AF20" i="6"/>
  <c r="AG57" i="6"/>
  <c r="AF57" i="6"/>
  <c r="AH57" i="6"/>
  <c r="AC51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D21" i="7" s="1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/>
  <c r="AA21" i="3"/>
  <c r="AB21" i="3"/>
  <c r="AD21" i="3" s="1"/>
  <c r="AC21" i="3"/>
  <c r="AA22" i="3"/>
  <c r="AB22" i="3"/>
  <c r="AD22" i="3" s="1"/>
  <c r="AC22" i="3"/>
  <c r="Y62" i="2"/>
  <c r="J19" i="1"/>
  <c r="Y19" i="1"/>
  <c r="T19" i="1"/>
  <c r="J21" i="2"/>
  <c r="T21" i="2"/>
  <c r="Y21" i="2"/>
  <c r="AD20" i="2"/>
  <c r="AD23" i="2"/>
  <c r="AD26" i="2"/>
  <c r="AD28" i="2"/>
  <c r="AD29" i="2"/>
  <c r="AD31" i="2"/>
  <c r="AA20" i="2"/>
  <c r="AB20" i="2"/>
  <c r="AC20" i="2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D27" i="2" s="1"/>
  <c r="AC27" i="2"/>
  <c r="AA28" i="2"/>
  <c r="AB28" i="2"/>
  <c r="AC28" i="2"/>
  <c r="AA29" i="2"/>
  <c r="AB29" i="2"/>
  <c r="AC29" i="2"/>
  <c r="AA30" i="2"/>
  <c r="AB30" i="2"/>
  <c r="AD30" i="2" s="1"/>
  <c r="AC30" i="2"/>
  <c r="AA31" i="2"/>
  <c r="AB31" i="2"/>
  <c r="AC31" i="2"/>
  <c r="AN18" i="8"/>
  <c r="AD18" i="1"/>
  <c r="AA18" i="1"/>
  <c r="AB18" i="1"/>
  <c r="AC18" i="1"/>
  <c r="AA19" i="1"/>
  <c r="AB19" i="1"/>
  <c r="AD19" i="1" s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G51" i="1" s="1"/>
  <c r="AI20" i="5" l="1"/>
  <c r="AI20" i="6"/>
  <c r="AI21" i="6"/>
  <c r="AI21" i="5"/>
  <c r="AD21" i="4"/>
  <c r="H58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I63" i="8" s="1"/>
  <c r="J63" i="8" s="1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J58" i="8"/>
  <c r="X56" i="8"/>
  <c r="Y56" i="8" s="1"/>
  <c r="W56" i="8"/>
  <c r="V56" i="8"/>
  <c r="I56" i="8"/>
  <c r="H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AL54" i="8" l="1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H58" i="8" s="1"/>
  <c r="H63" i="8" s="1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D51" i="8" s="1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R51" i="8"/>
  <c r="E7" i="1"/>
  <c r="H30" i="1"/>
  <c r="H51" i="1" s="1"/>
  <c r="I30" i="1"/>
  <c r="AD63" i="8" l="1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R56" i="8"/>
  <c r="R58" i="8" s="1"/>
  <c r="M29" i="8"/>
  <c r="Q56" i="8"/>
  <c r="L56" i="8"/>
  <c r="S56" i="8"/>
  <c r="T56" i="8" s="1"/>
  <c r="T54" i="8"/>
  <c r="L29" i="8"/>
  <c r="L51" i="8" s="1"/>
  <c r="O25" i="8"/>
  <c r="M56" i="8"/>
  <c r="I56" i="1"/>
  <c r="H56" i="1"/>
  <c r="G56" i="1"/>
  <c r="C4" i="7"/>
  <c r="C4" i="6"/>
  <c r="C4" i="5"/>
  <c r="C4" i="4"/>
  <c r="C4" i="3"/>
  <c r="C4" i="2"/>
  <c r="AL56" i="8" l="1"/>
  <c r="AL58" i="8" s="1"/>
  <c r="AL63" i="8" s="1"/>
  <c r="R63" i="8"/>
  <c r="AN51" i="8"/>
  <c r="AK56" i="8"/>
  <c r="M58" i="8"/>
  <c r="M63" i="8" s="1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D59" i="6" s="1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N56" i="8" l="1"/>
  <c r="O51" i="8"/>
  <c r="O63" i="8"/>
  <c r="AC53" i="6"/>
  <c r="AA54" i="6"/>
  <c r="AB61" i="6"/>
  <c r="AB66" i="6" s="1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R32" i="7"/>
  <c r="Q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D31" i="4" s="1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V53" i="3" s="1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V53" i="4" l="1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AG61" i="6" l="1"/>
  <c r="AG66" i="6" s="1"/>
  <c r="AI59" i="6"/>
  <c r="AI58" i="5"/>
  <c r="AD58" i="4"/>
  <c r="AD58" i="7"/>
  <c r="AD58" i="2"/>
  <c r="AD58" i="3"/>
  <c r="AC56" i="1"/>
  <c r="AD56" i="1" s="1"/>
  <c r="AB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58" i="1"/>
  <c r="W63" i="1" s="1"/>
  <c r="W51" i="1"/>
  <c r="M58" i="1"/>
  <c r="M63" i="1" s="1"/>
  <c r="M51" i="1"/>
  <c r="R51" i="1"/>
  <c r="R58" i="1"/>
  <c r="R63" i="1" s="1"/>
  <c r="L51" i="1"/>
  <c r="AD30" i="1"/>
  <c r="AC51" i="1"/>
  <c r="S51" i="1"/>
  <c r="T30" i="1"/>
  <c r="J51" i="1" l="1"/>
  <c r="H58" i="1"/>
  <c r="H63" i="1" s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<sst xmlns="http://schemas.openxmlformats.org/spreadsheetml/2006/main" count="1344" uniqueCount="83">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</sst>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opLeftCell="C13" zoomScale="60" zoomScaleNormal="60" zoomScaleSheetLayoutView="90" zoomScalePageLayoutView="30" workbookViewId="0">
      <selection activeCell="C4" sqref="C4:AD4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5"/>
      <c r="B1" s="46"/>
      <c r="C1" s="71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47"/>
      <c r="B2" s="48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47"/>
      <c r="B3" s="48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47"/>
      <c r="B4" s="48"/>
      <c r="C4" s="71" t="s">
        <v>82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8.5" customHeight="1" x14ac:dyDescent="0.2">
      <c r="A5" s="47"/>
      <c r="B5" s="4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7"/>
      <c r="B6" s="48"/>
      <c r="C6" s="5"/>
      <c r="D6" s="44" t="s">
        <v>2</v>
      </c>
      <c r="E6" s="6">
        <v>541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7"/>
      <c r="B7" s="48"/>
      <c r="C7" s="5"/>
      <c r="D7" s="44" t="s">
        <v>3</v>
      </c>
      <c r="E7" s="7">
        <f>E6</f>
        <v>541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7"/>
      <c r="B8" s="48"/>
      <c r="C8" s="5"/>
      <c r="D8" s="4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7"/>
      <c r="B9" s="48"/>
      <c r="C9" s="5"/>
      <c r="D9" s="44"/>
      <c r="E9" s="44"/>
      <c r="F9" s="44"/>
      <c r="G9" s="72" t="s">
        <v>5</v>
      </c>
      <c r="H9" s="73"/>
      <c r="I9" s="73"/>
      <c r="J9" s="74"/>
      <c r="K9" s="9"/>
      <c r="L9" s="72" t="s">
        <v>6</v>
      </c>
      <c r="M9" s="73"/>
      <c r="N9" s="73"/>
      <c r="O9" s="74"/>
      <c r="P9" s="9"/>
      <c r="Q9" s="72" t="s">
        <v>7</v>
      </c>
      <c r="R9" s="73"/>
      <c r="S9" s="73"/>
      <c r="T9" s="74"/>
      <c r="U9" s="9"/>
      <c r="V9" s="72" t="s">
        <v>8</v>
      </c>
      <c r="W9" s="73"/>
      <c r="X9" s="73"/>
      <c r="Y9" s="74"/>
      <c r="Z9" s="9"/>
      <c r="AA9" s="72" t="s">
        <v>9</v>
      </c>
      <c r="AB9" s="73"/>
      <c r="AC9" s="73"/>
      <c r="AD9" s="73"/>
    </row>
    <row r="10" spans="1:31" s="2" customFormat="1" ht="63" x14ac:dyDescent="0.25">
      <c r="A10" s="49"/>
      <c r="B10" s="50"/>
      <c r="C10" s="53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7"/>
      <c r="B11" s="4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1"/>
      <c r="B12" s="48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1" t="str">
        <f>$C$12</f>
        <v>Revenues</v>
      </c>
      <c r="B13" s="15" t="s">
        <v>16</v>
      </c>
      <c r="C13" s="9" t="s">
        <v>17</v>
      </c>
      <c r="D13" s="16" t="s">
        <v>16</v>
      </c>
      <c r="E13" s="44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1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1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36867.480000000003</v>
      </c>
      <c r="R15" s="19">
        <v>123174.32</v>
      </c>
      <c r="S15" s="19">
        <v>437245</v>
      </c>
      <c r="T15" s="8">
        <f t="shared" ref="T15" si="3">IF(S15=0,"%",R15/S15)</f>
        <v>0.28170549691820379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36867.480000000003</v>
      </c>
      <c r="AB15" s="23">
        <f t="shared" ref="AB15:AB29" si="6">H15+R15+W15</f>
        <v>123174.32</v>
      </c>
      <c r="AC15" s="23">
        <f t="shared" ref="AC15:AC29" si="7">I15+S15+X15</f>
        <v>437245</v>
      </c>
      <c r="AD15" s="8">
        <f t="shared" ref="AD15" si="8">IF(AC15=0,"%",AB15/AC15)</f>
        <v>0.28170549691820379</v>
      </c>
    </row>
    <row r="16" spans="1:31" ht="15.75" x14ac:dyDescent="0.25">
      <c r="A16" s="51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27"/>
      <c r="L16" s="19"/>
      <c r="M16" s="19"/>
      <c r="N16" s="19"/>
      <c r="O16" s="20"/>
      <c r="P16" s="27"/>
      <c r="Q16" s="19"/>
      <c r="R16" s="19"/>
      <c r="S16" s="19"/>
      <c r="T16" s="8"/>
      <c r="U16" s="28"/>
      <c r="V16" s="23"/>
      <c r="W16" s="23"/>
      <c r="X16" s="23"/>
      <c r="Y16" s="8"/>
      <c r="Z16" s="28"/>
      <c r="AA16" s="23"/>
      <c r="AB16" s="23"/>
      <c r="AC16" s="23"/>
      <c r="AD16" s="8"/>
    </row>
    <row r="17" spans="1:30" ht="15.75" x14ac:dyDescent="0.25">
      <c r="A17" s="51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327183.78999999998</v>
      </c>
      <c r="H17" s="19">
        <v>1308114.1000000001</v>
      </c>
      <c r="I17" s="19">
        <v>3403946</v>
      </c>
      <c r="J17" s="20">
        <f t="shared" si="1"/>
        <v>0.38429343473721383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327183.78999999998</v>
      </c>
      <c r="AB17" s="23">
        <f t="shared" si="6"/>
        <v>1308114.1000000001</v>
      </c>
      <c r="AC17" s="23">
        <f t="shared" si="7"/>
        <v>3403946</v>
      </c>
      <c r="AD17" s="8">
        <f t="shared" ref="AD17:AD22" si="12">IF(AC17=0,"%",AB17/AC17)</f>
        <v>0.38429343473721383</v>
      </c>
    </row>
    <row r="18" spans="1:30" ht="15.75" x14ac:dyDescent="0.25">
      <c r="A18" s="51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23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1"/>
      <c r="B19" s="15"/>
      <c r="C19" s="9"/>
      <c r="D19" s="16" t="s">
        <v>64</v>
      </c>
      <c r="E19" s="18">
        <v>3354</v>
      </c>
      <c r="F19" s="5"/>
      <c r="G19" s="19">
        <v>5247.36</v>
      </c>
      <c r="H19" s="19">
        <v>20989.439999999999</v>
      </c>
      <c r="I19" s="19">
        <v>57721</v>
      </c>
      <c r="J19" s="20">
        <f t="shared" si="1"/>
        <v>0.36363611164047743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5247.36</v>
      </c>
      <c r="AB19" s="23">
        <f t="shared" si="14"/>
        <v>20989.439999999999</v>
      </c>
      <c r="AC19" s="23">
        <f t="shared" si="15"/>
        <v>57721</v>
      </c>
      <c r="AD19" s="8">
        <f t="shared" si="12"/>
        <v>0.36363611164047743</v>
      </c>
    </row>
    <row r="20" spans="1:30" ht="15.75" x14ac:dyDescent="0.25">
      <c r="A20" s="51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50667.61</v>
      </c>
      <c r="H20" s="19">
        <v>202547.73</v>
      </c>
      <c r="I20" s="19">
        <v>558120</v>
      </c>
      <c r="J20" s="20">
        <f t="shared" si="1"/>
        <v>0.36291071812513442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50667.61</v>
      </c>
      <c r="AB20" s="23">
        <f t="shared" si="6"/>
        <v>202547.73</v>
      </c>
      <c r="AC20" s="23">
        <f t="shared" si="7"/>
        <v>558120</v>
      </c>
      <c r="AD20" s="8">
        <f t="shared" si="12"/>
        <v>0.36291071812513442</v>
      </c>
    </row>
    <row r="21" spans="1:30" ht="15.75" x14ac:dyDescent="0.25">
      <c r="A21" s="51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0</v>
      </c>
      <c r="H21" s="23">
        <v>0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0</v>
      </c>
      <c r="AB21" s="23">
        <f t="shared" si="6"/>
        <v>0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1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0</v>
      </c>
      <c r="H22" s="19">
        <v>10500</v>
      </c>
      <c r="I22" s="19">
        <v>181784</v>
      </c>
      <c r="J22" s="20">
        <f t="shared" si="1"/>
        <v>5.7760859041499801E-2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0</v>
      </c>
      <c r="AB22" s="23">
        <f t="shared" si="6"/>
        <v>10500</v>
      </c>
      <c r="AC22" s="23">
        <f t="shared" si="7"/>
        <v>181784</v>
      </c>
      <c r="AD22" s="8">
        <f t="shared" si="12"/>
        <v>5.7760859041499801E-2</v>
      </c>
    </row>
    <row r="23" spans="1:30" ht="15.75" x14ac:dyDescent="0.25">
      <c r="A23" s="51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23"/>
      <c r="I23" s="19"/>
      <c r="J23" s="20"/>
      <c r="K23" s="27"/>
      <c r="L23" s="19"/>
      <c r="M23" s="19"/>
      <c r="N23" s="19"/>
      <c r="O23" s="20"/>
      <c r="P23" s="27"/>
      <c r="Q23" s="19"/>
      <c r="R23" s="19"/>
      <c r="S23" s="19"/>
      <c r="T23" s="8"/>
      <c r="U23" s="28"/>
      <c r="V23" s="23"/>
      <c r="W23" s="23"/>
      <c r="X23" s="23"/>
      <c r="Y23" s="8"/>
      <c r="Z23" s="28"/>
      <c r="AA23" s="23"/>
      <c r="AB23" s="23"/>
      <c r="AC23" s="23"/>
      <c r="AD23" s="8"/>
    </row>
    <row r="24" spans="1:30" ht="15.75" x14ac:dyDescent="0.25">
      <c r="A24" s="51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23">
        <v>0</v>
      </c>
      <c r="I24" s="19">
        <v>0</v>
      </c>
      <c r="J24" s="20" t="str">
        <f t="shared" si="1"/>
        <v>%</v>
      </c>
      <c r="K24" s="29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9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30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30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1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19354</v>
      </c>
      <c r="H25" s="19">
        <v>76586</v>
      </c>
      <c r="I25" s="19">
        <v>218757</v>
      </c>
      <c r="J25" s="20">
        <f t="shared" si="1"/>
        <v>0.35009622549221281</v>
      </c>
      <c r="K25" s="29"/>
      <c r="L25" s="19">
        <v>0</v>
      </c>
      <c r="M25" s="19">
        <v>0</v>
      </c>
      <c r="N25" s="19">
        <v>0</v>
      </c>
      <c r="O25" s="20" t="str">
        <f t="shared" si="16"/>
        <v>%</v>
      </c>
      <c r="P25" s="29"/>
      <c r="Q25" s="19">
        <v>0</v>
      </c>
      <c r="R25" s="19">
        <v>0</v>
      </c>
      <c r="S25" s="19">
        <v>0</v>
      </c>
      <c r="T25" s="8" t="str">
        <f t="shared" si="17"/>
        <v>%</v>
      </c>
      <c r="U25" s="30"/>
      <c r="V25" s="23">
        <v>0</v>
      </c>
      <c r="W25" s="23">
        <v>0</v>
      </c>
      <c r="X25" s="23">
        <v>0</v>
      </c>
      <c r="Y25" s="8" t="str">
        <f t="shared" si="18"/>
        <v>%</v>
      </c>
      <c r="Z25" s="30"/>
      <c r="AA25" s="23">
        <f t="shared" si="5"/>
        <v>19354</v>
      </c>
      <c r="AB25" s="23">
        <f t="shared" si="6"/>
        <v>76586</v>
      </c>
      <c r="AC25" s="23">
        <f t="shared" si="7"/>
        <v>218757</v>
      </c>
      <c r="AD25" s="8">
        <f t="shared" si="19"/>
        <v>0.35009622549221281</v>
      </c>
    </row>
    <row r="26" spans="1:30" ht="15.75" x14ac:dyDescent="0.25">
      <c r="A26" s="51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si="16"/>
        <v>%</v>
      </c>
      <c r="P26" s="29"/>
      <c r="Q26" s="19">
        <v>0</v>
      </c>
      <c r="R26" s="19">
        <v>0</v>
      </c>
      <c r="S26" s="19">
        <v>0</v>
      </c>
      <c r="T26" s="8" t="str">
        <f t="shared" si="17"/>
        <v>%</v>
      </c>
      <c r="U26" s="30"/>
      <c r="V26" s="23">
        <v>0</v>
      </c>
      <c r="W26" s="23">
        <v>0</v>
      </c>
      <c r="X26" s="23">
        <v>0</v>
      </c>
      <c r="Y26" s="8" t="str">
        <f t="shared" si="18"/>
        <v>%</v>
      </c>
      <c r="Z26" s="30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1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23">
        <v>0</v>
      </c>
      <c r="I27" s="19">
        <v>0</v>
      </c>
      <c r="J27" s="20" t="str">
        <f t="shared" si="1"/>
        <v>%</v>
      </c>
      <c r="K27" s="29"/>
      <c r="L27" s="19">
        <v>0</v>
      </c>
      <c r="M27" s="19">
        <v>0</v>
      </c>
      <c r="N27" s="19">
        <v>0</v>
      </c>
      <c r="O27" s="20" t="str">
        <f t="shared" si="16"/>
        <v>%</v>
      </c>
      <c r="P27" s="29"/>
      <c r="Q27" s="19">
        <v>0</v>
      </c>
      <c r="R27" s="19">
        <v>0</v>
      </c>
      <c r="S27" s="19">
        <v>0</v>
      </c>
      <c r="T27" s="8" t="str">
        <f t="shared" si="17"/>
        <v>%</v>
      </c>
      <c r="U27" s="30"/>
      <c r="V27" s="23">
        <v>0</v>
      </c>
      <c r="W27" s="23">
        <v>0</v>
      </c>
      <c r="X27" s="23">
        <v>0</v>
      </c>
      <c r="Y27" s="8" t="str">
        <f t="shared" si="18"/>
        <v>%</v>
      </c>
      <c r="Z27" s="30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1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16.73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6"/>
        <v>%</v>
      </c>
      <c r="P28" s="29"/>
      <c r="Q28" s="19">
        <v>0</v>
      </c>
      <c r="R28" s="19">
        <v>0</v>
      </c>
      <c r="S28" s="19">
        <v>0</v>
      </c>
      <c r="T28" s="8" t="str">
        <f t="shared" si="17"/>
        <v>%</v>
      </c>
      <c r="U28" s="30"/>
      <c r="V28" s="23">
        <v>0</v>
      </c>
      <c r="W28" s="23">
        <v>0</v>
      </c>
      <c r="X28" s="23">
        <v>0</v>
      </c>
      <c r="Y28" s="8" t="str">
        <f t="shared" si="18"/>
        <v>%</v>
      </c>
      <c r="Z28" s="30"/>
      <c r="AA28" s="23">
        <f t="shared" si="5"/>
        <v>0</v>
      </c>
      <c r="AB28" s="23">
        <f t="shared" si="6"/>
        <v>16.73</v>
      </c>
      <c r="AC28" s="23">
        <f t="shared" si="7"/>
        <v>0</v>
      </c>
      <c r="AD28" s="8" t="str">
        <f t="shared" si="19"/>
        <v>%</v>
      </c>
    </row>
    <row r="29" spans="1:30" ht="15.75" x14ac:dyDescent="0.25">
      <c r="A29" s="51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30"/>
      <c r="L29" s="23">
        <v>0</v>
      </c>
      <c r="M29" s="23">
        <v>0</v>
      </c>
      <c r="N29" s="23">
        <v>0</v>
      </c>
      <c r="O29" s="8" t="str">
        <f t="shared" si="16"/>
        <v>%</v>
      </c>
      <c r="P29" s="30"/>
      <c r="Q29" s="23">
        <v>0</v>
      </c>
      <c r="R29" s="23">
        <v>0</v>
      </c>
      <c r="S29" s="23">
        <v>0</v>
      </c>
      <c r="T29" s="8" t="str">
        <f t="shared" si="17"/>
        <v>%</v>
      </c>
      <c r="U29" s="30"/>
      <c r="V29" s="23">
        <v>906</v>
      </c>
      <c r="W29" s="23">
        <v>6686.14</v>
      </c>
      <c r="X29" s="23">
        <v>0</v>
      </c>
      <c r="Y29" s="8" t="str">
        <f t="shared" si="18"/>
        <v>%</v>
      </c>
      <c r="Z29" s="30"/>
      <c r="AA29" s="23">
        <f t="shared" si="5"/>
        <v>906</v>
      </c>
      <c r="AB29" s="23">
        <f t="shared" si="6"/>
        <v>6686.14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7"/>
      <c r="B30" s="48"/>
      <c r="C30" s="9" t="s">
        <v>35</v>
      </c>
      <c r="D30" s="5"/>
      <c r="E30" s="5"/>
      <c r="F30" s="5"/>
      <c r="G30" s="59">
        <f>SUM(G14:G29)</f>
        <v>402452.75999999995</v>
      </c>
      <c r="H30" s="59">
        <f>SUM(H14:H29)</f>
        <v>1618754</v>
      </c>
      <c r="I30" s="59">
        <f>SUM(I14:I29)</f>
        <v>4420328</v>
      </c>
      <c r="J30" s="32">
        <f>IF(I30=0,"",H30/I30)</f>
        <v>0.36620676112722855</v>
      </c>
      <c r="K30" s="30"/>
      <c r="L30" s="31">
        <f>SUM(L14:L29)</f>
        <v>0</v>
      </c>
      <c r="M30" s="31">
        <f>SUM(M14:M29)</f>
        <v>0</v>
      </c>
      <c r="N30" s="31">
        <f>SUM(N14:N29)</f>
        <v>0</v>
      </c>
      <c r="O30" s="32" t="str">
        <f>IF(N30=0,"",M30/N30)</f>
        <v/>
      </c>
      <c r="P30" s="30"/>
      <c r="Q30" s="59">
        <f>SUM(Q14:Q29)</f>
        <v>36867.480000000003</v>
      </c>
      <c r="R30" s="59">
        <f>SUM(R14:R29)</f>
        <v>123174.32</v>
      </c>
      <c r="S30" s="59">
        <f>SUM(S14:S29)</f>
        <v>437245</v>
      </c>
      <c r="T30" s="32">
        <f>IF(S30=0,"",R30/S30)</f>
        <v>0.28170549691820379</v>
      </c>
      <c r="U30" s="30"/>
      <c r="V30" s="59">
        <f>SUM(V14:V29)</f>
        <v>906</v>
      </c>
      <c r="W30" s="59">
        <f>SUM(W14:W29)</f>
        <v>6686.14</v>
      </c>
      <c r="X30" s="59">
        <f>SUM(X14:X29)</f>
        <v>0</v>
      </c>
      <c r="Y30" s="32" t="str">
        <f>IF(X30=0,"",W30/X30)</f>
        <v/>
      </c>
      <c r="Z30" s="30"/>
      <c r="AA30" s="59">
        <f>SUM(AA14:AA29)</f>
        <v>440226.23999999993</v>
      </c>
      <c r="AB30" s="59">
        <f>SUM(AB14:AB29)</f>
        <v>1748614.46</v>
      </c>
      <c r="AC30" s="59">
        <f>SUM(AC14:AC29)</f>
        <v>4857573</v>
      </c>
      <c r="AD30" s="32">
        <f>IF(AC30=0,"",AB30/AC30)</f>
        <v>0.35997698027389397</v>
      </c>
    </row>
    <row r="31" spans="1:30" x14ac:dyDescent="0.2">
      <c r="A31" s="47"/>
      <c r="B31" s="48"/>
      <c r="C31" s="5"/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</row>
    <row r="32" spans="1:30" ht="15.75" x14ac:dyDescent="0.25">
      <c r="A32" s="47"/>
      <c r="B32" s="48"/>
      <c r="C32" s="9" t="s">
        <v>36</v>
      </c>
      <c r="D32" s="5"/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</row>
    <row r="33" spans="1:30" ht="15.75" x14ac:dyDescent="0.25">
      <c r="A33" s="51" t="s">
        <v>36</v>
      </c>
      <c r="B33" s="48" t="s">
        <v>37</v>
      </c>
      <c r="C33" s="5" t="s">
        <v>17</v>
      </c>
      <c r="D33" s="5" t="s">
        <v>37</v>
      </c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51" t="s">
        <v>36</v>
      </c>
      <c r="B34" s="48" t="s">
        <v>37</v>
      </c>
      <c r="C34" s="5" t="s">
        <v>17</v>
      </c>
      <c r="D34" s="34" t="s">
        <v>65</v>
      </c>
      <c r="E34" s="18">
        <v>5000</v>
      </c>
      <c r="F34" s="34"/>
      <c r="G34" s="23">
        <v>256482.47</v>
      </c>
      <c r="H34" s="23">
        <v>740312.31</v>
      </c>
      <c r="I34" s="23">
        <v>3101583</v>
      </c>
      <c r="J34" s="8">
        <f t="shared" ref="J34:J49" si="20">IF(I34=0,"%",H34/I34)</f>
        <v>0.23868853743394908</v>
      </c>
      <c r="K34" s="30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30"/>
      <c r="Q34" s="19">
        <v>661.48</v>
      </c>
      <c r="R34" s="19">
        <v>143778.25</v>
      </c>
      <c r="S34" s="19">
        <v>437245</v>
      </c>
      <c r="T34" s="8">
        <f t="shared" ref="T34:T48" si="22">IF(S34=0,"%",R34/S34)</f>
        <v>0.32882765955013782</v>
      </c>
      <c r="U34" s="30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30"/>
      <c r="AA34" s="23">
        <f>G34+Q34+V34</f>
        <v>257143.95</v>
      </c>
      <c r="AB34" s="23">
        <f>H34+R34+W34</f>
        <v>884090.56</v>
      </c>
      <c r="AC34" s="23">
        <f>I34+S34+X34</f>
        <v>3538828</v>
      </c>
      <c r="AD34" s="8">
        <f t="shared" ref="AD34:AD48" si="24">IF(AC34=0,"%",AB34/AC34)</f>
        <v>0.24982580673601545</v>
      </c>
    </row>
    <row r="35" spans="1:30" ht="15.75" x14ac:dyDescent="0.25">
      <c r="A35" s="51" t="s">
        <v>36</v>
      </c>
      <c r="B35" s="48" t="s">
        <v>37</v>
      </c>
      <c r="C35" s="5" t="s">
        <v>17</v>
      </c>
      <c r="D35" s="34" t="s">
        <v>66</v>
      </c>
      <c r="E35" s="18">
        <v>6000</v>
      </c>
      <c r="F35" s="34"/>
      <c r="G35" s="23">
        <v>10768.28</v>
      </c>
      <c r="H35" s="23">
        <v>42021.45</v>
      </c>
      <c r="I35" s="23">
        <v>144479</v>
      </c>
      <c r="J35" s="8">
        <f t="shared" si="20"/>
        <v>0.29084815094235145</v>
      </c>
      <c r="K35" s="30"/>
      <c r="L35" s="23">
        <v>0</v>
      </c>
      <c r="M35" s="23">
        <v>0</v>
      </c>
      <c r="N35" s="23">
        <v>0</v>
      </c>
      <c r="O35" s="8" t="str">
        <f t="shared" si="21"/>
        <v>%</v>
      </c>
      <c r="P35" s="30"/>
      <c r="Q35" s="19">
        <v>0</v>
      </c>
      <c r="R35" s="19">
        <v>0</v>
      </c>
      <c r="S35" s="19">
        <v>0</v>
      </c>
      <c r="T35" s="8" t="str">
        <f t="shared" si="22"/>
        <v>%</v>
      </c>
      <c r="U35" s="30"/>
      <c r="V35" s="23">
        <v>0</v>
      </c>
      <c r="W35" s="23">
        <v>0</v>
      </c>
      <c r="X35" s="23">
        <v>0</v>
      </c>
      <c r="Y35" s="8" t="str">
        <f t="shared" si="23"/>
        <v>%</v>
      </c>
      <c r="Z35" s="30"/>
      <c r="AA35" s="23">
        <f t="shared" ref="AA35:AA48" si="25">G35+Q35+V35</f>
        <v>10768.28</v>
      </c>
      <c r="AB35" s="23">
        <f t="shared" ref="AB35:AB48" si="26">H35+R35+W35</f>
        <v>42021.45</v>
      </c>
      <c r="AC35" s="23">
        <f t="shared" ref="AC35:AC48" si="27">I35+S35+X35</f>
        <v>144479</v>
      </c>
      <c r="AD35" s="8">
        <f t="shared" si="24"/>
        <v>0.29084815094235145</v>
      </c>
    </row>
    <row r="36" spans="1:30" ht="15.75" x14ac:dyDescent="0.25">
      <c r="A36" s="51" t="s">
        <v>36</v>
      </c>
      <c r="B36" s="48" t="s">
        <v>37</v>
      </c>
      <c r="C36" s="5" t="s">
        <v>17</v>
      </c>
      <c r="D36" s="34" t="s">
        <v>67</v>
      </c>
      <c r="E36" s="18">
        <v>7100</v>
      </c>
      <c r="F36" s="34"/>
      <c r="G36" s="23">
        <v>0</v>
      </c>
      <c r="H36" s="23">
        <v>8250</v>
      </c>
      <c r="I36" s="23">
        <v>13000</v>
      </c>
      <c r="J36" s="8">
        <f t="shared" si="20"/>
        <v>0.63461538461538458</v>
      </c>
      <c r="K36" s="30"/>
      <c r="L36" s="23">
        <v>0</v>
      </c>
      <c r="M36" s="23">
        <v>0</v>
      </c>
      <c r="N36" s="23">
        <v>0</v>
      </c>
      <c r="O36" s="8" t="str">
        <f t="shared" si="21"/>
        <v>%</v>
      </c>
      <c r="P36" s="30"/>
      <c r="Q36" s="23">
        <v>0</v>
      </c>
      <c r="R36" s="23">
        <v>0</v>
      </c>
      <c r="S36" s="23">
        <v>0</v>
      </c>
      <c r="T36" s="8" t="str">
        <f t="shared" si="22"/>
        <v>%</v>
      </c>
      <c r="U36" s="30"/>
      <c r="V36" s="23">
        <v>0</v>
      </c>
      <c r="W36" s="23">
        <v>0</v>
      </c>
      <c r="X36" s="23">
        <v>0</v>
      </c>
      <c r="Y36" s="8" t="str">
        <f t="shared" si="23"/>
        <v>%</v>
      </c>
      <c r="Z36" s="30"/>
      <c r="AA36" s="23">
        <f t="shared" si="25"/>
        <v>0</v>
      </c>
      <c r="AB36" s="23">
        <f t="shared" si="26"/>
        <v>8250</v>
      </c>
      <c r="AC36" s="23">
        <f t="shared" si="27"/>
        <v>13000</v>
      </c>
      <c r="AD36" s="8">
        <f t="shared" si="24"/>
        <v>0.63461538461538458</v>
      </c>
    </row>
    <row r="37" spans="1:30" ht="15.75" x14ac:dyDescent="0.25">
      <c r="A37" s="51" t="s">
        <v>36</v>
      </c>
      <c r="B37" s="48" t="s">
        <v>37</v>
      </c>
      <c r="C37" s="5"/>
      <c r="D37" s="34" t="s">
        <v>68</v>
      </c>
      <c r="E37" s="18">
        <v>7200</v>
      </c>
      <c r="F37" s="34"/>
      <c r="G37" s="23">
        <v>0</v>
      </c>
      <c r="H37" s="23">
        <v>0</v>
      </c>
      <c r="I37" s="23">
        <v>0</v>
      </c>
      <c r="J37" s="8" t="str">
        <f t="shared" si="20"/>
        <v>%</v>
      </c>
      <c r="K37" s="30"/>
      <c r="L37" s="23">
        <v>0</v>
      </c>
      <c r="M37" s="23">
        <v>0</v>
      </c>
      <c r="N37" s="23">
        <v>0</v>
      </c>
      <c r="O37" s="8" t="str">
        <f t="shared" si="21"/>
        <v>%</v>
      </c>
      <c r="P37" s="30"/>
      <c r="Q37" s="23">
        <v>0</v>
      </c>
      <c r="R37" s="23">
        <v>0</v>
      </c>
      <c r="S37" s="23">
        <v>0</v>
      </c>
      <c r="T37" s="8" t="str">
        <f t="shared" si="22"/>
        <v>%</v>
      </c>
      <c r="U37" s="30"/>
      <c r="V37" s="23">
        <v>0</v>
      </c>
      <c r="W37" s="23">
        <v>0</v>
      </c>
      <c r="X37" s="23">
        <v>0</v>
      </c>
      <c r="Y37" s="8" t="str">
        <f t="shared" si="23"/>
        <v>%</v>
      </c>
      <c r="Z37" s="30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1" t="s">
        <v>36</v>
      </c>
      <c r="B38" s="48" t="s">
        <v>37</v>
      </c>
      <c r="C38" s="5" t="s">
        <v>17</v>
      </c>
      <c r="D38" s="34" t="s">
        <v>69</v>
      </c>
      <c r="E38" s="18">
        <v>7300</v>
      </c>
      <c r="F38" s="34"/>
      <c r="G38" s="23">
        <v>34566.089999999997</v>
      </c>
      <c r="H38" s="23">
        <v>132384.15</v>
      </c>
      <c r="I38" s="23">
        <v>453140</v>
      </c>
      <c r="J38" s="8">
        <f t="shared" si="20"/>
        <v>0.2921484530167277</v>
      </c>
      <c r="K38" s="30"/>
      <c r="L38" s="23">
        <v>0</v>
      </c>
      <c r="M38" s="23">
        <v>0</v>
      </c>
      <c r="N38" s="23">
        <v>0</v>
      </c>
      <c r="O38" s="8" t="str">
        <f t="shared" si="21"/>
        <v>%</v>
      </c>
      <c r="P38" s="30"/>
      <c r="Q38" s="23">
        <v>0</v>
      </c>
      <c r="R38" s="23">
        <v>0</v>
      </c>
      <c r="S38" s="23">
        <v>0</v>
      </c>
      <c r="T38" s="8" t="str">
        <f t="shared" si="22"/>
        <v>%</v>
      </c>
      <c r="U38" s="30"/>
      <c r="V38" s="23">
        <v>0</v>
      </c>
      <c r="W38" s="23">
        <v>0</v>
      </c>
      <c r="X38" s="23">
        <v>0</v>
      </c>
      <c r="Y38" s="8" t="str">
        <f t="shared" si="23"/>
        <v>%</v>
      </c>
      <c r="Z38" s="30"/>
      <c r="AA38" s="23">
        <f t="shared" si="25"/>
        <v>34566.089999999997</v>
      </c>
      <c r="AB38" s="23">
        <f t="shared" si="26"/>
        <v>132384.15</v>
      </c>
      <c r="AC38" s="23">
        <f t="shared" si="27"/>
        <v>453140</v>
      </c>
      <c r="AD38" s="8">
        <f t="shared" si="24"/>
        <v>0.2921484530167277</v>
      </c>
    </row>
    <row r="39" spans="1:30" ht="15.75" x14ac:dyDescent="0.25">
      <c r="A39" s="51" t="s">
        <v>36</v>
      </c>
      <c r="B39" s="48" t="s">
        <v>37</v>
      </c>
      <c r="C39" s="5" t="s">
        <v>17</v>
      </c>
      <c r="D39" s="34" t="s">
        <v>70</v>
      </c>
      <c r="E39" s="18">
        <v>7400</v>
      </c>
      <c r="F39" s="34"/>
      <c r="G39" s="23">
        <v>0</v>
      </c>
      <c r="H39" s="23">
        <v>0</v>
      </c>
      <c r="I39" s="23">
        <v>0</v>
      </c>
      <c r="J39" s="8" t="str">
        <f t="shared" si="20"/>
        <v>%</v>
      </c>
      <c r="K39" s="30"/>
      <c r="L39" s="23">
        <v>0</v>
      </c>
      <c r="M39" s="23">
        <v>0</v>
      </c>
      <c r="N39" s="23">
        <v>0</v>
      </c>
      <c r="O39" s="8" t="str">
        <f t="shared" si="21"/>
        <v>%</v>
      </c>
      <c r="P39" s="30"/>
      <c r="Q39" s="23">
        <v>0</v>
      </c>
      <c r="R39" s="23">
        <v>0</v>
      </c>
      <c r="S39" s="23">
        <v>0</v>
      </c>
      <c r="T39" s="8" t="str">
        <f t="shared" si="22"/>
        <v>%</v>
      </c>
      <c r="U39" s="30"/>
      <c r="V39" s="23">
        <v>0</v>
      </c>
      <c r="W39" s="23">
        <v>0</v>
      </c>
      <c r="X39" s="23">
        <v>0</v>
      </c>
      <c r="Y39" s="8" t="str">
        <f t="shared" si="23"/>
        <v>%</v>
      </c>
      <c r="Z39" s="30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1" t="s">
        <v>36</v>
      </c>
      <c r="B40" s="48" t="s">
        <v>37</v>
      </c>
      <c r="C40" s="5" t="s">
        <v>17</v>
      </c>
      <c r="D40" s="34" t="s">
        <v>71</v>
      </c>
      <c r="E40" s="18">
        <v>7500</v>
      </c>
      <c r="F40" s="34"/>
      <c r="G40" s="23">
        <v>1918.81</v>
      </c>
      <c r="H40" s="23">
        <v>7400.01</v>
      </c>
      <c r="I40" s="23">
        <v>21097</v>
      </c>
      <c r="J40" s="8">
        <f t="shared" si="20"/>
        <v>0.35076124567474048</v>
      </c>
      <c r="K40" s="30"/>
      <c r="L40" s="23">
        <v>0</v>
      </c>
      <c r="M40" s="23">
        <v>0</v>
      </c>
      <c r="N40" s="23">
        <v>0</v>
      </c>
      <c r="O40" s="8" t="str">
        <f t="shared" si="21"/>
        <v>%</v>
      </c>
      <c r="P40" s="30"/>
      <c r="Q40" s="23">
        <v>0</v>
      </c>
      <c r="R40" s="23">
        <v>0</v>
      </c>
      <c r="S40" s="23">
        <v>0</v>
      </c>
      <c r="T40" s="8" t="str">
        <f t="shared" si="22"/>
        <v>%</v>
      </c>
      <c r="U40" s="30"/>
      <c r="V40" s="23">
        <v>0</v>
      </c>
      <c r="W40" s="23">
        <v>0</v>
      </c>
      <c r="X40" s="23">
        <v>0</v>
      </c>
      <c r="Y40" s="8" t="str">
        <f t="shared" si="23"/>
        <v>%</v>
      </c>
      <c r="Z40" s="30"/>
      <c r="AA40" s="23">
        <f t="shared" si="25"/>
        <v>1918.81</v>
      </c>
      <c r="AB40" s="23">
        <f t="shared" si="26"/>
        <v>7400.01</v>
      </c>
      <c r="AC40" s="23">
        <f t="shared" si="27"/>
        <v>21097</v>
      </c>
      <c r="AD40" s="8">
        <f t="shared" si="24"/>
        <v>0.35076124567474048</v>
      </c>
    </row>
    <row r="41" spans="1:30" ht="15.75" x14ac:dyDescent="0.25">
      <c r="A41" s="51" t="s">
        <v>36</v>
      </c>
      <c r="B41" s="48" t="s">
        <v>37</v>
      </c>
      <c r="C41" s="5" t="s">
        <v>17</v>
      </c>
      <c r="D41" s="34" t="s">
        <v>72</v>
      </c>
      <c r="E41" s="18">
        <v>7600</v>
      </c>
      <c r="F41" s="34"/>
      <c r="G41" s="23">
        <v>0</v>
      </c>
      <c r="H41" s="23">
        <v>0</v>
      </c>
      <c r="I41" s="23">
        <v>0</v>
      </c>
      <c r="J41" s="8" t="str">
        <f t="shared" si="20"/>
        <v>%</v>
      </c>
      <c r="K41" s="30"/>
      <c r="L41" s="23">
        <v>0</v>
      </c>
      <c r="M41" s="23">
        <v>0</v>
      </c>
      <c r="N41" s="23">
        <v>0</v>
      </c>
      <c r="O41" s="8" t="str">
        <f t="shared" si="21"/>
        <v>%</v>
      </c>
      <c r="P41" s="30"/>
      <c r="Q41" s="23">
        <v>0</v>
      </c>
      <c r="R41" s="23">
        <v>0</v>
      </c>
      <c r="S41" s="23">
        <v>0</v>
      </c>
      <c r="T41" s="8" t="str">
        <f t="shared" si="22"/>
        <v>%</v>
      </c>
      <c r="U41" s="30"/>
      <c r="V41" s="23">
        <v>0</v>
      </c>
      <c r="W41" s="23">
        <v>0</v>
      </c>
      <c r="X41" s="23">
        <v>0</v>
      </c>
      <c r="Y41" s="8" t="str">
        <f t="shared" si="23"/>
        <v>%</v>
      </c>
      <c r="Z41" s="30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1" t="s">
        <v>36</v>
      </c>
      <c r="B42" s="48" t="s">
        <v>37</v>
      </c>
      <c r="C42" s="5" t="s">
        <v>17</v>
      </c>
      <c r="D42" s="34" t="s">
        <v>73</v>
      </c>
      <c r="E42" s="18">
        <v>7700</v>
      </c>
      <c r="F42" s="34"/>
      <c r="G42" s="23">
        <v>0</v>
      </c>
      <c r="H42" s="23">
        <v>0</v>
      </c>
      <c r="I42" s="23">
        <v>0</v>
      </c>
      <c r="J42" s="8" t="str">
        <f t="shared" si="20"/>
        <v>%</v>
      </c>
      <c r="K42" s="30"/>
      <c r="L42" s="23">
        <v>0</v>
      </c>
      <c r="M42" s="23">
        <v>0</v>
      </c>
      <c r="N42" s="23">
        <v>0</v>
      </c>
      <c r="O42" s="8" t="str">
        <f t="shared" si="21"/>
        <v>%</v>
      </c>
      <c r="P42" s="30"/>
      <c r="Q42" s="23">
        <v>0</v>
      </c>
      <c r="R42" s="23">
        <v>0</v>
      </c>
      <c r="S42" s="23">
        <v>0</v>
      </c>
      <c r="T42" s="8" t="str">
        <f t="shared" si="22"/>
        <v>%</v>
      </c>
      <c r="U42" s="30"/>
      <c r="V42" s="23">
        <v>0</v>
      </c>
      <c r="W42" s="23">
        <v>0</v>
      </c>
      <c r="X42" s="23">
        <v>0</v>
      </c>
      <c r="Y42" s="8" t="str">
        <f t="shared" si="23"/>
        <v>%</v>
      </c>
      <c r="Z42" s="30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1" t="s">
        <v>36</v>
      </c>
      <c r="B43" s="48" t="s">
        <v>37</v>
      </c>
      <c r="C43" s="5" t="s">
        <v>17</v>
      </c>
      <c r="D43" s="34" t="s">
        <v>74</v>
      </c>
      <c r="E43" s="18">
        <v>7800</v>
      </c>
      <c r="F43" s="34"/>
      <c r="G43" s="23">
        <v>0</v>
      </c>
      <c r="H43" s="23">
        <v>0</v>
      </c>
      <c r="I43" s="23">
        <v>0</v>
      </c>
      <c r="J43" s="8" t="str">
        <f t="shared" si="20"/>
        <v>%</v>
      </c>
      <c r="K43" s="30"/>
      <c r="L43" s="23">
        <v>0</v>
      </c>
      <c r="M43" s="23">
        <v>0</v>
      </c>
      <c r="N43" s="23">
        <v>0</v>
      </c>
      <c r="O43" s="8" t="str">
        <f t="shared" si="21"/>
        <v>%</v>
      </c>
      <c r="P43" s="30"/>
      <c r="Q43" s="23">
        <v>0</v>
      </c>
      <c r="R43" s="23">
        <v>0</v>
      </c>
      <c r="S43" s="23">
        <v>0</v>
      </c>
      <c r="T43" s="8" t="str">
        <f t="shared" si="22"/>
        <v>%</v>
      </c>
      <c r="U43" s="30"/>
      <c r="V43" s="23">
        <v>0</v>
      </c>
      <c r="W43" s="23">
        <v>0</v>
      </c>
      <c r="X43" s="23">
        <v>0</v>
      </c>
      <c r="Y43" s="8" t="str">
        <f t="shared" si="23"/>
        <v>%</v>
      </c>
      <c r="Z43" s="30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1" t="s">
        <v>36</v>
      </c>
      <c r="B44" s="48" t="s">
        <v>37</v>
      </c>
      <c r="C44" s="5" t="s">
        <v>17</v>
      </c>
      <c r="D44" s="34" t="s">
        <v>75</v>
      </c>
      <c r="E44" s="18">
        <v>7900</v>
      </c>
      <c r="F44" s="34"/>
      <c r="G44" s="23">
        <v>34127.67</v>
      </c>
      <c r="H44" s="23">
        <v>119445.93</v>
      </c>
      <c r="I44" s="23">
        <v>221879</v>
      </c>
      <c r="J44" s="8">
        <f t="shared" si="20"/>
        <v>0.53833814827000304</v>
      </c>
      <c r="K44" s="30"/>
      <c r="L44" s="23">
        <v>0</v>
      </c>
      <c r="M44" s="23">
        <v>0</v>
      </c>
      <c r="N44" s="23">
        <v>0</v>
      </c>
      <c r="O44" s="8" t="str">
        <f t="shared" si="21"/>
        <v>%</v>
      </c>
      <c r="P44" s="30"/>
      <c r="Q44" s="23">
        <v>0</v>
      </c>
      <c r="R44" s="23">
        <v>0</v>
      </c>
      <c r="S44" s="23">
        <v>0</v>
      </c>
      <c r="T44" s="8" t="str">
        <f t="shared" si="22"/>
        <v>%</v>
      </c>
      <c r="U44" s="30"/>
      <c r="V44" s="23">
        <v>0</v>
      </c>
      <c r="W44" s="23">
        <v>0</v>
      </c>
      <c r="X44" s="23">
        <v>0</v>
      </c>
      <c r="Y44" s="8" t="str">
        <f t="shared" si="23"/>
        <v>%</v>
      </c>
      <c r="Z44" s="30"/>
      <c r="AA44" s="23">
        <f t="shared" si="25"/>
        <v>34127.67</v>
      </c>
      <c r="AB44" s="23">
        <f t="shared" si="26"/>
        <v>119445.93</v>
      </c>
      <c r="AC44" s="23">
        <f t="shared" si="27"/>
        <v>221879</v>
      </c>
      <c r="AD44" s="8">
        <f t="shared" si="24"/>
        <v>0.53833814827000304</v>
      </c>
    </row>
    <row r="45" spans="1:30" ht="15.75" x14ac:dyDescent="0.25">
      <c r="A45" s="51" t="s">
        <v>36</v>
      </c>
      <c r="B45" s="48" t="s">
        <v>37</v>
      </c>
      <c r="C45" s="5" t="s">
        <v>17</v>
      </c>
      <c r="D45" s="34" t="s">
        <v>76</v>
      </c>
      <c r="E45" s="18">
        <v>8100</v>
      </c>
      <c r="F45" s="34"/>
      <c r="G45" s="23">
        <v>0</v>
      </c>
      <c r="H45" s="23">
        <v>0</v>
      </c>
      <c r="I45" s="23">
        <v>0</v>
      </c>
      <c r="J45" s="8" t="str">
        <f t="shared" si="20"/>
        <v>%</v>
      </c>
      <c r="K45" s="30"/>
      <c r="L45" s="23">
        <v>0</v>
      </c>
      <c r="M45" s="23">
        <v>0</v>
      </c>
      <c r="N45" s="23">
        <v>0</v>
      </c>
      <c r="O45" s="8" t="str">
        <f t="shared" si="21"/>
        <v>%</v>
      </c>
      <c r="P45" s="30"/>
      <c r="Q45" s="23">
        <v>0</v>
      </c>
      <c r="R45" s="23">
        <v>0</v>
      </c>
      <c r="S45" s="23">
        <v>0</v>
      </c>
      <c r="T45" s="8" t="str">
        <f t="shared" si="22"/>
        <v>%</v>
      </c>
      <c r="U45" s="30"/>
      <c r="V45" s="23">
        <v>0</v>
      </c>
      <c r="W45" s="23">
        <v>0</v>
      </c>
      <c r="X45" s="23">
        <v>0</v>
      </c>
      <c r="Y45" s="8" t="str">
        <f t="shared" si="23"/>
        <v>%</v>
      </c>
      <c r="Z45" s="30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1" t="s">
        <v>36</v>
      </c>
      <c r="B46" s="48" t="s">
        <v>37</v>
      </c>
      <c r="C46" s="5" t="s">
        <v>17</v>
      </c>
      <c r="D46" s="34" t="s">
        <v>77</v>
      </c>
      <c r="E46" s="18">
        <v>8200</v>
      </c>
      <c r="F46" s="34"/>
      <c r="G46" s="23">
        <v>0</v>
      </c>
      <c r="H46" s="23">
        <v>0</v>
      </c>
      <c r="I46" s="23">
        <v>0</v>
      </c>
      <c r="J46" s="8" t="str">
        <f t="shared" si="20"/>
        <v>%</v>
      </c>
      <c r="K46" s="30"/>
      <c r="L46" s="23">
        <v>0</v>
      </c>
      <c r="M46" s="23">
        <v>0</v>
      </c>
      <c r="N46" s="23">
        <v>0</v>
      </c>
      <c r="O46" s="8" t="str">
        <f t="shared" si="21"/>
        <v>%</v>
      </c>
      <c r="P46" s="30"/>
      <c r="Q46" s="23">
        <v>0</v>
      </c>
      <c r="R46" s="23">
        <v>0</v>
      </c>
      <c r="S46" s="23">
        <v>0</v>
      </c>
      <c r="T46" s="8" t="str">
        <f t="shared" si="22"/>
        <v>%</v>
      </c>
      <c r="U46" s="30"/>
      <c r="V46" s="23">
        <v>0</v>
      </c>
      <c r="W46" s="23">
        <v>0</v>
      </c>
      <c r="X46" s="23">
        <v>0</v>
      </c>
      <c r="Y46" s="8" t="str">
        <f t="shared" si="23"/>
        <v>%</v>
      </c>
      <c r="Z46" s="30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1" t="s">
        <v>36</v>
      </c>
      <c r="B47" s="48" t="s">
        <v>37</v>
      </c>
      <c r="C47" s="5" t="s">
        <v>17</v>
      </c>
      <c r="D47" s="34" t="s">
        <v>78</v>
      </c>
      <c r="E47" s="18">
        <v>9100</v>
      </c>
      <c r="F47" s="34"/>
      <c r="G47" s="23">
        <v>0</v>
      </c>
      <c r="H47" s="23">
        <v>0</v>
      </c>
      <c r="I47" s="23">
        <v>0</v>
      </c>
      <c r="J47" s="8" t="str">
        <f t="shared" si="20"/>
        <v>%</v>
      </c>
      <c r="K47" s="30"/>
      <c r="L47" s="23">
        <v>0</v>
      </c>
      <c r="M47" s="23">
        <v>0</v>
      </c>
      <c r="N47" s="23">
        <v>0</v>
      </c>
      <c r="O47" s="8" t="str">
        <f t="shared" si="21"/>
        <v>%</v>
      </c>
      <c r="P47" s="30"/>
      <c r="Q47" s="23">
        <v>0</v>
      </c>
      <c r="R47" s="23">
        <v>0</v>
      </c>
      <c r="S47" s="23">
        <v>0</v>
      </c>
      <c r="T47" s="8" t="str">
        <f t="shared" si="22"/>
        <v>%</v>
      </c>
      <c r="U47" s="30"/>
      <c r="V47" s="23">
        <v>0</v>
      </c>
      <c r="W47" s="23">
        <v>0</v>
      </c>
      <c r="X47" s="23">
        <v>0</v>
      </c>
      <c r="Y47" s="8" t="str">
        <f t="shared" si="23"/>
        <v>%</v>
      </c>
      <c r="Z47" s="30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1" t="s">
        <v>36</v>
      </c>
      <c r="B48" s="48" t="s">
        <v>37</v>
      </c>
      <c r="C48" s="5" t="s">
        <v>17</v>
      </c>
      <c r="D48" s="34" t="s">
        <v>79</v>
      </c>
      <c r="E48" s="18">
        <v>9200</v>
      </c>
      <c r="F48" s="34"/>
      <c r="G48" s="23">
        <v>0</v>
      </c>
      <c r="H48" s="23">
        <v>0</v>
      </c>
      <c r="I48" s="23">
        <v>0</v>
      </c>
      <c r="J48" s="8" t="str">
        <f t="shared" si="20"/>
        <v>%</v>
      </c>
      <c r="K48" s="30"/>
      <c r="L48" s="23">
        <v>0</v>
      </c>
      <c r="M48" s="23">
        <v>0</v>
      </c>
      <c r="N48" s="23">
        <v>0</v>
      </c>
      <c r="O48" s="8" t="str">
        <f t="shared" si="21"/>
        <v>%</v>
      </c>
      <c r="P48" s="30"/>
      <c r="Q48" s="23">
        <v>0</v>
      </c>
      <c r="R48" s="23">
        <v>0</v>
      </c>
      <c r="S48" s="23">
        <v>0</v>
      </c>
      <c r="T48" s="8" t="str">
        <f t="shared" si="22"/>
        <v>%</v>
      </c>
      <c r="U48" s="30"/>
      <c r="V48" s="23">
        <v>0</v>
      </c>
      <c r="W48" s="23">
        <v>0</v>
      </c>
      <c r="X48" s="23">
        <v>0</v>
      </c>
      <c r="Y48" s="8" t="str">
        <f t="shared" si="23"/>
        <v>%</v>
      </c>
      <c r="Z48" s="30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1"/>
      <c r="B49" s="48"/>
      <c r="C49" s="5"/>
      <c r="D49" s="34" t="s">
        <v>80</v>
      </c>
      <c r="E49" s="18">
        <v>9800</v>
      </c>
      <c r="F49" s="34"/>
      <c r="G49" s="23">
        <v>0</v>
      </c>
      <c r="H49" s="23">
        <v>0</v>
      </c>
      <c r="I49" s="23">
        <v>0</v>
      </c>
      <c r="J49" s="8" t="str">
        <f t="shared" si="20"/>
        <v>%</v>
      </c>
      <c r="K49" s="30"/>
      <c r="L49" s="23"/>
      <c r="M49" s="23"/>
      <c r="N49" s="23"/>
      <c r="O49" s="8"/>
      <c r="P49" s="30"/>
      <c r="Q49" s="23">
        <v>0</v>
      </c>
      <c r="R49" s="23">
        <v>0</v>
      </c>
      <c r="S49" s="23">
        <v>0</v>
      </c>
      <c r="T49" s="8"/>
      <c r="U49" s="30"/>
      <c r="V49" s="23">
        <v>1954.63</v>
      </c>
      <c r="W49" s="23">
        <v>7965.27</v>
      </c>
      <c r="X49" s="23">
        <v>0</v>
      </c>
      <c r="Y49" s="8" t="str">
        <f t="shared" si="23"/>
        <v>%</v>
      </c>
      <c r="Z49" s="30"/>
      <c r="AA49" s="23">
        <f t="shared" ref="AA49" si="28">G49+Q49+V49</f>
        <v>1954.63</v>
      </c>
      <c r="AB49" s="23">
        <f t="shared" ref="AB49" si="29">H49+R49+W49</f>
        <v>7965.27</v>
      </c>
      <c r="AC49" s="23">
        <f t="shared" ref="AC49" si="30">I49+S49+X49</f>
        <v>0</v>
      </c>
      <c r="AD49" s="8"/>
    </row>
    <row r="50" spans="1:30" ht="30.75" customHeight="1" x14ac:dyDescent="0.25">
      <c r="A50" s="47"/>
      <c r="B50" s="48"/>
      <c r="C50" s="9" t="s">
        <v>38</v>
      </c>
      <c r="D50" s="5"/>
      <c r="E50" s="5"/>
      <c r="F50" s="5"/>
      <c r="G50" s="59">
        <f>SUM(G34:G49)</f>
        <v>337863.31999999995</v>
      </c>
      <c r="H50" s="59">
        <f>SUM(H34:H49)</f>
        <v>1049813.8500000001</v>
      </c>
      <c r="I50" s="59">
        <f>SUM(I34:I48)</f>
        <v>3955178</v>
      </c>
      <c r="J50" s="32">
        <f>IF(I50=0,"",H50/I50)</f>
        <v>0.26542771273505267</v>
      </c>
      <c r="K50" s="30"/>
      <c r="L50" s="31">
        <f>SUM(L34:L48)</f>
        <v>0</v>
      </c>
      <c r="M50" s="31">
        <f>SUM(M34:M48)</f>
        <v>0</v>
      </c>
      <c r="N50" s="31">
        <f>SUM(N34:N48)</f>
        <v>0</v>
      </c>
      <c r="O50" s="32" t="str">
        <f>IF(N50=0,"",M50/N50)</f>
        <v/>
      </c>
      <c r="P50" s="30"/>
      <c r="Q50" s="59">
        <f>SUM(Q34:Q49)</f>
        <v>661.48</v>
      </c>
      <c r="R50" s="59">
        <f>SUM(R34:R49)</f>
        <v>143778.25</v>
      </c>
      <c r="S50" s="59">
        <f>SUM(S34:S48)</f>
        <v>437245</v>
      </c>
      <c r="T50" s="32">
        <f>IF(S50=0,"",R50/S50)</f>
        <v>0.32882765955013782</v>
      </c>
      <c r="U50" s="30"/>
      <c r="V50" s="59">
        <f>SUM(V34:V49)</f>
        <v>1954.63</v>
      </c>
      <c r="W50" s="59">
        <f>SUM(W34:W49)</f>
        <v>7965.27</v>
      </c>
      <c r="X50" s="59">
        <f>SUM(X34:X49)</f>
        <v>0</v>
      </c>
      <c r="Y50" s="32" t="str">
        <f>IF(X50=0,"",W50/X50)</f>
        <v/>
      </c>
      <c r="Z50" s="30"/>
      <c r="AA50" s="59">
        <f>SUM(AA34:AA49)</f>
        <v>340479.43000000005</v>
      </c>
      <c r="AB50" s="59">
        <f>SUM(AB34:AB49)</f>
        <v>1201557.3699999999</v>
      </c>
      <c r="AC50" s="59">
        <f>SUM(AC34:AC49)</f>
        <v>4392423</v>
      </c>
      <c r="AD50" s="32">
        <f>IF(AC50=0,"",AB50/AC50)</f>
        <v>0.27355228993200331</v>
      </c>
    </row>
    <row r="51" spans="1:30" ht="27.75" customHeight="1" x14ac:dyDescent="0.25">
      <c r="A51" s="47"/>
      <c r="B51" s="48"/>
      <c r="C51" s="9" t="s">
        <v>39</v>
      </c>
      <c r="D51" s="5"/>
      <c r="E51" s="5"/>
      <c r="F51" s="5"/>
      <c r="G51" s="60">
        <f t="shared" ref="G51:H51" si="31">G30-G50</f>
        <v>64589.440000000002</v>
      </c>
      <c r="H51" s="60">
        <f t="shared" si="31"/>
        <v>568940.14999999991</v>
      </c>
      <c r="I51" s="60">
        <f>I30-I50</f>
        <v>465150</v>
      </c>
      <c r="J51" s="32">
        <f>IF(I51=0,"",H51/I51)</f>
        <v>1.2231326453832094</v>
      </c>
      <c r="K51" s="30"/>
      <c r="L51" s="35">
        <f>L30-L50</f>
        <v>0</v>
      </c>
      <c r="M51" s="35">
        <f>M30-M50</f>
        <v>0</v>
      </c>
      <c r="N51" s="35">
        <f>N30-N50</f>
        <v>0</v>
      </c>
      <c r="O51" s="32" t="str">
        <f>IF(N51=0,"",M51/N51)</f>
        <v/>
      </c>
      <c r="P51" s="30"/>
      <c r="Q51" s="60">
        <f>Q30-Q50</f>
        <v>36206</v>
      </c>
      <c r="R51" s="60">
        <f>R30-R50</f>
        <v>-20603.929999999993</v>
      </c>
      <c r="S51" s="60">
        <f>S30-S50</f>
        <v>0</v>
      </c>
      <c r="T51" s="32" t="str">
        <f>IF(S51=0,"",R51/S51)</f>
        <v/>
      </c>
      <c r="U51" s="30"/>
      <c r="V51" s="60">
        <f>V30-V50</f>
        <v>-1048.6300000000001</v>
      </c>
      <c r="W51" s="60">
        <f>W30-W50</f>
        <v>-1279.1300000000001</v>
      </c>
      <c r="X51" s="60">
        <f>X30-X50</f>
        <v>0</v>
      </c>
      <c r="Y51" s="32" t="str">
        <f>IF(X51=0,"",W51/X51)</f>
        <v/>
      </c>
      <c r="Z51" s="30"/>
      <c r="AA51" s="60">
        <f>AA30-AA50</f>
        <v>99746.809999999881</v>
      </c>
      <c r="AB51" s="60">
        <f>AB30-AB50</f>
        <v>547057.09000000008</v>
      </c>
      <c r="AC51" s="60">
        <f>AC30-AC50</f>
        <v>465150</v>
      </c>
      <c r="AD51" s="32">
        <f>IF(AC51=0,"",AB51/AC51)</f>
        <v>1.1760874771579062</v>
      </c>
    </row>
    <row r="52" spans="1:30" x14ac:dyDescent="0.2">
      <c r="A52" s="47"/>
      <c r="B52" s="48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</row>
    <row r="53" spans="1:30" ht="15.75" x14ac:dyDescent="0.25">
      <c r="A53" s="47"/>
      <c r="B53" s="48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</row>
    <row r="54" spans="1:30" x14ac:dyDescent="0.2">
      <c r="A54" s="47" t="str">
        <f>$C$53</f>
        <v>Other Financing Sources (Uses)</v>
      </c>
      <c r="B54" s="48" t="s">
        <v>41</v>
      </c>
      <c r="C54" s="5" t="s">
        <v>17</v>
      </c>
      <c r="D54" s="33" t="s">
        <v>42</v>
      </c>
      <c r="E54" s="36">
        <v>3600</v>
      </c>
      <c r="F54" s="5"/>
      <c r="G54" s="68">
        <v>0</v>
      </c>
      <c r="H54" s="68">
        <v>0</v>
      </c>
      <c r="I54" s="61"/>
      <c r="J54" s="8" t="str">
        <f t="shared" ref="J54:J55" si="32">IF(I54=0,"%",H54/I54)</f>
        <v>%</v>
      </c>
      <c r="K54" s="30"/>
      <c r="L54" s="23">
        <v>0</v>
      </c>
      <c r="M54" s="23">
        <v>0</v>
      </c>
      <c r="N54" s="30">
        <v>0</v>
      </c>
      <c r="O54" s="8" t="str">
        <f t="shared" ref="O54:O55" si="33">IF(N54=0,"%",M54/N54)</f>
        <v>%</v>
      </c>
      <c r="P54" s="30"/>
      <c r="Q54" s="68">
        <v>0</v>
      </c>
      <c r="R54" s="68">
        <v>0</v>
      </c>
      <c r="S54" s="61">
        <v>0</v>
      </c>
      <c r="T54" s="8" t="str">
        <f t="shared" ref="T54:T55" si="34">IF(S54=0,"%",R54/S54)</f>
        <v>%</v>
      </c>
      <c r="U54" s="30"/>
      <c r="V54" s="68"/>
      <c r="W54" s="68"/>
      <c r="X54" s="61"/>
      <c r="Y54" s="8" t="str">
        <f t="shared" ref="Y54:Y55" si="35">IF(X54=0,"%",W54/X54)</f>
        <v>%</v>
      </c>
      <c r="Z54" s="30"/>
      <c r="AA54" s="68">
        <f t="shared" ref="AA54:AC55" si="36">G54+Q54+V54</f>
        <v>0</v>
      </c>
      <c r="AB54" s="68">
        <f t="shared" si="36"/>
        <v>0</v>
      </c>
      <c r="AC54" s="61">
        <f t="shared" si="36"/>
        <v>0</v>
      </c>
      <c r="AD54" s="8" t="str">
        <f t="shared" ref="AD54:AD55" si="37">IF(AC54=0,"%",AB54/AC54)</f>
        <v>%</v>
      </c>
    </row>
    <row r="55" spans="1:30" x14ac:dyDescent="0.2">
      <c r="A55" s="47" t="str">
        <f>$C$53</f>
        <v>Other Financing Sources (Uses)</v>
      </c>
      <c r="B55" s="48" t="s">
        <v>41</v>
      </c>
      <c r="C55" s="5" t="s">
        <v>17</v>
      </c>
      <c r="D55" s="33" t="s">
        <v>43</v>
      </c>
      <c r="E55" s="36">
        <v>9700</v>
      </c>
      <c r="F55" s="5"/>
      <c r="G55" s="68">
        <v>47964.22</v>
      </c>
      <c r="H55" s="68">
        <v>157937</v>
      </c>
      <c r="I55" s="61">
        <v>465150</v>
      </c>
      <c r="J55" s="8">
        <f t="shared" si="32"/>
        <v>0.33953993335483179</v>
      </c>
      <c r="K55" s="30"/>
      <c r="L55" s="23">
        <v>0</v>
      </c>
      <c r="M55" s="23">
        <v>0</v>
      </c>
      <c r="N55" s="30">
        <v>0</v>
      </c>
      <c r="O55" s="8" t="str">
        <f t="shared" si="33"/>
        <v>%</v>
      </c>
      <c r="P55" s="30"/>
      <c r="Q55" s="68">
        <v>0</v>
      </c>
      <c r="R55" s="68">
        <v>0</v>
      </c>
      <c r="S55" s="61">
        <v>0</v>
      </c>
      <c r="T55" s="8" t="str">
        <f t="shared" si="34"/>
        <v>%</v>
      </c>
      <c r="U55" s="30"/>
      <c r="V55" s="68"/>
      <c r="W55" s="68"/>
      <c r="X55" s="61"/>
      <c r="Y55" s="8" t="str">
        <f t="shared" si="35"/>
        <v>%</v>
      </c>
      <c r="Z55" s="30"/>
      <c r="AA55" s="68">
        <f t="shared" si="36"/>
        <v>47964.22</v>
      </c>
      <c r="AB55" s="68">
        <f t="shared" si="36"/>
        <v>157937</v>
      </c>
      <c r="AC55" s="61">
        <f t="shared" si="36"/>
        <v>465150</v>
      </c>
      <c r="AD55" s="8">
        <f t="shared" si="37"/>
        <v>0.33953993335483179</v>
      </c>
    </row>
    <row r="56" spans="1:30" ht="27.75" customHeight="1" x14ac:dyDescent="0.25">
      <c r="A56" s="47"/>
      <c r="B56" s="48"/>
      <c r="C56" s="9" t="s">
        <v>44</v>
      </c>
      <c r="D56" s="5"/>
      <c r="E56" s="5"/>
      <c r="F56" s="5"/>
      <c r="G56" s="59">
        <f>SUM(G54:G55)</f>
        <v>47964.22</v>
      </c>
      <c r="H56" s="59">
        <f>H54-H55</f>
        <v>-157937</v>
      </c>
      <c r="I56" s="59">
        <f>SUM(I54:I55)</f>
        <v>465150</v>
      </c>
      <c r="J56" s="32">
        <f>IF(I56=0,"",H56/I56)</f>
        <v>-0.33953993335483179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59">
        <f>SUM(Q54:Q55)</f>
        <v>0</v>
      </c>
      <c r="R56" s="59">
        <f>SUM(R54:R55)</f>
        <v>0</v>
      </c>
      <c r="S56" s="59">
        <f>SUM(S54:S55)</f>
        <v>0</v>
      </c>
      <c r="T56" s="32" t="str">
        <f>IF(S56=0,"",R56/S56)</f>
        <v/>
      </c>
      <c r="U56" s="30"/>
      <c r="V56" s="59">
        <f>SUM(V54:V55)</f>
        <v>0</v>
      </c>
      <c r="W56" s="59">
        <f>SUM(W54:W55)</f>
        <v>0</v>
      </c>
      <c r="X56" s="59">
        <f>SUM(X54:X55)</f>
        <v>0</v>
      </c>
      <c r="Y56" s="32" t="str">
        <f>IF(X56=0,"",W56/X56)</f>
        <v/>
      </c>
      <c r="Z56" s="30"/>
      <c r="AA56" s="59">
        <f>SUM(AA54:AA55)</f>
        <v>47964.22</v>
      </c>
      <c r="AB56" s="59">
        <f>AB54-AB55</f>
        <v>-157937</v>
      </c>
      <c r="AC56" s="59">
        <f>SUM(AC54:AC55)</f>
        <v>465150</v>
      </c>
      <c r="AD56" s="32">
        <f>IF(AC56=0,"",AB56/AC56)</f>
        <v>-0.33953993335483179</v>
      </c>
    </row>
    <row r="57" spans="1:30" x14ac:dyDescent="0.2">
      <c r="A57" s="47"/>
      <c r="B57" s="48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</row>
    <row r="58" spans="1:30" ht="15.75" x14ac:dyDescent="0.25">
      <c r="A58" s="47"/>
      <c r="B58" s="48"/>
      <c r="C58" s="9" t="s">
        <v>45</v>
      </c>
      <c r="D58" s="5"/>
      <c r="E58" s="5"/>
      <c r="F58" s="5"/>
      <c r="G58" s="61"/>
      <c r="H58" s="61">
        <f>H51+H56</f>
        <v>411003.14999999991</v>
      </c>
      <c r="I58" s="61"/>
      <c r="J58" s="62" t="str">
        <f>IF(I58=0,"",H58/I58)</f>
        <v/>
      </c>
      <c r="K58" s="61"/>
      <c r="L58" s="61"/>
      <c r="M58" s="61">
        <f>M30-M50+M56</f>
        <v>0</v>
      </c>
      <c r="N58" s="61">
        <f>N30-N50+N56</f>
        <v>0</v>
      </c>
      <c r="O58" s="61"/>
      <c r="P58" s="61">
        <f>P30-P50+P56</f>
        <v>0</v>
      </c>
      <c r="Q58" s="61"/>
      <c r="R58" s="61">
        <f>R30-R50+R56</f>
        <v>-20603.929999999993</v>
      </c>
      <c r="S58" s="61"/>
      <c r="T58" s="61"/>
      <c r="U58" s="61"/>
      <c r="V58" s="61"/>
      <c r="W58" s="61">
        <f>W30-W50+W56</f>
        <v>-1279.1300000000001</v>
      </c>
      <c r="X58" s="61">
        <f>X30-X50+X56</f>
        <v>0</v>
      </c>
      <c r="Y58" s="61"/>
      <c r="Z58" s="61">
        <f>Z30-Z50+Z56</f>
        <v>0</v>
      </c>
      <c r="AA58" s="61"/>
      <c r="AB58" s="61">
        <f>AB30-AB50+AB56</f>
        <v>389120.09000000008</v>
      </c>
      <c r="AC58" s="61"/>
      <c r="AD58" s="62" t="str">
        <f>IF(AC58=0,"",AB58/AC58)</f>
        <v/>
      </c>
    </row>
    <row r="59" spans="1:30" x14ac:dyDescent="0.2">
      <c r="A59" s="47"/>
      <c r="B59" s="48"/>
      <c r="C59" s="5" t="s">
        <v>46</v>
      </c>
      <c r="D59" s="5"/>
      <c r="E59" s="5"/>
      <c r="F59" s="5"/>
      <c r="G59" s="61"/>
      <c r="H59" s="61">
        <v>1605141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>
        <v>31108.17</v>
      </c>
      <c r="X59" s="61"/>
      <c r="Y59" s="62" t="str">
        <f>IF(X59=0,"",W59/X59)</f>
        <v/>
      </c>
      <c r="Z59" s="61"/>
      <c r="AA59" s="61"/>
      <c r="AB59" s="61">
        <f>H59+W59</f>
        <v>1636249.17</v>
      </c>
      <c r="AC59" s="61"/>
      <c r="AD59" s="62" t="str">
        <f>IF(AC59=0,"",AB59/AC59)</f>
        <v/>
      </c>
    </row>
    <row r="60" spans="1:30" x14ac:dyDescent="0.2">
      <c r="A60" s="47"/>
      <c r="B60" s="48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</row>
    <row r="61" spans="1:30" ht="15.75" x14ac:dyDescent="0.25">
      <c r="A61" s="47"/>
      <c r="B61" s="48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1605141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31108.17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1636249.17</v>
      </c>
      <c r="AC61" s="59">
        <f>SUM(AC59:AC60)</f>
        <v>0</v>
      </c>
      <c r="AD61" s="63" t="str">
        <f>IF(AC61=0,"",AB61/AC61)</f>
        <v/>
      </c>
    </row>
    <row r="62" spans="1:30" ht="6.75" customHeight="1" x14ac:dyDescent="0.2">
      <c r="A62" s="47"/>
      <c r="B62" s="48"/>
      <c r="C62" s="5"/>
      <c r="D62" s="5"/>
      <c r="E62" s="5"/>
      <c r="F62" s="5"/>
      <c r="G62" s="30"/>
      <c r="H62" s="30"/>
      <c r="I62" s="30"/>
      <c r="J62" s="8"/>
      <c r="K62" s="30"/>
      <c r="L62" s="30"/>
      <c r="M62" s="30"/>
      <c r="N62" s="30"/>
      <c r="O62" s="8"/>
      <c r="P62" s="30"/>
      <c r="Q62" s="30"/>
      <c r="R62" s="30"/>
      <c r="S62" s="30"/>
      <c r="T62" s="8"/>
      <c r="U62" s="30"/>
      <c r="V62" s="30"/>
      <c r="W62" s="30"/>
      <c r="X62" s="30"/>
      <c r="Y62" s="8"/>
      <c r="Z62" s="30"/>
      <c r="AA62" s="30"/>
      <c r="AB62" s="30"/>
      <c r="AC62" s="30"/>
      <c r="AD62" s="8"/>
    </row>
    <row r="63" spans="1:30" ht="28.5" customHeight="1" x14ac:dyDescent="0.25">
      <c r="A63" s="47"/>
      <c r="B63" s="48"/>
      <c r="C63" s="9" t="s">
        <v>49</v>
      </c>
      <c r="D63" s="5"/>
      <c r="E63" s="5"/>
      <c r="F63" s="5"/>
      <c r="G63" s="23">
        <f>G61+G58</f>
        <v>0</v>
      </c>
      <c r="H63" s="23">
        <f>H61+H58</f>
        <v>2016144.15</v>
      </c>
      <c r="I63" s="23">
        <f>I61+I58</f>
        <v>0</v>
      </c>
      <c r="J63" s="8" t="str">
        <f>IF(I63=0,"%",H63/I63)</f>
        <v>%</v>
      </c>
      <c r="K63" s="30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30"/>
      <c r="Q63" s="23">
        <f>Q61+Q58</f>
        <v>0</v>
      </c>
      <c r="R63" s="23">
        <f>R61+R58</f>
        <v>-20603.929999999993</v>
      </c>
      <c r="S63" s="23">
        <f>S61+S58</f>
        <v>0</v>
      </c>
      <c r="T63" s="8" t="str">
        <f>IF(S63=0,"%",R63/S63)</f>
        <v>%</v>
      </c>
      <c r="U63" s="30"/>
      <c r="V63" s="23">
        <f>V61+V58</f>
        <v>0</v>
      </c>
      <c r="W63" s="23">
        <f>W61+W58</f>
        <v>29829.039999999997</v>
      </c>
      <c r="X63" s="23">
        <f>X61+X58</f>
        <v>0</v>
      </c>
      <c r="Y63" s="8" t="str">
        <f>IF(X63=0,"%",W63/X63)</f>
        <v>%</v>
      </c>
      <c r="Z63" s="30"/>
      <c r="AA63" s="23">
        <f>AA61+AA58</f>
        <v>0</v>
      </c>
      <c r="AB63" s="23">
        <f>AB61+AB58</f>
        <v>2025369.26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2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2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13" zoomScale="60" zoomScaleNormal="60" zoomScaleSheetLayoutView="50" zoomScalePageLayoutView="40" workbookViewId="0">
      <selection activeCell="V33" sqref="V33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30378.37</v>
      </c>
      <c r="R17" s="19">
        <v>135509.20000000001</v>
      </c>
      <c r="S17" s="19">
        <v>516876</v>
      </c>
      <c r="T17" s="8">
        <f t="shared" ref="T17" si="3">IF(S17=0,"%",R17/S17)</f>
        <v>0.26216964997407505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30378.37</v>
      </c>
      <c r="AB17" s="23">
        <f t="shared" si="5"/>
        <v>135509.20000000001</v>
      </c>
      <c r="AC17" s="23">
        <f t="shared" si="5"/>
        <v>516876</v>
      </c>
      <c r="AD17" s="8">
        <f t="shared" ref="AD17" si="6">IF(AC17=0,"%",AB17/AC17)</f>
        <v>0.26216964997407505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410332.98</v>
      </c>
      <c r="H19" s="23">
        <v>1641475.3</v>
      </c>
      <c r="I19" s="19">
        <v>4166863</v>
      </c>
      <c r="J19" s="20">
        <f t="shared" si="1"/>
        <v>0.39393550975878017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410332.98</v>
      </c>
      <c r="AB19" s="23">
        <f t="shared" si="5"/>
        <v>1641475.3</v>
      </c>
      <c r="AC19" s="23">
        <f t="shared" si="5"/>
        <v>4166863</v>
      </c>
      <c r="AD19" s="8">
        <f t="shared" ref="AD19:AD31" si="10">IF(AC19=0,"%",AB19/AC19)</f>
        <v>0.39393550975878017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5947</v>
      </c>
      <c r="H21" s="23">
        <v>23788</v>
      </c>
      <c r="I21" s="19">
        <v>65417</v>
      </c>
      <c r="J21" s="20">
        <f t="shared" si="1"/>
        <v>0.36363636363636365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5947</v>
      </c>
      <c r="AB21" s="23">
        <f t="shared" si="12"/>
        <v>23788</v>
      </c>
      <c r="AC21" s="23">
        <f t="shared" si="13"/>
        <v>65417</v>
      </c>
      <c r="AD21" s="8">
        <f t="shared" si="10"/>
        <v>0.36363636363636365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64076.09</v>
      </c>
      <c r="H22" s="23">
        <v>256304.36</v>
      </c>
      <c r="I22" s="19">
        <v>682316</v>
      </c>
      <c r="J22" s="20">
        <f t="shared" si="1"/>
        <v>0.37563879492786334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64076.09</v>
      </c>
      <c r="AB22" s="23">
        <f t="shared" si="12"/>
        <v>256304.36</v>
      </c>
      <c r="AC22" s="23">
        <f t="shared" si="13"/>
        <v>682316</v>
      </c>
      <c r="AD22" s="8">
        <f t="shared" si="10"/>
        <v>0.37563879492786334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0</v>
      </c>
      <c r="AB23" s="23">
        <f t="shared" si="12"/>
        <v>0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13800</v>
      </c>
      <c r="I24" s="19">
        <v>222580</v>
      </c>
      <c r="J24" s="20">
        <f t="shared" si="1"/>
        <v>6.2000179710665827E-2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0</v>
      </c>
      <c r="AB24" s="23">
        <f t="shared" si="12"/>
        <v>13800</v>
      </c>
      <c r="AC24" s="23">
        <f t="shared" si="13"/>
        <v>222580</v>
      </c>
      <c r="AD24" s="8">
        <f t="shared" si="10"/>
        <v>6.2000179710665827E-2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30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24449.22</v>
      </c>
      <c r="H27" s="23">
        <v>96895.48</v>
      </c>
      <c r="I27" s="19">
        <v>267829</v>
      </c>
      <c r="J27" s="20">
        <f t="shared" si="1"/>
        <v>0.36178113647140525</v>
      </c>
      <c r="K27" s="29"/>
      <c r="L27" s="19">
        <v>0</v>
      </c>
      <c r="M27" s="19">
        <v>0</v>
      </c>
      <c r="N27" s="19">
        <v>0</v>
      </c>
      <c r="O27" s="20" t="str">
        <f t="shared" si="14"/>
        <v>%</v>
      </c>
      <c r="P27" s="29"/>
      <c r="Q27" s="19">
        <v>0</v>
      </c>
      <c r="R27" s="19">
        <v>0</v>
      </c>
      <c r="S27" s="19">
        <v>0</v>
      </c>
      <c r="T27" s="8" t="str">
        <f t="shared" si="15"/>
        <v>%</v>
      </c>
      <c r="U27" s="30"/>
      <c r="V27" s="23">
        <v>0</v>
      </c>
      <c r="W27" s="23">
        <v>0</v>
      </c>
      <c r="X27" s="23">
        <v>0</v>
      </c>
      <c r="Y27" s="8" t="str">
        <f t="shared" si="16"/>
        <v>%</v>
      </c>
      <c r="Z27" s="30"/>
      <c r="AA27" s="23">
        <f t="shared" si="11"/>
        <v>24449.22</v>
      </c>
      <c r="AB27" s="23">
        <f t="shared" si="12"/>
        <v>96895.48</v>
      </c>
      <c r="AC27" s="23">
        <f t="shared" si="13"/>
        <v>267829</v>
      </c>
      <c r="AD27" s="8">
        <f t="shared" si="10"/>
        <v>0.36178113647140525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4"/>
        <v>%</v>
      </c>
      <c r="P28" s="29"/>
      <c r="Q28" s="19">
        <v>0</v>
      </c>
      <c r="R28" s="19">
        <v>0</v>
      </c>
      <c r="S28" s="19">
        <v>0</v>
      </c>
      <c r="T28" s="8" t="str">
        <f t="shared" si="15"/>
        <v>%</v>
      </c>
      <c r="U28" s="30"/>
      <c r="V28" s="23">
        <v>0</v>
      </c>
      <c r="W28" s="23">
        <v>0</v>
      </c>
      <c r="X28" s="23">
        <v>0</v>
      </c>
      <c r="Y28" s="8" t="str">
        <f t="shared" si="16"/>
        <v>%</v>
      </c>
      <c r="Z28" s="30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4"/>
        <v>%</v>
      </c>
      <c r="P29" s="29"/>
      <c r="Q29" s="19">
        <v>0</v>
      </c>
      <c r="R29" s="19">
        <v>0</v>
      </c>
      <c r="S29" s="19">
        <v>0</v>
      </c>
      <c r="T29" s="8" t="str">
        <f t="shared" si="15"/>
        <v>%</v>
      </c>
      <c r="U29" s="30"/>
      <c r="V29" s="23">
        <v>0</v>
      </c>
      <c r="W29" s="23">
        <v>0</v>
      </c>
      <c r="X29" s="23">
        <v>0</v>
      </c>
      <c r="Y29" s="8" t="str">
        <f t="shared" si="16"/>
        <v>%</v>
      </c>
      <c r="Z29" s="30"/>
      <c r="AA29" s="23">
        <f t="shared" si="11"/>
        <v>0</v>
      </c>
      <c r="AB29" s="23">
        <f t="shared" si="12"/>
        <v>0</v>
      </c>
      <c r="AC29" s="23">
        <f t="shared" si="13"/>
        <v>0</v>
      </c>
      <c r="AD29" s="8" t="str">
        <f t="shared" si="10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0</v>
      </c>
      <c r="H30" s="23">
        <v>0</v>
      </c>
      <c r="I30" s="19">
        <v>15307</v>
      </c>
      <c r="J30" s="20">
        <f t="shared" si="1"/>
        <v>0</v>
      </c>
      <c r="K30" s="29"/>
      <c r="L30" s="19">
        <v>0</v>
      </c>
      <c r="M30" s="19">
        <v>0</v>
      </c>
      <c r="N30" s="19">
        <v>0</v>
      </c>
      <c r="O30" s="20" t="str">
        <f t="shared" si="14"/>
        <v>%</v>
      </c>
      <c r="P30" s="29"/>
      <c r="Q30" s="19">
        <v>0</v>
      </c>
      <c r="R30" s="19">
        <v>0</v>
      </c>
      <c r="S30" s="19">
        <v>0</v>
      </c>
      <c r="T30" s="8" t="str">
        <f t="shared" si="15"/>
        <v>%</v>
      </c>
      <c r="U30" s="30"/>
      <c r="V30" s="23">
        <v>0</v>
      </c>
      <c r="W30" s="23">
        <v>0</v>
      </c>
      <c r="X30" s="23">
        <v>0</v>
      </c>
      <c r="Y30" s="8" t="str">
        <f t="shared" si="16"/>
        <v>%</v>
      </c>
      <c r="Z30" s="30"/>
      <c r="AA30" s="23">
        <f t="shared" si="11"/>
        <v>0</v>
      </c>
      <c r="AB30" s="23">
        <f t="shared" si="12"/>
        <v>0</v>
      </c>
      <c r="AC30" s="23">
        <f t="shared" si="13"/>
        <v>15307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4"/>
        <v>%</v>
      </c>
      <c r="P31" s="30"/>
      <c r="Q31" s="23">
        <v>0</v>
      </c>
      <c r="R31" s="23">
        <v>0</v>
      </c>
      <c r="S31" s="23">
        <v>0</v>
      </c>
      <c r="T31" s="8" t="str">
        <f t="shared" si="15"/>
        <v>%</v>
      </c>
      <c r="U31" s="30"/>
      <c r="V31" s="23">
        <v>5291.14</v>
      </c>
      <c r="W31" s="23">
        <v>13057.14</v>
      </c>
      <c r="X31" s="23">
        <v>0</v>
      </c>
      <c r="Y31" s="8" t="str">
        <f t="shared" si="16"/>
        <v>%</v>
      </c>
      <c r="Z31" s="30"/>
      <c r="AA31" s="23">
        <f t="shared" si="11"/>
        <v>5291.14</v>
      </c>
      <c r="AB31" s="23">
        <f t="shared" si="12"/>
        <v>13057.14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504805.28999999992</v>
      </c>
      <c r="H32" s="59">
        <f>SUM(H16:H31)</f>
        <v>2032263.1400000001</v>
      </c>
      <c r="I32" s="59">
        <f>SUM(I16:I31)</f>
        <v>5420312</v>
      </c>
      <c r="J32" s="32">
        <f>IF(I32=0,"",H32/I32)</f>
        <v>0.3749347159351713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30378.37</v>
      </c>
      <c r="R32" s="59">
        <f>SUM(R16:R31)</f>
        <v>135509.20000000001</v>
      </c>
      <c r="S32" s="59">
        <f>SUM(S16:S31)</f>
        <v>516876</v>
      </c>
      <c r="T32" s="32">
        <f>IF(S32=0,"",R32/S32)</f>
        <v>0.26216964997407505</v>
      </c>
      <c r="U32" s="30"/>
      <c r="V32" s="59">
        <f>SUM(V16:V31)</f>
        <v>5291.14</v>
      </c>
      <c r="W32" s="59">
        <f>SUM(W16:W31)</f>
        <v>13057.14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540474.79999999993</v>
      </c>
      <c r="AB32" s="59">
        <f>SUM(AB16:AB31)</f>
        <v>2180829.48</v>
      </c>
      <c r="AC32" s="59">
        <f>SUM(AC16:AC31)</f>
        <v>5937188</v>
      </c>
      <c r="AD32" s="32">
        <f>IF(AC32=0,"",AB32/AC32)</f>
        <v>0.36731689816795426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329436.74999999988</v>
      </c>
      <c r="H36" s="23">
        <v>946616.09</v>
      </c>
      <c r="I36" s="23">
        <v>3793288</v>
      </c>
      <c r="J36" s="8">
        <f t="shared" ref="J36:J51" si="17">IF(I36=0,"%",H36/I36)</f>
        <v>0.24955028197173534</v>
      </c>
      <c r="K36" s="30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30"/>
      <c r="Q36" s="23">
        <v>-11148.78</v>
      </c>
      <c r="R36" s="23">
        <v>178070.23</v>
      </c>
      <c r="S36" s="23">
        <v>516876</v>
      </c>
      <c r="T36" s="8">
        <f t="shared" ref="T36:T51" si="19">IF(S36=0,"%",R36/S36)</f>
        <v>0.34451247494563497</v>
      </c>
      <c r="U36" s="30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30"/>
      <c r="AA36" s="23">
        <f>G36+Q36+V36</f>
        <v>318287.96999999986</v>
      </c>
      <c r="AB36" s="23">
        <f>H36+R36+W36</f>
        <v>1124686.32</v>
      </c>
      <c r="AC36" s="23">
        <f>I36+S36+X36</f>
        <v>4310164</v>
      </c>
      <c r="AD36" s="8">
        <f t="shared" ref="AD36:AD51" si="21">IF(AC36=0,"%",AB36/AC36)</f>
        <v>0.26093817311823869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23177.419999999995</v>
      </c>
      <c r="H37" s="23">
        <v>63099.55</v>
      </c>
      <c r="I37" s="23">
        <v>279530</v>
      </c>
      <c r="J37" s="8">
        <f t="shared" si="17"/>
        <v>0.22573444710764498</v>
      </c>
      <c r="K37" s="30"/>
      <c r="L37" s="23">
        <v>0</v>
      </c>
      <c r="M37" s="23">
        <v>0</v>
      </c>
      <c r="N37" s="23">
        <v>0</v>
      </c>
      <c r="O37" s="8" t="str">
        <f t="shared" si="18"/>
        <v>%</v>
      </c>
      <c r="P37" s="30"/>
      <c r="Q37" s="23">
        <v>0</v>
      </c>
      <c r="R37" s="23">
        <v>0</v>
      </c>
      <c r="S37" s="23">
        <v>0</v>
      </c>
      <c r="T37" s="8" t="str">
        <f t="shared" si="19"/>
        <v>%</v>
      </c>
      <c r="U37" s="30"/>
      <c r="V37" s="23">
        <v>0</v>
      </c>
      <c r="W37" s="23">
        <v>0</v>
      </c>
      <c r="X37" s="23">
        <v>0</v>
      </c>
      <c r="Y37" s="8" t="str">
        <f t="shared" si="20"/>
        <v>%</v>
      </c>
      <c r="Z37" s="30"/>
      <c r="AA37" s="23">
        <f t="shared" ref="AA37:AC51" si="22">G37+Q37+V37</f>
        <v>23177.419999999995</v>
      </c>
      <c r="AB37" s="23">
        <f t="shared" si="22"/>
        <v>63099.55</v>
      </c>
      <c r="AC37" s="23">
        <f t="shared" si="22"/>
        <v>279530</v>
      </c>
      <c r="AD37" s="8">
        <f t="shared" si="21"/>
        <v>0.22573444710764498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8250</v>
      </c>
      <c r="I38" s="23">
        <v>13500</v>
      </c>
      <c r="J38" s="8">
        <f t="shared" si="17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18"/>
        <v>%</v>
      </c>
      <c r="P38" s="30"/>
      <c r="Q38" s="23">
        <v>0</v>
      </c>
      <c r="R38" s="23">
        <v>0</v>
      </c>
      <c r="S38" s="23">
        <v>0</v>
      </c>
      <c r="T38" s="8" t="str">
        <f t="shared" si="19"/>
        <v>%</v>
      </c>
      <c r="U38" s="30"/>
      <c r="V38" s="23">
        <v>0</v>
      </c>
      <c r="W38" s="23">
        <v>0</v>
      </c>
      <c r="X38" s="23">
        <v>0</v>
      </c>
      <c r="Y38" s="8" t="str">
        <f t="shared" si="20"/>
        <v>%</v>
      </c>
      <c r="Z38" s="30"/>
      <c r="AA38" s="23">
        <f t="shared" si="22"/>
        <v>0</v>
      </c>
      <c r="AB38" s="23">
        <f t="shared" si="22"/>
        <v>8250</v>
      </c>
      <c r="AC38" s="23">
        <f t="shared" si="22"/>
        <v>13500</v>
      </c>
      <c r="AD38" s="8">
        <f t="shared" si="21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7"/>
        <v>%</v>
      </c>
      <c r="K39" s="30"/>
      <c r="L39" s="23">
        <v>0</v>
      </c>
      <c r="M39" s="23">
        <v>0</v>
      </c>
      <c r="N39" s="23">
        <v>0</v>
      </c>
      <c r="O39" s="8" t="str">
        <f t="shared" si="18"/>
        <v>%</v>
      </c>
      <c r="P39" s="30"/>
      <c r="Q39" s="23">
        <v>0</v>
      </c>
      <c r="R39" s="23">
        <v>0</v>
      </c>
      <c r="S39" s="23">
        <v>0</v>
      </c>
      <c r="T39" s="8" t="str">
        <f t="shared" si="19"/>
        <v>%</v>
      </c>
      <c r="U39" s="30"/>
      <c r="V39" s="23">
        <v>0</v>
      </c>
      <c r="W39" s="23">
        <v>0</v>
      </c>
      <c r="X39" s="23">
        <v>0</v>
      </c>
      <c r="Y39" s="8" t="str">
        <f t="shared" si="20"/>
        <v>%</v>
      </c>
      <c r="Z39" s="30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37512.450000000004</v>
      </c>
      <c r="H40" s="23">
        <v>151603.76</v>
      </c>
      <c r="I40" s="23">
        <v>514946</v>
      </c>
      <c r="J40" s="8">
        <f t="shared" si="17"/>
        <v>0.29440710288069044</v>
      </c>
      <c r="K40" s="30"/>
      <c r="L40" s="23">
        <v>0</v>
      </c>
      <c r="M40" s="23">
        <v>0</v>
      </c>
      <c r="N40" s="23">
        <v>0</v>
      </c>
      <c r="O40" s="8" t="str">
        <f t="shared" si="18"/>
        <v>%</v>
      </c>
      <c r="P40" s="30"/>
      <c r="Q40" s="23">
        <v>0</v>
      </c>
      <c r="R40" s="23">
        <v>0</v>
      </c>
      <c r="S40" s="23">
        <v>0</v>
      </c>
      <c r="T40" s="8" t="str">
        <f t="shared" si="19"/>
        <v>%</v>
      </c>
      <c r="U40" s="30"/>
      <c r="V40" s="23">
        <v>0</v>
      </c>
      <c r="W40" s="23">
        <v>0</v>
      </c>
      <c r="X40" s="23">
        <v>0</v>
      </c>
      <c r="Y40" s="8" t="str">
        <f t="shared" si="20"/>
        <v>%</v>
      </c>
      <c r="Z40" s="30"/>
      <c r="AA40" s="23">
        <f t="shared" si="22"/>
        <v>37512.450000000004</v>
      </c>
      <c r="AB40" s="23">
        <f t="shared" si="22"/>
        <v>151603.76</v>
      </c>
      <c r="AC40" s="23">
        <f t="shared" si="22"/>
        <v>514946</v>
      </c>
      <c r="AD40" s="8">
        <f t="shared" si="21"/>
        <v>0.29440710288069044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1000</v>
      </c>
      <c r="J41" s="8">
        <f t="shared" si="17"/>
        <v>0</v>
      </c>
      <c r="K41" s="30"/>
      <c r="L41" s="23">
        <v>0</v>
      </c>
      <c r="M41" s="23">
        <v>0</v>
      </c>
      <c r="N41" s="23">
        <v>0</v>
      </c>
      <c r="O41" s="8" t="str">
        <f t="shared" si="18"/>
        <v>%</v>
      </c>
      <c r="P41" s="30"/>
      <c r="Q41" s="23">
        <v>0</v>
      </c>
      <c r="R41" s="23">
        <v>0</v>
      </c>
      <c r="S41" s="23">
        <v>0</v>
      </c>
      <c r="T41" s="8" t="str">
        <f t="shared" si="19"/>
        <v>%</v>
      </c>
      <c r="U41" s="30"/>
      <c r="V41" s="23">
        <v>0</v>
      </c>
      <c r="W41" s="23">
        <v>0</v>
      </c>
      <c r="X41" s="23">
        <v>0</v>
      </c>
      <c r="Y41" s="8" t="str">
        <f t="shared" si="20"/>
        <v>%</v>
      </c>
      <c r="Z41" s="30"/>
      <c r="AA41" s="23">
        <f t="shared" si="22"/>
        <v>0</v>
      </c>
      <c r="AB41" s="23">
        <f t="shared" si="22"/>
        <v>0</v>
      </c>
      <c r="AC41" s="23">
        <f t="shared" si="22"/>
        <v>1000</v>
      </c>
      <c r="AD41" s="8">
        <f t="shared" si="21"/>
        <v>0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2425.0700000000002</v>
      </c>
      <c r="H42" s="23">
        <v>9352.4</v>
      </c>
      <c r="I42" s="23">
        <v>25857</v>
      </c>
      <c r="J42" s="8">
        <f t="shared" si="17"/>
        <v>0.36169702595041958</v>
      </c>
      <c r="K42" s="30"/>
      <c r="L42" s="23">
        <v>0</v>
      </c>
      <c r="M42" s="23">
        <v>0</v>
      </c>
      <c r="N42" s="23">
        <v>0</v>
      </c>
      <c r="O42" s="8" t="str">
        <f t="shared" si="18"/>
        <v>%</v>
      </c>
      <c r="P42" s="30"/>
      <c r="Q42" s="23">
        <v>0</v>
      </c>
      <c r="R42" s="23">
        <v>0</v>
      </c>
      <c r="S42" s="23">
        <v>0</v>
      </c>
      <c r="T42" s="8" t="str">
        <f t="shared" si="19"/>
        <v>%</v>
      </c>
      <c r="U42" s="30"/>
      <c r="V42" s="23">
        <v>0</v>
      </c>
      <c r="W42" s="23">
        <v>0</v>
      </c>
      <c r="X42" s="23">
        <v>0</v>
      </c>
      <c r="Y42" s="8" t="str">
        <f t="shared" si="20"/>
        <v>%</v>
      </c>
      <c r="Z42" s="30"/>
      <c r="AA42" s="23">
        <f t="shared" si="22"/>
        <v>2425.0700000000002</v>
      </c>
      <c r="AB42" s="23">
        <f t="shared" si="22"/>
        <v>9352.4</v>
      </c>
      <c r="AC42" s="23">
        <f t="shared" si="22"/>
        <v>25857</v>
      </c>
      <c r="AD42" s="8">
        <f t="shared" si="21"/>
        <v>0.36169702595041958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7"/>
        <v>%</v>
      </c>
      <c r="K43" s="30"/>
      <c r="L43" s="23">
        <v>0</v>
      </c>
      <c r="M43" s="23">
        <v>0</v>
      </c>
      <c r="N43" s="23">
        <v>0</v>
      </c>
      <c r="O43" s="8" t="str">
        <f t="shared" si="18"/>
        <v>%</v>
      </c>
      <c r="P43" s="30"/>
      <c r="Q43" s="23">
        <v>0</v>
      </c>
      <c r="R43" s="23">
        <v>0</v>
      </c>
      <c r="S43" s="23">
        <v>0</v>
      </c>
      <c r="T43" s="8" t="str">
        <f t="shared" si="19"/>
        <v>%</v>
      </c>
      <c r="U43" s="30"/>
      <c r="V43" s="23">
        <v>0</v>
      </c>
      <c r="W43" s="23">
        <v>0</v>
      </c>
      <c r="X43" s="23">
        <v>0</v>
      </c>
      <c r="Y43" s="8" t="str">
        <f t="shared" si="20"/>
        <v>%</v>
      </c>
      <c r="Z43" s="30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7"/>
        <v>%</v>
      </c>
      <c r="K44" s="30"/>
      <c r="L44" s="23">
        <v>0</v>
      </c>
      <c r="M44" s="23">
        <v>0</v>
      </c>
      <c r="N44" s="23">
        <v>0</v>
      </c>
      <c r="O44" s="8" t="str">
        <f t="shared" si="18"/>
        <v>%</v>
      </c>
      <c r="P44" s="30"/>
      <c r="Q44" s="23">
        <v>0</v>
      </c>
      <c r="R44" s="23">
        <v>0</v>
      </c>
      <c r="S44" s="23">
        <v>0</v>
      </c>
      <c r="T44" s="8" t="str">
        <f t="shared" si="19"/>
        <v>%</v>
      </c>
      <c r="U44" s="30"/>
      <c r="V44" s="23">
        <v>0</v>
      </c>
      <c r="W44" s="23">
        <v>0</v>
      </c>
      <c r="X44" s="23">
        <v>0</v>
      </c>
      <c r="Y44" s="8" t="str">
        <f t="shared" si="20"/>
        <v>%</v>
      </c>
      <c r="Z44" s="30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7"/>
        <v>%</v>
      </c>
      <c r="K45" s="30"/>
      <c r="L45" s="23">
        <v>0</v>
      </c>
      <c r="M45" s="23">
        <v>0</v>
      </c>
      <c r="N45" s="23">
        <v>0</v>
      </c>
      <c r="O45" s="8" t="str">
        <f t="shared" si="18"/>
        <v>%</v>
      </c>
      <c r="P45" s="30"/>
      <c r="Q45" s="23">
        <v>0</v>
      </c>
      <c r="R45" s="23">
        <v>0</v>
      </c>
      <c r="S45" s="23">
        <v>0</v>
      </c>
      <c r="T45" s="8" t="str">
        <f t="shared" si="19"/>
        <v>%</v>
      </c>
      <c r="U45" s="30"/>
      <c r="V45" s="23">
        <v>0</v>
      </c>
      <c r="W45" s="23">
        <v>0</v>
      </c>
      <c r="X45" s="23">
        <v>0</v>
      </c>
      <c r="Y45" s="8" t="str">
        <f t="shared" si="20"/>
        <v>%</v>
      </c>
      <c r="Z45" s="30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46540.19</v>
      </c>
      <c r="H46" s="23">
        <v>132127.72</v>
      </c>
      <c r="I46" s="23">
        <v>244549</v>
      </c>
      <c r="J46" s="8">
        <f t="shared" si="17"/>
        <v>0.54029139354485201</v>
      </c>
      <c r="K46" s="30"/>
      <c r="L46" s="23">
        <v>0</v>
      </c>
      <c r="M46" s="23">
        <v>0</v>
      </c>
      <c r="N46" s="23">
        <v>0</v>
      </c>
      <c r="O46" s="8" t="str">
        <f t="shared" si="18"/>
        <v>%</v>
      </c>
      <c r="P46" s="30"/>
      <c r="Q46" s="23">
        <v>0</v>
      </c>
      <c r="R46" s="23">
        <v>0</v>
      </c>
      <c r="S46" s="23">
        <v>0</v>
      </c>
      <c r="T46" s="8" t="str">
        <f t="shared" si="19"/>
        <v>%</v>
      </c>
      <c r="U46" s="30"/>
      <c r="V46" s="23">
        <v>0</v>
      </c>
      <c r="W46" s="23">
        <v>0</v>
      </c>
      <c r="X46" s="23">
        <v>0</v>
      </c>
      <c r="Y46" s="8" t="str">
        <f t="shared" si="20"/>
        <v>%</v>
      </c>
      <c r="Z46" s="30"/>
      <c r="AA46" s="23">
        <f t="shared" si="22"/>
        <v>46540.19</v>
      </c>
      <c r="AB46" s="23">
        <f t="shared" si="22"/>
        <v>132127.72</v>
      </c>
      <c r="AC46" s="23">
        <f t="shared" si="22"/>
        <v>244549</v>
      </c>
      <c r="AD46" s="8">
        <f t="shared" si="21"/>
        <v>0.54029139354485201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10000</v>
      </c>
      <c r="J47" s="8">
        <f t="shared" si="17"/>
        <v>0</v>
      </c>
      <c r="K47" s="30"/>
      <c r="L47" s="23">
        <v>0</v>
      </c>
      <c r="M47" s="23">
        <v>0</v>
      </c>
      <c r="N47" s="23">
        <v>0</v>
      </c>
      <c r="O47" s="8" t="str">
        <f t="shared" si="18"/>
        <v>%</v>
      </c>
      <c r="P47" s="30"/>
      <c r="Q47" s="23">
        <v>0</v>
      </c>
      <c r="R47" s="23">
        <v>0</v>
      </c>
      <c r="S47" s="23">
        <v>0</v>
      </c>
      <c r="T47" s="8" t="str">
        <f t="shared" si="19"/>
        <v>%</v>
      </c>
      <c r="U47" s="30"/>
      <c r="V47" s="23">
        <v>0</v>
      </c>
      <c r="W47" s="23">
        <v>0</v>
      </c>
      <c r="X47" s="23">
        <v>0</v>
      </c>
      <c r="Y47" s="8" t="str">
        <f t="shared" si="20"/>
        <v>%</v>
      </c>
      <c r="Z47" s="30"/>
      <c r="AA47" s="23">
        <f t="shared" si="22"/>
        <v>0</v>
      </c>
      <c r="AB47" s="23">
        <f t="shared" si="22"/>
        <v>0</v>
      </c>
      <c r="AC47" s="23">
        <f t="shared" si="22"/>
        <v>10000</v>
      </c>
      <c r="AD47" s="8">
        <f t="shared" si="21"/>
        <v>0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7"/>
        <v>%</v>
      </c>
      <c r="K48" s="30"/>
      <c r="L48" s="23">
        <v>0</v>
      </c>
      <c r="M48" s="23">
        <v>0</v>
      </c>
      <c r="N48" s="23">
        <v>0</v>
      </c>
      <c r="O48" s="8" t="str">
        <f t="shared" si="18"/>
        <v>%</v>
      </c>
      <c r="P48" s="30"/>
      <c r="Q48" s="23">
        <v>0</v>
      </c>
      <c r="R48" s="23">
        <v>0</v>
      </c>
      <c r="S48" s="23">
        <v>0</v>
      </c>
      <c r="T48" s="8" t="str">
        <f t="shared" si="19"/>
        <v>%</v>
      </c>
      <c r="U48" s="30"/>
      <c r="V48" s="23">
        <v>0</v>
      </c>
      <c r="W48" s="23">
        <v>0</v>
      </c>
      <c r="X48" s="23">
        <v>0</v>
      </c>
      <c r="Y48" s="8" t="str">
        <f t="shared" si="20"/>
        <v>%</v>
      </c>
      <c r="Z48" s="30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7"/>
        <v>%</v>
      </c>
      <c r="K49" s="30"/>
      <c r="L49" s="23">
        <v>0</v>
      </c>
      <c r="M49" s="23">
        <v>0</v>
      </c>
      <c r="N49" s="23">
        <v>0</v>
      </c>
      <c r="O49" s="8" t="str">
        <f t="shared" si="18"/>
        <v>%</v>
      </c>
      <c r="P49" s="30"/>
      <c r="Q49" s="23">
        <v>0</v>
      </c>
      <c r="R49" s="23">
        <v>0</v>
      </c>
      <c r="S49" s="23">
        <v>0</v>
      </c>
      <c r="T49" s="8" t="str">
        <f t="shared" si="19"/>
        <v>%</v>
      </c>
      <c r="U49" s="30"/>
      <c r="V49" s="23">
        <v>0</v>
      </c>
      <c r="W49" s="23">
        <v>0</v>
      </c>
      <c r="X49" s="23">
        <v>0</v>
      </c>
      <c r="Y49" s="8" t="str">
        <f t="shared" si="20"/>
        <v>%</v>
      </c>
      <c r="Z49" s="30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7"/>
        <v>%</v>
      </c>
      <c r="K50" s="30"/>
      <c r="L50" s="23">
        <v>0</v>
      </c>
      <c r="M50" s="23">
        <v>0</v>
      </c>
      <c r="N50" s="23">
        <v>0</v>
      </c>
      <c r="O50" s="8" t="str">
        <f t="shared" si="18"/>
        <v>%</v>
      </c>
      <c r="P50" s="30"/>
      <c r="Q50" s="23">
        <v>0</v>
      </c>
      <c r="R50" s="23">
        <v>0</v>
      </c>
      <c r="S50" s="23">
        <v>0</v>
      </c>
      <c r="T50" s="8" t="str">
        <f t="shared" si="19"/>
        <v>%</v>
      </c>
      <c r="U50" s="30"/>
      <c r="V50" s="23">
        <v>0</v>
      </c>
      <c r="W50" s="23">
        <v>0</v>
      </c>
      <c r="X50" s="23">
        <v>0</v>
      </c>
      <c r="Y50" s="8" t="str">
        <f t="shared" si="20"/>
        <v>%</v>
      </c>
      <c r="Z50" s="30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7"/>
        <v>%</v>
      </c>
      <c r="K51" s="30"/>
      <c r="L51" s="23">
        <v>0</v>
      </c>
      <c r="M51" s="23">
        <v>0</v>
      </c>
      <c r="N51" s="23">
        <v>0</v>
      </c>
      <c r="O51" s="8" t="str">
        <f t="shared" si="18"/>
        <v>%</v>
      </c>
      <c r="P51" s="30"/>
      <c r="Q51" s="23">
        <v>0</v>
      </c>
      <c r="R51" s="23">
        <v>0</v>
      </c>
      <c r="S51" s="23">
        <v>0</v>
      </c>
      <c r="T51" s="8" t="str">
        <f t="shared" si="19"/>
        <v>%</v>
      </c>
      <c r="U51" s="30"/>
      <c r="V51" s="23">
        <v>4453.38</v>
      </c>
      <c r="W51" s="23">
        <v>11552.35</v>
      </c>
      <c r="X51" s="23">
        <v>0</v>
      </c>
      <c r="Y51" s="8" t="str">
        <f t="shared" si="20"/>
        <v>%</v>
      </c>
      <c r="Z51" s="30"/>
      <c r="AA51" s="23">
        <f t="shared" si="22"/>
        <v>4453.38</v>
      </c>
      <c r="AB51" s="23">
        <f t="shared" si="22"/>
        <v>11552.35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439091.87999999989</v>
      </c>
      <c r="H52" s="59">
        <f>SUM(H36:H51)</f>
        <v>1311049.5199999998</v>
      </c>
      <c r="I52" s="59">
        <f>SUM(I36:I51)</f>
        <v>4882670</v>
      </c>
      <c r="J52" s="32">
        <f>IF(I52=0,"",H52/I52)</f>
        <v>0.26851077791454259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-11148.78</v>
      </c>
      <c r="R52" s="59">
        <f>SUM(R36:R51)</f>
        <v>178070.23</v>
      </c>
      <c r="S52" s="59">
        <f>SUM(S36:S51)</f>
        <v>516876</v>
      </c>
      <c r="T52" s="32">
        <f>IF(S52=0,"",R52/S52)</f>
        <v>0.34451247494563497</v>
      </c>
      <c r="U52" s="30"/>
      <c r="V52" s="59">
        <f>SUM(V36:V51)</f>
        <v>4453.38</v>
      </c>
      <c r="W52" s="59">
        <f>SUM(W36:W51)</f>
        <v>11552.35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432396.47999999986</v>
      </c>
      <c r="AB52" s="59">
        <f>SUM(AB36:AB51)</f>
        <v>1500672.1</v>
      </c>
      <c r="AC52" s="59">
        <f>SUM(AC36:AC51)</f>
        <v>5399546</v>
      </c>
      <c r="AD52" s="32">
        <f>IF(AC52=0,"",AB52/AC52)</f>
        <v>0.27792560707881736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65713.410000000033</v>
      </c>
      <c r="H53" s="60">
        <f>H32-H52</f>
        <v>721213.62000000034</v>
      </c>
      <c r="I53" s="60">
        <f>I32-I52</f>
        <v>537642</v>
      </c>
      <c r="J53" s="32">
        <f>IF(I53=0,"",H53/I53)</f>
        <v>1.3414383920899042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41527.15</v>
      </c>
      <c r="R53" s="60">
        <f>R32-R52</f>
        <v>-42561.03</v>
      </c>
      <c r="S53" s="60">
        <f>S32-S52</f>
        <v>0</v>
      </c>
      <c r="T53" s="32" t="str">
        <f>IF(S53=0,"",R53/S53)</f>
        <v/>
      </c>
      <c r="U53" s="30"/>
      <c r="V53" s="60">
        <f>V32-V52</f>
        <v>837.76000000000022</v>
      </c>
      <c r="W53" s="60">
        <f>W32-W52</f>
        <v>1504.7899999999991</v>
      </c>
      <c r="X53" s="60">
        <f>X32-X52</f>
        <v>0</v>
      </c>
      <c r="Y53" s="32" t="str">
        <f>IF(X53=0,"",W53/X53)</f>
        <v/>
      </c>
      <c r="Z53" s="30"/>
      <c r="AA53" s="60">
        <f>AA32-AA52</f>
        <v>108078.32000000007</v>
      </c>
      <c r="AB53" s="60">
        <f>AB32-AB52</f>
        <v>680157.37999999989</v>
      </c>
      <c r="AC53" s="60">
        <f>AC32-AC52</f>
        <v>537642</v>
      </c>
      <c r="AD53" s="32">
        <f>IF(AC53=0,"",AB53/AC53)</f>
        <v>1.265074863942921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3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4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5">IF(S56=0,"%",R56/S56)</f>
        <v>%</v>
      </c>
      <c r="U56" s="30"/>
      <c r="V56" s="68"/>
      <c r="W56" s="68"/>
      <c r="X56" s="61">
        <v>0</v>
      </c>
      <c r="Y56" s="8" t="str">
        <f t="shared" ref="Y56:Y57" si="26">IF(X56=0,"%",W56/X56)</f>
        <v>%</v>
      </c>
      <c r="Z56" s="30"/>
      <c r="AA56" s="68">
        <f t="shared" ref="AA56:AC57" si="27">G56+Q56+V56</f>
        <v>0</v>
      </c>
      <c r="AB56" s="68">
        <f t="shared" si="27"/>
        <v>0</v>
      </c>
      <c r="AC56" s="61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52617.33</v>
      </c>
      <c r="H57" s="68">
        <v>183892</v>
      </c>
      <c r="I57" s="61">
        <v>537642</v>
      </c>
      <c r="J57" s="8">
        <f t="shared" si="23"/>
        <v>0.34203429047581846</v>
      </c>
      <c r="K57" s="30"/>
      <c r="L57" s="23">
        <v>0</v>
      </c>
      <c r="M57" s="23">
        <v>0</v>
      </c>
      <c r="N57" s="30">
        <v>0</v>
      </c>
      <c r="O57" s="8" t="str">
        <f t="shared" si="24"/>
        <v>%</v>
      </c>
      <c r="P57" s="30"/>
      <c r="Q57" s="68">
        <v>0</v>
      </c>
      <c r="R57" s="68">
        <v>0</v>
      </c>
      <c r="S57" s="61">
        <v>0</v>
      </c>
      <c r="T57" s="8" t="str">
        <f t="shared" si="25"/>
        <v>%</v>
      </c>
      <c r="U57" s="30"/>
      <c r="V57" s="68"/>
      <c r="W57" s="68"/>
      <c r="X57" s="61">
        <v>0</v>
      </c>
      <c r="Y57" s="8" t="str">
        <f t="shared" si="26"/>
        <v>%</v>
      </c>
      <c r="Z57" s="30"/>
      <c r="AA57" s="68">
        <f t="shared" si="27"/>
        <v>52617.33</v>
      </c>
      <c r="AB57" s="68">
        <f t="shared" si="27"/>
        <v>183892</v>
      </c>
      <c r="AC57" s="61">
        <f t="shared" si="27"/>
        <v>537642</v>
      </c>
      <c r="AD57" s="8">
        <f t="shared" si="28"/>
        <v>0.34203429047581846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52617.33</v>
      </c>
      <c r="H58" s="59">
        <f>SUM(H56-H57)</f>
        <v>-183892</v>
      </c>
      <c r="I58" s="59">
        <f>SUM(I56:I57)</f>
        <v>537642</v>
      </c>
      <c r="J58" s="32">
        <f>IF(I58=0,"",H58/I58)</f>
        <v>-0.34203429047581846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52617.33</v>
      </c>
      <c r="AB58" s="59">
        <f>AB56-AB57</f>
        <v>-183892</v>
      </c>
      <c r="AC58" s="59">
        <f>SUM(AC56:AC57)</f>
        <v>537642</v>
      </c>
      <c r="AD58" s="32">
        <f>IF(AC58=0,"",AB58/AC58)</f>
        <v>-0.34203429047581846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537321.62000000034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-42561.03</v>
      </c>
      <c r="S60" s="61"/>
      <c r="T60" s="30"/>
      <c r="U60" s="30"/>
      <c r="V60" s="61"/>
      <c r="W60" s="61">
        <f>W32-W52+W58</f>
        <v>1504.7899999999991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496265.37999999989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2532274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46167.62</v>
      </c>
      <c r="X61" s="61"/>
      <c r="Y61" s="8" t="str">
        <f>IF(X61=0,"",W61/X61)</f>
        <v/>
      </c>
      <c r="Z61" s="30"/>
      <c r="AA61" s="61"/>
      <c r="AB61" s="61">
        <f>H61+W61</f>
        <v>2578441.62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2532274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46167.62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2578441.62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3069595.62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-42561.03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47672.41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3074707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C16" zoomScale="60" zoomScaleNormal="60" zoomScaleSheetLayoutView="50" zoomScalePageLayoutView="40" workbookViewId="0">
      <selection activeCell="V51" sqref="V51:W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458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458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30067.74</v>
      </c>
      <c r="R17" s="19">
        <v>89872.93</v>
      </c>
      <c r="S17" s="19">
        <v>368679</v>
      </c>
      <c r="T17" s="8">
        <f t="shared" ref="T17" si="3">IF(S17=0,"%",R17/S17)</f>
        <v>0.24377013608043852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30067.74</v>
      </c>
      <c r="AB17" s="23">
        <f t="shared" si="5"/>
        <v>89872.93</v>
      </c>
      <c r="AC17" s="23">
        <f t="shared" si="5"/>
        <v>368679</v>
      </c>
      <c r="AD17" s="8">
        <f t="shared" ref="AD17" si="6">IF(AC17=0,"%",AB17/AC17)</f>
        <v>0.24377013608043852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286120.8</v>
      </c>
      <c r="H19" s="19">
        <v>1197943.52</v>
      </c>
      <c r="I19" s="19">
        <v>2894709</v>
      </c>
      <c r="J19" s="20">
        <f t="shared" si="1"/>
        <v>0.41383901456070371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286120.8</v>
      </c>
      <c r="AB19" s="23">
        <f t="shared" si="5"/>
        <v>1197943.52</v>
      </c>
      <c r="AC19" s="23">
        <f t="shared" si="5"/>
        <v>2894709</v>
      </c>
      <c r="AD19" s="8">
        <f t="shared" ref="AD19:AD24" si="10">IF(AC19=0,"%",AB19/AC19)</f>
        <v>0.41383901456070371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10551.18</v>
      </c>
      <c r="H21" s="19">
        <v>42204.72</v>
      </c>
      <c r="I21" s="19">
        <v>116063</v>
      </c>
      <c r="J21" s="20">
        <f t="shared" si="1"/>
        <v>0.36363630097447075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10551.18</v>
      </c>
      <c r="AB21" s="23">
        <f t="shared" si="12"/>
        <v>42204.72</v>
      </c>
      <c r="AC21" s="23">
        <f t="shared" si="13"/>
        <v>116063</v>
      </c>
      <c r="AD21" s="8">
        <f t="shared" si="14"/>
        <v>0.36363630097447075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44406.75</v>
      </c>
      <c r="H22" s="19">
        <v>185667.75</v>
      </c>
      <c r="I22" s="19">
        <v>472146</v>
      </c>
      <c r="J22" s="20">
        <f t="shared" si="1"/>
        <v>0.39324223862957647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44406.75</v>
      </c>
      <c r="AB22" s="23">
        <f t="shared" si="12"/>
        <v>185667.75</v>
      </c>
      <c r="AC22" s="23">
        <f t="shared" si="13"/>
        <v>472146</v>
      </c>
      <c r="AD22" s="8">
        <f t="shared" si="14"/>
        <v>0.39324223862957647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600</v>
      </c>
      <c r="H24" s="19">
        <v>9600</v>
      </c>
      <c r="I24" s="19">
        <v>153824</v>
      </c>
      <c r="J24" s="20">
        <f t="shared" si="1"/>
        <v>6.2408986894112756E-2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600</v>
      </c>
      <c r="AB24" s="23">
        <f t="shared" si="5"/>
        <v>9600</v>
      </c>
      <c r="AC24" s="23">
        <f t="shared" si="5"/>
        <v>153824</v>
      </c>
      <c r="AD24" s="8">
        <f t="shared" si="10"/>
        <v>6.2408986894112756E-2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17790.2</v>
      </c>
      <c r="H27" s="19">
        <v>72926.59</v>
      </c>
      <c r="I27" s="19">
        <v>185125</v>
      </c>
      <c r="J27" s="20">
        <f t="shared" si="1"/>
        <v>0.39393161377447666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17790.2</v>
      </c>
      <c r="AB27" s="23">
        <f t="shared" si="5"/>
        <v>72926.59</v>
      </c>
      <c r="AC27" s="23">
        <f t="shared" si="5"/>
        <v>185125</v>
      </c>
      <c r="AD27" s="8">
        <f t="shared" si="18"/>
        <v>0.39393161377447666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933.53</v>
      </c>
      <c r="I30" s="19">
        <v>0</v>
      </c>
      <c r="J30" s="20" t="str">
        <f t="shared" si="1"/>
        <v>%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933.53</v>
      </c>
      <c r="AC30" s="23">
        <f t="shared" si="5"/>
        <v>0</v>
      </c>
      <c r="AD30" s="8" t="str">
        <f t="shared" si="18"/>
        <v>%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5348.79</v>
      </c>
      <c r="W31" s="19">
        <v>17633.5</v>
      </c>
      <c r="X31" s="23">
        <v>0</v>
      </c>
      <c r="Y31" s="8" t="str">
        <f t="shared" si="17"/>
        <v>%</v>
      </c>
      <c r="Z31" s="30"/>
      <c r="AA31" s="23">
        <f t="shared" si="5"/>
        <v>5348.79</v>
      </c>
      <c r="AB31" s="23">
        <f t="shared" si="5"/>
        <v>17633.5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359468.93</v>
      </c>
      <c r="H32" s="59">
        <f>SUM(H16:H31)</f>
        <v>1509276.11</v>
      </c>
      <c r="I32" s="59">
        <f>SUM(I16:I31)</f>
        <v>3821867</v>
      </c>
      <c r="J32" s="32">
        <f>IF(I32=0,"",H32/I32)</f>
        <v>0.39490545066063265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30067.74</v>
      </c>
      <c r="R32" s="59">
        <f>SUM(R16:R31)</f>
        <v>89872.93</v>
      </c>
      <c r="S32" s="59">
        <f>SUM(S16:S31)</f>
        <v>368679</v>
      </c>
      <c r="T32" s="32">
        <f>IF(S32=0,"",R32/S32)</f>
        <v>0.24377013608043852</v>
      </c>
      <c r="U32" s="30"/>
      <c r="V32" s="59">
        <f>SUM(V16:V31)</f>
        <v>5348.79</v>
      </c>
      <c r="W32" s="59">
        <f>SUM(W16:W31)</f>
        <v>17633.5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394885.45999999996</v>
      </c>
      <c r="AB32" s="59">
        <f>SUM(AB16:AB31)</f>
        <v>1616782.54</v>
      </c>
      <c r="AC32" s="59">
        <f>SUM(AC16:AC31)</f>
        <v>4190546</v>
      </c>
      <c r="AD32" s="32">
        <f>IF(AC32=0,"",AB32/AC32)</f>
        <v>0.3858166787812376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238492.84999999998</v>
      </c>
      <c r="H36" s="19">
        <v>748034.25</v>
      </c>
      <c r="I36" s="23">
        <v>2597147</v>
      </c>
      <c r="J36" s="8">
        <f t="shared" ref="J36:J51" si="19">IF(I36=0,"%",H36/I36)</f>
        <v>0.28802152900856209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19">
        <v>2282.7399999999998</v>
      </c>
      <c r="R36" s="19">
        <v>139786.65</v>
      </c>
      <c r="S36" s="19">
        <v>368679</v>
      </c>
      <c r="T36" s="8">
        <f t="shared" ref="T36:T51" si="21">IF(S36=0,"%",R36/S36)</f>
        <v>0.37915544416687685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240775.58999999997</v>
      </c>
      <c r="AB36" s="23">
        <f>H36+R36+W36</f>
        <v>887820.9</v>
      </c>
      <c r="AC36" s="23">
        <f>I36+S36+X36</f>
        <v>2965826</v>
      </c>
      <c r="AD36" s="8">
        <f t="shared" ref="AD36:AD51" si="23">IF(AC36=0,"%",AB36/AC36)</f>
        <v>0.29935029903979532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22381.670000000002</v>
      </c>
      <c r="H37" s="19">
        <v>57295.250000000007</v>
      </c>
      <c r="I37" s="23">
        <v>85363</v>
      </c>
      <c r="J37" s="8">
        <f t="shared" si="19"/>
        <v>0.67119536567365257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19">
        <v>0</v>
      </c>
      <c r="R37" s="19">
        <v>0</v>
      </c>
      <c r="S37" s="19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22381.670000000002</v>
      </c>
      <c r="AB37" s="23">
        <f t="shared" si="24"/>
        <v>57295.250000000007</v>
      </c>
      <c r="AC37" s="23">
        <f t="shared" si="24"/>
        <v>85363</v>
      </c>
      <c r="AD37" s="8">
        <f t="shared" si="23"/>
        <v>0.67119536567365257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0</v>
      </c>
      <c r="H38" s="19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32481.03</v>
      </c>
      <c r="H40" s="19">
        <v>129087.65</v>
      </c>
      <c r="I40" s="23">
        <v>419111</v>
      </c>
      <c r="J40" s="8">
        <f t="shared" si="19"/>
        <v>0.30800348833602553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32481.03</v>
      </c>
      <c r="AB40" s="23">
        <f t="shared" si="24"/>
        <v>129087.65</v>
      </c>
      <c r="AC40" s="23">
        <f t="shared" si="24"/>
        <v>419111</v>
      </c>
      <c r="AD40" s="8">
        <f t="shared" si="23"/>
        <v>0.30800348833602553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1702.86</v>
      </c>
      <c r="H42" s="19">
        <v>6806.83</v>
      </c>
      <c r="I42" s="23">
        <v>17860</v>
      </c>
      <c r="J42" s="8">
        <f t="shared" si="19"/>
        <v>0.3811215005599104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1702.86</v>
      </c>
      <c r="AB42" s="23">
        <f t="shared" si="24"/>
        <v>6806.83</v>
      </c>
      <c r="AC42" s="23">
        <f t="shared" si="24"/>
        <v>17860</v>
      </c>
      <c r="AD42" s="8">
        <f t="shared" si="23"/>
        <v>0.3811215005599104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0</v>
      </c>
      <c r="H45" s="19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31538.180000000004</v>
      </c>
      <c r="H46" s="19">
        <v>122335.07</v>
      </c>
      <c r="I46" s="23">
        <v>221035</v>
      </c>
      <c r="J46" s="8">
        <f t="shared" si="19"/>
        <v>0.55346470016060811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31538.180000000004</v>
      </c>
      <c r="AB46" s="23">
        <f t="shared" si="24"/>
        <v>122335.07</v>
      </c>
      <c r="AC46" s="23">
        <f t="shared" si="24"/>
        <v>221035</v>
      </c>
      <c r="AD46" s="8">
        <f t="shared" si="23"/>
        <v>0.55346470016060811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5535</v>
      </c>
      <c r="I47" s="23">
        <v>10000</v>
      </c>
      <c r="J47" s="8">
        <f t="shared" si="19"/>
        <v>0.55349999999999999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5535</v>
      </c>
      <c r="AC47" s="23">
        <f t="shared" si="24"/>
        <v>10000</v>
      </c>
      <c r="AD47" s="8">
        <f t="shared" si="23"/>
        <v>0.55349999999999999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0</v>
      </c>
      <c r="H49" s="19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/>
      <c r="K50" s="30"/>
      <c r="L50" s="23"/>
      <c r="M50" s="23"/>
      <c r="N50" s="23"/>
      <c r="O50" s="8"/>
      <c r="P50" s="30"/>
      <c r="Q50" s="19">
        <v>0</v>
      </c>
      <c r="R50" s="19">
        <v>0</v>
      </c>
      <c r="S50" s="19">
        <v>0</v>
      </c>
      <c r="T50" s="8"/>
      <c r="U50" s="30"/>
      <c r="V50" s="23">
        <v>0</v>
      </c>
      <c r="W50" s="23">
        <v>0</v>
      </c>
      <c r="X50" s="23">
        <v>0</v>
      </c>
      <c r="Y50" s="8"/>
      <c r="Z50" s="30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4253.46</v>
      </c>
      <c r="W51" s="23">
        <v>7612.19</v>
      </c>
      <c r="X51" s="23">
        <v>0</v>
      </c>
      <c r="Y51" s="8" t="str">
        <f t="shared" si="22"/>
        <v>%</v>
      </c>
      <c r="Z51" s="30"/>
      <c r="AA51" s="23">
        <f t="shared" si="24"/>
        <v>4253.46</v>
      </c>
      <c r="AB51" s="23">
        <f t="shared" si="24"/>
        <v>7612.19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326596.58999999997</v>
      </c>
      <c r="H52" s="59">
        <f>SUM(H36:H51)</f>
        <v>1077344.05</v>
      </c>
      <c r="I52" s="59">
        <f>SUM(I36:I51)</f>
        <v>3364016</v>
      </c>
      <c r="J52" s="32">
        <f>IF(I52=0,"",H52/I52)</f>
        <v>0.32025532874992274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2282.7399999999998</v>
      </c>
      <c r="R52" s="59">
        <f>SUM(R36:R51)</f>
        <v>139786.65</v>
      </c>
      <c r="S52" s="59">
        <f>SUM(S36:S51)</f>
        <v>368679</v>
      </c>
      <c r="T52" s="32">
        <f>IF(S52=0,"",R52/S52)</f>
        <v>0.37915544416687685</v>
      </c>
      <c r="U52" s="30"/>
      <c r="V52" s="59">
        <f>SUM(V36:V51)</f>
        <v>4253.46</v>
      </c>
      <c r="W52" s="59">
        <f>SUM(W36:W51)</f>
        <v>7612.19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333132.78999999992</v>
      </c>
      <c r="AB52" s="59">
        <f>SUM(AB36:AB51)</f>
        <v>1224742.8900000001</v>
      </c>
      <c r="AC52" s="59">
        <f>SUM(AC36:AC51)</f>
        <v>3732695</v>
      </c>
      <c r="AD52" s="32">
        <f>IF(AC52=0,"",AB52/AC52)</f>
        <v>0.32811223258262467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32872.340000000026</v>
      </c>
      <c r="H53" s="60">
        <f>H32-H52</f>
        <v>431932.06000000006</v>
      </c>
      <c r="I53" s="60">
        <f>I32-I52</f>
        <v>457851</v>
      </c>
      <c r="J53" s="32">
        <f>IF(I53=0,"",H53/I53)</f>
        <v>0.94339001116083632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27785</v>
      </c>
      <c r="R53" s="60">
        <f>R32-R52</f>
        <v>-49913.72</v>
      </c>
      <c r="S53" s="60">
        <f>S32-S52</f>
        <v>0</v>
      </c>
      <c r="T53" s="32" t="str">
        <f>IF(S53=0,"",R53/S53)</f>
        <v/>
      </c>
      <c r="U53" s="30"/>
      <c r="V53" s="60">
        <f>V32-V52</f>
        <v>1095.33</v>
      </c>
      <c r="W53" s="60">
        <f>W32-W52</f>
        <v>10021.310000000001</v>
      </c>
      <c r="X53" s="60">
        <f>X32-X52</f>
        <v>0</v>
      </c>
      <c r="Y53" s="32" t="str">
        <f>IF(X53=0,"",W53/X53)</f>
        <v/>
      </c>
      <c r="Z53" s="30"/>
      <c r="AA53" s="60">
        <f>AA32-AA52</f>
        <v>61752.670000000042</v>
      </c>
      <c r="AB53" s="60">
        <f>AB32-AB52</f>
        <v>392039.64999999991</v>
      </c>
      <c r="AC53" s="60">
        <f>AC32-AC52</f>
        <v>457851</v>
      </c>
      <c r="AD53" s="32">
        <f>IF(AC53=0,"",AB53/AC53)</f>
        <v>0.85626033360197951</v>
      </c>
    </row>
    <row r="54" spans="1:30" x14ac:dyDescent="0.2">
      <c r="A54" s="3"/>
      <c r="B54" s="3"/>
      <c r="C54" s="5"/>
      <c r="D54" s="5"/>
      <c r="E54" s="5"/>
      <c r="F54" s="5"/>
      <c r="G54" s="61"/>
      <c r="H54" s="61"/>
      <c r="I54" s="61"/>
      <c r="J54" s="8"/>
      <c r="K54" s="30"/>
      <c r="L54" s="30"/>
      <c r="M54" s="30"/>
      <c r="N54" s="30"/>
      <c r="O54" s="8"/>
      <c r="P54" s="30"/>
      <c r="Q54" s="61"/>
      <c r="R54" s="61"/>
      <c r="S54" s="61"/>
      <c r="T54" s="8"/>
      <c r="U54" s="30"/>
      <c r="V54" s="61"/>
      <c r="W54" s="61"/>
      <c r="X54" s="61"/>
      <c r="Y54" s="8"/>
      <c r="Z54" s="30"/>
      <c r="AA54" s="61"/>
      <c r="AB54" s="61"/>
      <c r="AC54" s="61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1"/>
      <c r="H55" s="61"/>
      <c r="I55" s="61"/>
      <c r="J55" s="8"/>
      <c r="K55" s="30"/>
      <c r="L55" s="30"/>
      <c r="M55" s="30"/>
      <c r="N55" s="30"/>
      <c r="O55" s="8"/>
      <c r="P55" s="30"/>
      <c r="Q55" s="61"/>
      <c r="R55" s="61"/>
      <c r="S55" s="61"/>
      <c r="T55" s="8"/>
      <c r="U55" s="30"/>
      <c r="V55" s="61"/>
      <c r="W55" s="61"/>
      <c r="X55" s="61"/>
      <c r="Y55" s="8"/>
      <c r="Z55" s="30"/>
      <c r="AA55" s="61"/>
      <c r="AB55" s="61"/>
      <c r="AC55" s="61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8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9">IF(N56=0,"%",M56/N56)</f>
        <v>%</v>
      </c>
      <c r="P56" s="30"/>
      <c r="Q56" s="69">
        <v>0</v>
      </c>
      <c r="R56" s="69">
        <v>0</v>
      </c>
      <c r="S56" s="69">
        <v>0</v>
      </c>
      <c r="T56" s="8" t="str">
        <f t="shared" ref="T56:T57" si="30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31">IF(X56=0,"%",W56/X56)</f>
        <v>%</v>
      </c>
      <c r="Z56" s="30"/>
      <c r="AA56" s="68">
        <f t="shared" ref="AA56:AC57" si="32">G56+Q56+V56</f>
        <v>0</v>
      </c>
      <c r="AB56" s="68">
        <f t="shared" si="32"/>
        <v>0</v>
      </c>
      <c r="AC56" s="61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58228.67</v>
      </c>
      <c r="H57" s="68">
        <v>172741</v>
      </c>
      <c r="I57" s="61">
        <v>457851</v>
      </c>
      <c r="J57" s="8">
        <f t="shared" si="28"/>
        <v>0.37728649713553097</v>
      </c>
      <c r="K57" s="30"/>
      <c r="L57" s="23">
        <v>0</v>
      </c>
      <c r="M57" s="23">
        <v>0</v>
      </c>
      <c r="N57" s="30">
        <v>0</v>
      </c>
      <c r="O57" s="8" t="str">
        <f t="shared" si="29"/>
        <v>%</v>
      </c>
      <c r="P57" s="30"/>
      <c r="Q57" s="68">
        <v>0</v>
      </c>
      <c r="R57" s="68">
        <v>0</v>
      </c>
      <c r="S57" s="68">
        <v>0</v>
      </c>
      <c r="T57" s="8" t="str">
        <f t="shared" si="30"/>
        <v>%</v>
      </c>
      <c r="U57" s="30"/>
      <c r="V57" s="68">
        <v>0</v>
      </c>
      <c r="W57" s="68">
        <v>0</v>
      </c>
      <c r="X57" s="61">
        <v>0</v>
      </c>
      <c r="Y57" s="8" t="str">
        <f t="shared" si="31"/>
        <v>%</v>
      </c>
      <c r="Z57" s="30"/>
      <c r="AA57" s="68">
        <f t="shared" si="32"/>
        <v>58228.67</v>
      </c>
      <c r="AB57" s="68">
        <f t="shared" si="32"/>
        <v>172741</v>
      </c>
      <c r="AC57" s="61">
        <f t="shared" si="32"/>
        <v>457851</v>
      </c>
      <c r="AD57" s="8">
        <f t="shared" si="33"/>
        <v>0.37728649713553097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58228.67</v>
      </c>
      <c r="H58" s="59">
        <f>SUM(H56-H57)</f>
        <v>-172741</v>
      </c>
      <c r="I58" s="59">
        <f>SUM(I56:I57)</f>
        <v>457851</v>
      </c>
      <c r="J58" s="32">
        <f>IF(I58=0,"",H58/I58)</f>
        <v>-0.37728649713553097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58228.67</v>
      </c>
      <c r="AB58" s="59">
        <f>AB56-AB57</f>
        <v>-172741</v>
      </c>
      <c r="AC58" s="59">
        <f>SUM(AC56:AC57)</f>
        <v>457851</v>
      </c>
      <c r="AD58" s="32">
        <f>IF(AC58=0,"",AB58/AC58)</f>
        <v>-0.37728649713553097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259191.06000000006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-49913.72</v>
      </c>
      <c r="S60" s="61"/>
      <c r="T60" s="30"/>
      <c r="U60" s="30"/>
      <c r="V60" s="61"/>
      <c r="W60" s="61">
        <f>W32-W52+W58</f>
        <v>10021.310000000001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219298.64999999991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2358662.2200000002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13926.27</v>
      </c>
      <c r="X61" s="61"/>
      <c r="Y61" s="8" t="str">
        <f>IF(X61=0,"",W61/X61)</f>
        <v/>
      </c>
      <c r="Z61" s="30"/>
      <c r="AA61" s="61"/>
      <c r="AB61" s="61">
        <f>H61+W61</f>
        <v>2372588.4900000002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2358662.2200000002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13926.27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2372588.4900000002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2617853.2800000003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-49913.72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23947.58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2591887.14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C16" zoomScale="60" zoomScaleNormal="60" zoomScaleSheetLayoutView="50" zoomScalePageLayoutView="40" workbookViewId="0">
      <selection activeCell="V51" sqref="V51:W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476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17818.34</v>
      </c>
      <c r="R17" s="19">
        <v>51799.85</v>
      </c>
      <c r="S17" s="19">
        <v>266404</v>
      </c>
      <c r="T17" s="8">
        <f t="shared" ref="T17" si="3">IF(S17=0,"%",R17/S17)</f>
        <v>0.19444096184741971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17818.34</v>
      </c>
      <c r="AB17" s="23">
        <f t="shared" si="5"/>
        <v>51799.85</v>
      </c>
      <c r="AC17" s="23">
        <f t="shared" si="5"/>
        <v>266404</v>
      </c>
      <c r="AD17" s="8">
        <f t="shared" ref="AD17" si="6">IF(AC17=0,"%",AB17/AC17)</f>
        <v>0.19444096184741971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288744.99</v>
      </c>
      <c r="H19" s="23">
        <v>1150121.18</v>
      </c>
      <c r="I19" s="19">
        <v>2987785</v>
      </c>
      <c r="J19" s="20">
        <f t="shared" si="1"/>
        <v>0.38494107842431768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288744.99</v>
      </c>
      <c r="AB19" s="23">
        <f t="shared" si="5"/>
        <v>1150121.18</v>
      </c>
      <c r="AC19" s="23">
        <f t="shared" si="5"/>
        <v>2987785</v>
      </c>
      <c r="AD19" s="8">
        <f t="shared" ref="AD19:AD24" si="10">IF(AC19=0,"%",AB19/AC19)</f>
        <v>0.38494107842431768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6538</v>
      </c>
      <c r="H21" s="23">
        <v>26152</v>
      </c>
      <c r="I21" s="19">
        <v>71918</v>
      </c>
      <c r="J21" s="20">
        <f t="shared" si="1"/>
        <v>0.36363636363636365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6538</v>
      </c>
      <c r="AB21" s="23">
        <f t="shared" si="12"/>
        <v>26152</v>
      </c>
      <c r="AC21" s="23">
        <f t="shared" si="13"/>
        <v>71918</v>
      </c>
      <c r="AD21" s="8">
        <f t="shared" si="14"/>
        <v>0.36363636363636365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44765.37</v>
      </c>
      <c r="H22" s="23">
        <v>177777.38</v>
      </c>
      <c r="I22" s="19">
        <v>483772</v>
      </c>
      <c r="J22" s="20">
        <f t="shared" si="1"/>
        <v>0.36748174760010915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44765.37</v>
      </c>
      <c r="AB22" s="23">
        <f t="shared" si="5"/>
        <v>177777.38</v>
      </c>
      <c r="AC22" s="23">
        <f t="shared" si="5"/>
        <v>483772</v>
      </c>
      <c r="AD22" s="8">
        <f t="shared" si="10"/>
        <v>0.36748174760010915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0</v>
      </c>
      <c r="H23" s="23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157604</v>
      </c>
      <c r="J24" s="20">
        <f t="shared" si="1"/>
        <v>5.9008654602675056E-2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9300</v>
      </c>
      <c r="AC24" s="23">
        <f t="shared" si="5"/>
        <v>157604</v>
      </c>
      <c r="AD24" s="8">
        <f t="shared" si="10"/>
        <v>5.9008654602675056E-2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17920.240000000002</v>
      </c>
      <c r="H27" s="23">
        <v>69970.36</v>
      </c>
      <c r="I27" s="19">
        <v>189649</v>
      </c>
      <c r="J27" s="20">
        <f t="shared" si="1"/>
        <v>0.36894663299041913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17920.240000000002</v>
      </c>
      <c r="AB27" s="23">
        <f t="shared" si="5"/>
        <v>69970.36</v>
      </c>
      <c r="AC27" s="23">
        <f t="shared" si="5"/>
        <v>189649</v>
      </c>
      <c r="AD27" s="8">
        <f t="shared" si="18"/>
        <v>0.36894663299041913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4874.05</v>
      </c>
      <c r="H30" s="23">
        <v>23782.03</v>
      </c>
      <c r="I30" s="19">
        <v>17000</v>
      </c>
      <c r="J30" s="20">
        <f t="shared" si="1"/>
        <v>1.3989429411764704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23">
        <v>0</v>
      </c>
      <c r="W30" s="23">
        <v>0</v>
      </c>
      <c r="X30" s="23">
        <v>0</v>
      </c>
      <c r="Y30" s="8" t="str">
        <f t="shared" si="17"/>
        <v>%</v>
      </c>
      <c r="Z30" s="30"/>
      <c r="AA30" s="23">
        <f t="shared" si="5"/>
        <v>4874.05</v>
      </c>
      <c r="AB30" s="23">
        <f t="shared" si="5"/>
        <v>23782.03</v>
      </c>
      <c r="AC30" s="23">
        <f t="shared" si="5"/>
        <v>17000</v>
      </c>
      <c r="AD30" s="8">
        <f t="shared" si="18"/>
        <v>1.3989429411764704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23">
        <v>6093.73</v>
      </c>
      <c r="W31" s="23">
        <v>32853.93</v>
      </c>
      <c r="X31" s="23">
        <v>0</v>
      </c>
      <c r="Y31" s="8" t="str">
        <f t="shared" si="17"/>
        <v>%</v>
      </c>
      <c r="Z31" s="30"/>
      <c r="AA31" s="23">
        <f t="shared" si="5"/>
        <v>6093.73</v>
      </c>
      <c r="AB31" s="23">
        <f t="shared" si="5"/>
        <v>32853.93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362842.64999999997</v>
      </c>
      <c r="H32" s="59">
        <f>SUM(H16:H31)</f>
        <v>1457102.9500000002</v>
      </c>
      <c r="I32" s="59">
        <f>SUM(I16:I31)</f>
        <v>3907728</v>
      </c>
      <c r="J32" s="32">
        <f>IF(I32=0,"",H32/I32)</f>
        <v>0.37287727037296359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17818.34</v>
      </c>
      <c r="R32" s="59">
        <f>SUM(R16:R31)</f>
        <v>51799.85</v>
      </c>
      <c r="S32" s="59">
        <f>SUM(S16:S31)</f>
        <v>266404</v>
      </c>
      <c r="T32" s="32">
        <f>IF(S32=0,"",R32/S32)</f>
        <v>0.19444096184741971</v>
      </c>
      <c r="U32" s="30"/>
      <c r="V32" s="59">
        <f>SUM(V16:V31)</f>
        <v>6093.73</v>
      </c>
      <c r="W32" s="59">
        <f>SUM(W16:W31)</f>
        <v>32853.93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386754.72</v>
      </c>
      <c r="AB32" s="59">
        <f>SUM(AB16:AB31)</f>
        <v>1541756.7300000002</v>
      </c>
      <c r="AC32" s="59">
        <f>SUM(AC16:AC31)</f>
        <v>4174132</v>
      </c>
      <c r="AD32" s="32">
        <f>IF(AC32=0,"",AB32/AC32)</f>
        <v>0.36935984056086396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235335.8900000001</v>
      </c>
      <c r="H36" s="23">
        <v>709701.60000000009</v>
      </c>
      <c r="I36" s="23">
        <v>2792465</v>
      </c>
      <c r="J36" s="8">
        <f t="shared" ref="J36:J51" si="19">IF(I36=0,"%",H36/I36)</f>
        <v>0.2541487896893963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14630.84</v>
      </c>
      <c r="R36" s="23">
        <v>86581.06</v>
      </c>
      <c r="S36" s="23">
        <v>266404</v>
      </c>
      <c r="T36" s="8">
        <f t="shared" ref="T36:T51" si="21">IF(S36=0,"%",R36/S36)</f>
        <v>0.32499909911262592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249966.7300000001</v>
      </c>
      <c r="AB36" s="23">
        <f>H36+R36+W36</f>
        <v>796282.66000000015</v>
      </c>
      <c r="AC36" s="23">
        <f>I36+S36+X36</f>
        <v>3058869</v>
      </c>
      <c r="AD36" s="8">
        <f t="shared" ref="AD36:AD51" si="23">IF(AC36=0,"%",AB36/AC36)</f>
        <v>0.26031930756106264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18112.77</v>
      </c>
      <c r="H37" s="23">
        <v>42981.21</v>
      </c>
      <c r="I37" s="23">
        <v>143455</v>
      </c>
      <c r="J37" s="8">
        <f t="shared" si="19"/>
        <v>0.29961458297026944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18112.77</v>
      </c>
      <c r="AB37" s="23">
        <f t="shared" si="24"/>
        <v>42981.21</v>
      </c>
      <c r="AC37" s="23">
        <f t="shared" si="24"/>
        <v>143455</v>
      </c>
      <c r="AD37" s="8">
        <f t="shared" si="23"/>
        <v>0.29961458297026944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32413.940000000002</v>
      </c>
      <c r="H40" s="23">
        <v>119598.04</v>
      </c>
      <c r="I40" s="23">
        <v>391900</v>
      </c>
      <c r="J40" s="8">
        <f t="shared" si="19"/>
        <v>0.30517489155396782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32413.940000000002</v>
      </c>
      <c r="AB40" s="23">
        <f t="shared" si="24"/>
        <v>119598.04</v>
      </c>
      <c r="AC40" s="23">
        <f t="shared" si="24"/>
        <v>391900</v>
      </c>
      <c r="AD40" s="8">
        <f t="shared" si="23"/>
        <v>0.30517489155396782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1713.48</v>
      </c>
      <c r="H42" s="23">
        <v>6608.12</v>
      </c>
      <c r="I42" s="23">
        <v>18565</v>
      </c>
      <c r="J42" s="8">
        <f t="shared" si="19"/>
        <v>0.3559450579046593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1713.48</v>
      </c>
      <c r="AB42" s="23">
        <f t="shared" si="24"/>
        <v>6608.12</v>
      </c>
      <c r="AC42" s="23">
        <f t="shared" si="24"/>
        <v>18565</v>
      </c>
      <c r="AD42" s="8">
        <f t="shared" si="23"/>
        <v>0.3559450579046593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35302.959999999999</v>
      </c>
      <c r="H46" s="23">
        <v>107845.18</v>
      </c>
      <c r="I46" s="23">
        <v>174235</v>
      </c>
      <c r="J46" s="8">
        <f t="shared" si="19"/>
        <v>0.61896392802823763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35302.959999999999</v>
      </c>
      <c r="AB46" s="23">
        <f t="shared" si="24"/>
        <v>107845.18</v>
      </c>
      <c r="AC46" s="23">
        <f t="shared" si="24"/>
        <v>174235</v>
      </c>
      <c r="AD46" s="8">
        <f t="shared" si="23"/>
        <v>0.61896392802823763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0</v>
      </c>
      <c r="J47" s="8" t="str">
        <f t="shared" si="19"/>
        <v>%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6189.88</v>
      </c>
      <c r="W51" s="23">
        <v>24955.31</v>
      </c>
      <c r="X51" s="23">
        <v>0</v>
      </c>
      <c r="Y51" s="8" t="str">
        <f t="shared" si="22"/>
        <v>%</v>
      </c>
      <c r="Z51" s="30"/>
      <c r="AA51" s="23">
        <f t="shared" si="24"/>
        <v>6189.88</v>
      </c>
      <c r="AB51" s="23">
        <f t="shared" si="24"/>
        <v>24955.31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322879.0400000001</v>
      </c>
      <c r="H52" s="59">
        <f>SUM(H36:H51)</f>
        <v>994984.15000000014</v>
      </c>
      <c r="I52" s="59">
        <f>SUM(I36:I51)</f>
        <v>3534120</v>
      </c>
      <c r="J52" s="32">
        <f>IF(I52=0,"",H52/I52)</f>
        <v>0.28153660600092811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14630.84</v>
      </c>
      <c r="R52" s="59">
        <f>SUM(R36:R50)</f>
        <v>86581.06</v>
      </c>
      <c r="S52" s="59">
        <f>SUM(S36:S50)</f>
        <v>266404</v>
      </c>
      <c r="T52" s="32">
        <f>IF(S52=0,"",R52/S52)</f>
        <v>0.32499909911262592</v>
      </c>
      <c r="U52" s="30"/>
      <c r="V52" s="59">
        <f>SUM(V36:V51)</f>
        <v>6189.88</v>
      </c>
      <c r="W52" s="59">
        <f>SUM(W36:W51)</f>
        <v>24955.31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343699.76000000013</v>
      </c>
      <c r="AB52" s="59">
        <f>SUM(AB36:AB51)</f>
        <v>1106520.5200000003</v>
      </c>
      <c r="AC52" s="59">
        <f>SUM(AC36:AC51)</f>
        <v>3800524</v>
      </c>
      <c r="AD52" s="32">
        <f>IF(AC52=0,"",AB52/AC52)</f>
        <v>0.29114946254779611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39963.60999999987</v>
      </c>
      <c r="H53" s="60">
        <f>H32-H52</f>
        <v>462118.80000000005</v>
      </c>
      <c r="I53" s="60">
        <f>I32-I52</f>
        <v>373608</v>
      </c>
      <c r="J53" s="32">
        <f>IF(I53=0,"",H53/I53)</f>
        <v>1.2369082032504659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3187.5</v>
      </c>
      <c r="R53" s="60">
        <f>R32-R52</f>
        <v>-34781.21</v>
      </c>
      <c r="S53" s="60">
        <f>S32-S52</f>
        <v>0</v>
      </c>
      <c r="T53" s="32" t="str">
        <f>IF(S53=0,"",R53/S53)</f>
        <v/>
      </c>
      <c r="U53" s="30"/>
      <c r="V53" s="60">
        <f>V32-V52</f>
        <v>-96.150000000000546</v>
      </c>
      <c r="W53" s="60">
        <f>W32-W52</f>
        <v>7898.619999999999</v>
      </c>
      <c r="X53" s="60">
        <f>X32-X52</f>
        <v>0</v>
      </c>
      <c r="Y53" s="32" t="str">
        <f>IF(X53=0,"",W53/X53)</f>
        <v/>
      </c>
      <c r="Z53" s="30"/>
      <c r="AA53" s="60">
        <f>AA32-AA52</f>
        <v>43054.959999999846</v>
      </c>
      <c r="AB53" s="60">
        <f>AB32-AB52</f>
        <v>435236.20999999996</v>
      </c>
      <c r="AC53" s="60">
        <f>AC32-AC52</f>
        <v>373608</v>
      </c>
      <c r="AD53" s="32">
        <f>IF(AC53=0,"",AB53/AC53)</f>
        <v>1.1649542033361169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7">IF(S56=0,"%",R56/S56)</f>
        <v>%</v>
      </c>
      <c r="U56" s="30"/>
      <c r="V56" s="68"/>
      <c r="W56" s="68"/>
      <c r="X56" s="61">
        <v>0</v>
      </c>
      <c r="Y56" s="8" t="str">
        <f t="shared" ref="Y56:Y57" si="28">IF(X56=0,"%",W56/X56)</f>
        <v>%</v>
      </c>
      <c r="Z56" s="30"/>
      <c r="AA56" s="68">
        <f t="shared" ref="AA56:AC57" si="29">G56+Q56+V56</f>
        <v>0</v>
      </c>
      <c r="AB56" s="68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38044.080000000002</v>
      </c>
      <c r="H57" s="68">
        <v>137881</v>
      </c>
      <c r="I57" s="61">
        <v>373608</v>
      </c>
      <c r="J57" s="8">
        <f t="shared" si="25"/>
        <v>0.36905258988030237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8">
        <v>0</v>
      </c>
      <c r="R57" s="68">
        <v>0</v>
      </c>
      <c r="S57" s="61">
        <v>0</v>
      </c>
      <c r="T57" s="8" t="str">
        <f t="shared" si="27"/>
        <v>%</v>
      </c>
      <c r="U57" s="30"/>
      <c r="V57" s="68"/>
      <c r="W57" s="68"/>
      <c r="X57" s="61">
        <v>0</v>
      </c>
      <c r="Y57" s="8" t="str">
        <f t="shared" si="28"/>
        <v>%</v>
      </c>
      <c r="Z57" s="30"/>
      <c r="AA57" s="68">
        <f t="shared" si="29"/>
        <v>38044.080000000002</v>
      </c>
      <c r="AB57" s="68">
        <f t="shared" si="29"/>
        <v>137881</v>
      </c>
      <c r="AC57" s="61">
        <f t="shared" si="29"/>
        <v>373608</v>
      </c>
      <c r="AD57" s="8">
        <f t="shared" si="30"/>
        <v>0.36905258988030237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38044.080000000002</v>
      </c>
      <c r="H58" s="59">
        <f>SUM(H56-H57)</f>
        <v>-137881</v>
      </c>
      <c r="I58" s="59">
        <f>SUM(I56:I57)</f>
        <v>373608</v>
      </c>
      <c r="J58" s="32">
        <f>IF(I58=0,"",H58/I58)</f>
        <v>-0.36905258988030237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38044.080000000002</v>
      </c>
      <c r="AB58" s="59">
        <f>AB56-AB57</f>
        <v>-137881</v>
      </c>
      <c r="AC58" s="59">
        <f>SUM(AC56:AC57)</f>
        <v>373608</v>
      </c>
      <c r="AD58" s="32">
        <f>IF(AC58=0,"",AB58/AC58)</f>
        <v>-0.36905258988030237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70">
        <f>H53+H58</f>
        <v>324237.80000000005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-34781.21</v>
      </c>
      <c r="S60" s="61"/>
      <c r="T60" s="30"/>
      <c r="U60" s="30"/>
      <c r="V60" s="61"/>
      <c r="W60" s="61">
        <f>W32-W52+W58</f>
        <v>7898.619999999999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297355.20999999996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1220203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104302.5</v>
      </c>
      <c r="X61" s="61"/>
      <c r="Y61" s="8" t="str">
        <f>IF(X61=0,"",W61/X61)</f>
        <v/>
      </c>
      <c r="Z61" s="30"/>
      <c r="AA61" s="61"/>
      <c r="AB61" s="61">
        <f>H61+W61</f>
        <v>1324505.5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1220203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104302.5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1324505.5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1544440.8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-34781.21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112201.12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1621860.71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C13" zoomScale="60" zoomScaleNormal="60" zoomScaleSheetLayoutView="50" zoomScalePageLayoutView="40" workbookViewId="0">
      <selection activeCell="X55" sqref="X5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3" t="s">
        <v>11</v>
      </c>
      <c r="AB12" s="43" t="s">
        <v>12</v>
      </c>
      <c r="AC12" s="43" t="s">
        <v>13</v>
      </c>
      <c r="AD12" s="43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15477.14</v>
      </c>
      <c r="R17" s="19">
        <v>48157.79</v>
      </c>
      <c r="S17" s="19">
        <v>251703</v>
      </c>
      <c r="T17" s="8">
        <f t="shared" ref="T17" si="4">IF(S17=0,"%",R17/S17)</f>
        <v>0.19132783478941451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15477.14</v>
      </c>
      <c r="AG17" s="23">
        <f t="shared" si="1"/>
        <v>48157.79</v>
      </c>
      <c r="AH17" s="23">
        <f t="shared" si="1"/>
        <v>251703</v>
      </c>
      <c r="AI17" s="8">
        <f t="shared" ref="AI17" si="7">IF(AH17=0,"%",AG17/AH17)</f>
        <v>0.19132783478941451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348206.25</v>
      </c>
      <c r="H19" s="23">
        <v>1531483.57</v>
      </c>
      <c r="I19" s="19">
        <v>3716724</v>
      </c>
      <c r="J19" s="20">
        <f t="shared" si="2"/>
        <v>0.41205200332335684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348206.25</v>
      </c>
      <c r="AG19" s="23">
        <f t="shared" si="1"/>
        <v>1531483.57</v>
      </c>
      <c r="AH19" s="23">
        <f t="shared" si="1"/>
        <v>3716724</v>
      </c>
      <c r="AI19" s="8">
        <f t="shared" ref="AI19:AI24" si="12">IF(AH19=0,"%",AG19/AH19)</f>
        <v>0.41205200332335684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30738</v>
      </c>
      <c r="AB20" s="23">
        <v>92560</v>
      </c>
      <c r="AC20" s="23">
        <v>321612</v>
      </c>
      <c r="AD20" s="8">
        <f t="shared" ref="AD20:AD21" si="13">IF(AC20=0,"%",AB20/AC20)</f>
        <v>0.28780020645995796</v>
      </c>
      <c r="AE20" s="26"/>
      <c r="AF20" s="23">
        <f>G20+Q20+V20+AA20</f>
        <v>30738</v>
      </c>
      <c r="AG20" s="23">
        <f t="shared" ref="AG20:AH20" si="14">H20+R20+W20+AB20</f>
        <v>92560</v>
      </c>
      <c r="AH20" s="23">
        <f t="shared" si="14"/>
        <v>321612</v>
      </c>
      <c r="AI20" s="8">
        <f t="shared" ref="AI20:AI21" si="15">IF(AH20=0,"%",AG20/AH20)</f>
        <v>0.28780020645995796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19577.36</v>
      </c>
      <c r="H21" s="23">
        <v>78309.440000000002</v>
      </c>
      <c r="I21" s="19">
        <v>215351</v>
      </c>
      <c r="J21" s="20">
        <f t="shared" si="2"/>
        <v>0.36363629609335457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19577.36</v>
      </c>
      <c r="AG21" s="23">
        <f t="shared" ref="AG21" si="19">H21+R21+W21</f>
        <v>78309.440000000002</v>
      </c>
      <c r="AH21" s="23">
        <f t="shared" ref="AH21" si="20">I21+S21+X21</f>
        <v>215351</v>
      </c>
      <c r="AI21" s="8">
        <f t="shared" si="15"/>
        <v>0.36363629609335457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52374.13</v>
      </c>
      <c r="H22" s="23">
        <v>230871.13</v>
      </c>
      <c r="I22" s="19">
        <v>568165</v>
      </c>
      <c r="J22" s="20">
        <f t="shared" si="2"/>
        <v>0.40634521661841189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52374.13</v>
      </c>
      <c r="AG22" s="23">
        <f t="shared" ref="AG22:AG31" si="22">H22+R22+W22</f>
        <v>230871.13</v>
      </c>
      <c r="AH22" s="23">
        <f t="shared" ref="AH22:AH31" si="23">I22+S22+X22</f>
        <v>568165</v>
      </c>
      <c r="AI22" s="8">
        <f t="shared" si="12"/>
        <v>0.40634521661841189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0</v>
      </c>
      <c r="AG23" s="23">
        <f t="shared" si="22"/>
        <v>0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1800</v>
      </c>
      <c r="H24" s="23">
        <v>9600</v>
      </c>
      <c r="I24" s="19">
        <v>191401</v>
      </c>
      <c r="J24" s="20">
        <f t="shared" si="2"/>
        <v>5.0156477761349211E-2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1800</v>
      </c>
      <c r="AG24" s="23">
        <f t="shared" si="22"/>
        <v>9600</v>
      </c>
      <c r="AH24" s="23">
        <f t="shared" si="23"/>
        <v>191401</v>
      </c>
      <c r="AI24" s="8">
        <f t="shared" si="12"/>
        <v>5.0156477761349211E-2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30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21544.09</v>
      </c>
      <c r="H27" s="23">
        <v>95003.41</v>
      </c>
      <c r="I27" s="19">
        <v>230312</v>
      </c>
      <c r="J27" s="20">
        <f t="shared" si="2"/>
        <v>0.41249874083851473</v>
      </c>
      <c r="K27" s="29"/>
      <c r="L27" s="19">
        <v>0</v>
      </c>
      <c r="M27" s="19">
        <v>0</v>
      </c>
      <c r="N27" s="19">
        <v>0</v>
      </c>
      <c r="O27" s="20" t="str">
        <f t="shared" si="24"/>
        <v>%</v>
      </c>
      <c r="P27" s="29"/>
      <c r="Q27" s="19">
        <v>0</v>
      </c>
      <c r="R27" s="19">
        <v>0</v>
      </c>
      <c r="S27" s="19">
        <v>0</v>
      </c>
      <c r="T27" s="8" t="str">
        <f t="shared" si="25"/>
        <v>%</v>
      </c>
      <c r="U27" s="30"/>
      <c r="V27" s="23">
        <v>0</v>
      </c>
      <c r="W27" s="23">
        <v>0</v>
      </c>
      <c r="X27" s="23">
        <v>0</v>
      </c>
      <c r="Y27" s="8" t="str">
        <f t="shared" si="26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30"/>
      <c r="AF27" s="23">
        <f t="shared" si="21"/>
        <v>21544.09</v>
      </c>
      <c r="AG27" s="23">
        <f t="shared" si="22"/>
        <v>95003.41</v>
      </c>
      <c r="AH27" s="23">
        <f t="shared" si="23"/>
        <v>230312</v>
      </c>
      <c r="AI27" s="8">
        <f t="shared" si="28"/>
        <v>0.41249874083851473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4"/>
        <v>%</v>
      </c>
      <c r="P28" s="29"/>
      <c r="Q28" s="19">
        <v>0</v>
      </c>
      <c r="R28" s="19">
        <v>0</v>
      </c>
      <c r="S28" s="19">
        <v>0</v>
      </c>
      <c r="T28" s="8" t="str">
        <f t="shared" si="25"/>
        <v>%</v>
      </c>
      <c r="U28" s="30"/>
      <c r="V28" s="23">
        <v>0</v>
      </c>
      <c r="W28" s="23">
        <v>0</v>
      </c>
      <c r="X28" s="23">
        <v>0</v>
      </c>
      <c r="Y28" s="8" t="str">
        <f t="shared" si="26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30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2"/>
        <v>%</v>
      </c>
      <c r="K29" s="29"/>
      <c r="L29" s="19">
        <v>0</v>
      </c>
      <c r="M29" s="19">
        <v>0</v>
      </c>
      <c r="N29" s="19">
        <v>0</v>
      </c>
      <c r="O29" s="20" t="str">
        <f t="shared" si="24"/>
        <v>%</v>
      </c>
      <c r="P29" s="29"/>
      <c r="Q29" s="19">
        <v>0</v>
      </c>
      <c r="R29" s="19">
        <v>0</v>
      </c>
      <c r="S29" s="19">
        <v>0</v>
      </c>
      <c r="T29" s="8" t="str">
        <f t="shared" si="25"/>
        <v>%</v>
      </c>
      <c r="U29" s="30"/>
      <c r="V29" s="23">
        <v>0</v>
      </c>
      <c r="W29" s="23">
        <v>0</v>
      </c>
      <c r="X29" s="23">
        <v>0</v>
      </c>
      <c r="Y29" s="8" t="str">
        <f t="shared" si="26"/>
        <v>%</v>
      </c>
      <c r="Z29" s="30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30"/>
      <c r="AF29" s="23">
        <f t="shared" si="21"/>
        <v>0</v>
      </c>
      <c r="AG29" s="23">
        <f t="shared" si="22"/>
        <v>0</v>
      </c>
      <c r="AH29" s="23">
        <f t="shared" si="23"/>
        <v>0</v>
      </c>
      <c r="AI29" s="8" t="str">
        <f t="shared" si="28"/>
        <v>%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4"/>
        <v>%</v>
      </c>
      <c r="P30" s="29"/>
      <c r="Q30" s="19">
        <v>0</v>
      </c>
      <c r="R30" s="19">
        <v>0</v>
      </c>
      <c r="S30" s="19">
        <v>0</v>
      </c>
      <c r="T30" s="8" t="str">
        <f t="shared" si="25"/>
        <v>%</v>
      </c>
      <c r="U30" s="30"/>
      <c r="V30" s="23">
        <v>0</v>
      </c>
      <c r="W30" s="23">
        <v>0</v>
      </c>
      <c r="X30" s="23">
        <v>0</v>
      </c>
      <c r="Y30" s="8" t="str">
        <f t="shared" si="26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30"/>
      <c r="AF30" s="23">
        <f t="shared" si="21"/>
        <v>0</v>
      </c>
      <c r="AG30" s="23">
        <f t="shared" si="22"/>
        <v>0</v>
      </c>
      <c r="AH30" s="23">
        <f t="shared" si="23"/>
        <v>0</v>
      </c>
      <c r="AI30" s="8" t="str">
        <f t="shared" si="28"/>
        <v>%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30"/>
      <c r="L31" s="23">
        <v>0</v>
      </c>
      <c r="M31" s="23">
        <v>0</v>
      </c>
      <c r="N31" s="23">
        <v>0</v>
      </c>
      <c r="O31" s="8" t="str">
        <f t="shared" si="24"/>
        <v>%</v>
      </c>
      <c r="P31" s="30"/>
      <c r="Q31" s="23">
        <v>0</v>
      </c>
      <c r="R31" s="23">
        <v>0</v>
      </c>
      <c r="S31" s="23">
        <v>0</v>
      </c>
      <c r="T31" s="8" t="str">
        <f t="shared" si="25"/>
        <v>%</v>
      </c>
      <c r="U31" s="30"/>
      <c r="V31" s="23">
        <v>12812.8</v>
      </c>
      <c r="W31" s="23">
        <v>55892.5</v>
      </c>
      <c r="X31" s="23">
        <v>0</v>
      </c>
      <c r="Y31" s="8" t="str">
        <f t="shared" si="26"/>
        <v>%</v>
      </c>
      <c r="Z31" s="30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30"/>
      <c r="AF31" s="23">
        <f t="shared" si="21"/>
        <v>12812.8</v>
      </c>
      <c r="AG31" s="23">
        <f t="shared" si="22"/>
        <v>55892.5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443501.83</v>
      </c>
      <c r="H32" s="59">
        <f>SUM(H16:H31)</f>
        <v>1945267.55</v>
      </c>
      <c r="I32" s="59">
        <f>SUM(I16:I31)</f>
        <v>4921953</v>
      </c>
      <c r="J32" s="32">
        <f>IF(I32=0,"",H32/I32)</f>
        <v>0.39522269920090664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15477.14</v>
      </c>
      <c r="R32" s="59">
        <f>SUM(R16:R31)</f>
        <v>48157.79</v>
      </c>
      <c r="S32" s="59">
        <f>SUM(S16:S31)</f>
        <v>251703</v>
      </c>
      <c r="T32" s="32">
        <f>IF(S32=0,"",R32/S32)</f>
        <v>0.19132783478941451</v>
      </c>
      <c r="U32" s="30"/>
      <c r="V32" s="59">
        <f>SUM(V16:V31)</f>
        <v>12812.8</v>
      </c>
      <c r="W32" s="59">
        <f>SUM(W16:W31)</f>
        <v>55892.5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30738</v>
      </c>
      <c r="AB32" s="59">
        <f>SUM(AB16:AB31)</f>
        <v>92560</v>
      </c>
      <c r="AC32" s="59">
        <f>SUM(AC16:AC31)</f>
        <v>321612</v>
      </c>
      <c r="AD32" s="32">
        <f>IF(AC32=0,"",AB32/AC32)</f>
        <v>0.28780020645995796</v>
      </c>
      <c r="AE32" s="30"/>
      <c r="AF32" s="59">
        <f>SUM(AF16:AF31)</f>
        <v>502529.77</v>
      </c>
      <c r="AG32" s="59">
        <f>SUM(AG16:AG31)</f>
        <v>2141877.84</v>
      </c>
      <c r="AH32" s="59">
        <f>SUM(AH16:AH31)</f>
        <v>5495268</v>
      </c>
      <c r="AI32" s="32">
        <f>IF(AH32=0,"",AG32/AH32)</f>
        <v>0.38976767648092864</v>
      </c>
    </row>
    <row r="33" spans="1:35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  <c r="AE33" s="30"/>
      <c r="AF33" s="30"/>
      <c r="AG33" s="30"/>
      <c r="AH33" s="30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243439.1</v>
      </c>
      <c r="H36" s="23">
        <v>738893.89</v>
      </c>
      <c r="I36" s="23">
        <v>3070955</v>
      </c>
      <c r="J36" s="8">
        <f t="shared" ref="J36:J51" si="29">IF(I36=0,"%",H36/I36)</f>
        <v>0.24060720199416794</v>
      </c>
      <c r="K36" s="30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30"/>
      <c r="Q36" s="23">
        <v>11447.14</v>
      </c>
      <c r="R36" s="23">
        <v>100821.54</v>
      </c>
      <c r="S36" s="23">
        <v>251703</v>
      </c>
      <c r="T36" s="8">
        <f t="shared" ref="T36:T51" si="31">IF(S36=0,"%",R36/S36)</f>
        <v>0.40055756188841607</v>
      </c>
      <c r="U36" s="30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30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30"/>
      <c r="AF36" s="23">
        <f t="shared" ref="AF36:AF49" si="34">G36+Q36+V36</f>
        <v>254886.24</v>
      </c>
      <c r="AG36" s="23">
        <f t="shared" ref="AG36:AG49" si="35">H36+R36+W36</f>
        <v>839715.43</v>
      </c>
      <c r="AH36" s="23">
        <f t="shared" ref="AH36:AH49" si="36">I36+S36+X36</f>
        <v>3322658</v>
      </c>
      <c r="AI36" s="8">
        <f t="shared" ref="AI36:AI51" si="37">IF(AH36=0,"%",AG36/AH36)</f>
        <v>0.25272400289166086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10461.290000000001</v>
      </c>
      <c r="H37" s="23">
        <v>31059.9</v>
      </c>
      <c r="I37" s="23">
        <v>116632</v>
      </c>
      <c r="J37" s="8">
        <f t="shared" si="29"/>
        <v>0.26630684546265176</v>
      </c>
      <c r="K37" s="30"/>
      <c r="L37" s="23">
        <v>0</v>
      </c>
      <c r="M37" s="23">
        <v>0</v>
      </c>
      <c r="N37" s="23">
        <v>0</v>
      </c>
      <c r="O37" s="8" t="str">
        <f t="shared" si="30"/>
        <v>%</v>
      </c>
      <c r="P37" s="30"/>
      <c r="Q37" s="23">
        <v>0</v>
      </c>
      <c r="R37" s="23">
        <v>0</v>
      </c>
      <c r="S37" s="23">
        <v>0</v>
      </c>
      <c r="T37" s="8" t="str">
        <f t="shared" si="31"/>
        <v>%</v>
      </c>
      <c r="U37" s="30"/>
      <c r="V37" s="23">
        <v>0</v>
      </c>
      <c r="W37" s="23">
        <v>0</v>
      </c>
      <c r="X37" s="23">
        <v>0</v>
      </c>
      <c r="Y37" s="8" t="str">
        <f t="shared" si="32"/>
        <v>%</v>
      </c>
      <c r="Z37" s="30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30"/>
      <c r="AF37" s="23">
        <f t="shared" si="34"/>
        <v>10461.290000000001</v>
      </c>
      <c r="AG37" s="23">
        <f t="shared" si="35"/>
        <v>31059.9</v>
      </c>
      <c r="AH37" s="23">
        <f t="shared" si="36"/>
        <v>116632</v>
      </c>
      <c r="AI37" s="8">
        <f t="shared" si="37"/>
        <v>0.26630684546265176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8000</v>
      </c>
      <c r="I38" s="23">
        <v>12500</v>
      </c>
      <c r="J38" s="8">
        <f t="shared" si="29"/>
        <v>0.64</v>
      </c>
      <c r="K38" s="30"/>
      <c r="L38" s="23">
        <v>0</v>
      </c>
      <c r="M38" s="23">
        <v>0</v>
      </c>
      <c r="N38" s="23">
        <v>0</v>
      </c>
      <c r="O38" s="8" t="str">
        <f t="shared" si="30"/>
        <v>%</v>
      </c>
      <c r="P38" s="30"/>
      <c r="Q38" s="23">
        <v>0</v>
      </c>
      <c r="R38" s="23">
        <v>0</v>
      </c>
      <c r="S38" s="23">
        <v>0</v>
      </c>
      <c r="T38" s="8" t="str">
        <f t="shared" si="31"/>
        <v>%</v>
      </c>
      <c r="U38" s="30"/>
      <c r="V38" s="23">
        <v>0</v>
      </c>
      <c r="W38" s="23">
        <v>0</v>
      </c>
      <c r="X38" s="23">
        <v>0</v>
      </c>
      <c r="Y38" s="8" t="str">
        <f t="shared" si="32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30"/>
      <c r="AF38" s="23">
        <f t="shared" si="34"/>
        <v>0</v>
      </c>
      <c r="AG38" s="23">
        <f t="shared" si="35"/>
        <v>8000</v>
      </c>
      <c r="AH38" s="23">
        <f t="shared" si="36"/>
        <v>12500</v>
      </c>
      <c r="AI38" s="8">
        <f t="shared" si="37"/>
        <v>0.64</v>
      </c>
    </row>
    <row r="39" spans="1:35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29"/>
        <v>%</v>
      </c>
      <c r="K39" s="30"/>
      <c r="L39" s="23">
        <v>0</v>
      </c>
      <c r="M39" s="23">
        <v>0</v>
      </c>
      <c r="N39" s="23">
        <v>0</v>
      </c>
      <c r="O39" s="8" t="str">
        <f t="shared" si="30"/>
        <v>%</v>
      </c>
      <c r="P39" s="30"/>
      <c r="Q39" s="23">
        <v>0</v>
      </c>
      <c r="R39" s="23">
        <v>0</v>
      </c>
      <c r="S39" s="23">
        <v>0</v>
      </c>
      <c r="T39" s="8" t="str">
        <f t="shared" si="31"/>
        <v>%</v>
      </c>
      <c r="U39" s="30"/>
      <c r="V39" s="23">
        <v>0</v>
      </c>
      <c r="W39" s="23">
        <v>0</v>
      </c>
      <c r="X39" s="23">
        <v>0</v>
      </c>
      <c r="Y39" s="8" t="str">
        <f t="shared" si="32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30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45040.94</v>
      </c>
      <c r="H40" s="23">
        <v>139662.15</v>
      </c>
      <c r="I40" s="23">
        <v>485600</v>
      </c>
      <c r="J40" s="8">
        <f t="shared" si="29"/>
        <v>0.2876073929159802</v>
      </c>
      <c r="K40" s="30"/>
      <c r="L40" s="23">
        <v>0</v>
      </c>
      <c r="M40" s="23">
        <v>0</v>
      </c>
      <c r="N40" s="23">
        <v>0</v>
      </c>
      <c r="O40" s="8" t="str">
        <f t="shared" si="30"/>
        <v>%</v>
      </c>
      <c r="P40" s="30"/>
      <c r="Q40" s="23">
        <v>0</v>
      </c>
      <c r="R40" s="23">
        <v>0</v>
      </c>
      <c r="S40" s="23">
        <v>0</v>
      </c>
      <c r="T40" s="8" t="str">
        <f t="shared" si="31"/>
        <v>%</v>
      </c>
      <c r="U40" s="30"/>
      <c r="V40" s="23">
        <v>0</v>
      </c>
      <c r="W40" s="23">
        <v>0</v>
      </c>
      <c r="X40" s="23">
        <v>0</v>
      </c>
      <c r="Y40" s="8" t="str">
        <f t="shared" si="32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30"/>
      <c r="AF40" s="23">
        <f t="shared" si="34"/>
        <v>45040.94</v>
      </c>
      <c r="AG40" s="23">
        <f t="shared" si="35"/>
        <v>139662.15</v>
      </c>
      <c r="AH40" s="23">
        <f t="shared" si="36"/>
        <v>485600</v>
      </c>
      <c r="AI40" s="8">
        <f t="shared" si="37"/>
        <v>0.2876073929159802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29"/>
        <v>%</v>
      </c>
      <c r="K41" s="30"/>
      <c r="L41" s="23">
        <v>0</v>
      </c>
      <c r="M41" s="23">
        <v>0</v>
      </c>
      <c r="N41" s="23">
        <v>0</v>
      </c>
      <c r="O41" s="8" t="str">
        <f t="shared" si="30"/>
        <v>%</v>
      </c>
      <c r="P41" s="30"/>
      <c r="Q41" s="23">
        <v>0</v>
      </c>
      <c r="R41" s="23">
        <v>0</v>
      </c>
      <c r="S41" s="23">
        <v>0</v>
      </c>
      <c r="T41" s="8" t="str">
        <f t="shared" si="31"/>
        <v>%</v>
      </c>
      <c r="U41" s="30"/>
      <c r="V41" s="23">
        <v>0</v>
      </c>
      <c r="W41" s="23">
        <v>0</v>
      </c>
      <c r="X41" s="23">
        <v>0</v>
      </c>
      <c r="Y41" s="8" t="str">
        <f t="shared" si="32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30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2301.16</v>
      </c>
      <c r="H42" s="23">
        <v>9511.66</v>
      </c>
      <c r="I42" s="23">
        <v>24417</v>
      </c>
      <c r="J42" s="8">
        <f t="shared" si="29"/>
        <v>0.38955072285702586</v>
      </c>
      <c r="K42" s="30"/>
      <c r="L42" s="23">
        <v>0</v>
      </c>
      <c r="M42" s="23">
        <v>0</v>
      </c>
      <c r="N42" s="23">
        <v>0</v>
      </c>
      <c r="O42" s="8" t="str">
        <f t="shared" si="30"/>
        <v>%</v>
      </c>
      <c r="P42" s="30"/>
      <c r="Q42" s="23">
        <v>0</v>
      </c>
      <c r="R42" s="23">
        <v>0</v>
      </c>
      <c r="S42" s="23">
        <v>0</v>
      </c>
      <c r="T42" s="8" t="str">
        <f t="shared" si="31"/>
        <v>%</v>
      </c>
      <c r="U42" s="30"/>
      <c r="V42" s="23">
        <v>0</v>
      </c>
      <c r="W42" s="23">
        <v>0</v>
      </c>
      <c r="X42" s="23">
        <v>0</v>
      </c>
      <c r="Y42" s="8" t="str">
        <f t="shared" si="32"/>
        <v>%</v>
      </c>
      <c r="Z42" s="30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30"/>
      <c r="AF42" s="23">
        <f t="shared" si="34"/>
        <v>2301.16</v>
      </c>
      <c r="AG42" s="23">
        <f t="shared" si="35"/>
        <v>9511.66</v>
      </c>
      <c r="AH42" s="23">
        <f t="shared" si="36"/>
        <v>24417</v>
      </c>
      <c r="AI42" s="8">
        <f t="shared" si="37"/>
        <v>0.38955072285702586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29"/>
        <v>%</v>
      </c>
      <c r="K43" s="30"/>
      <c r="L43" s="23">
        <v>0</v>
      </c>
      <c r="M43" s="23">
        <v>0</v>
      </c>
      <c r="N43" s="23">
        <v>0</v>
      </c>
      <c r="O43" s="8" t="str">
        <f t="shared" si="30"/>
        <v>%</v>
      </c>
      <c r="P43" s="30"/>
      <c r="Q43" s="23">
        <v>0</v>
      </c>
      <c r="R43" s="23">
        <v>0</v>
      </c>
      <c r="S43" s="23">
        <v>0</v>
      </c>
      <c r="T43" s="8" t="str">
        <f t="shared" si="31"/>
        <v>%</v>
      </c>
      <c r="U43" s="30"/>
      <c r="V43" s="23">
        <v>0</v>
      </c>
      <c r="W43" s="23">
        <v>0</v>
      </c>
      <c r="X43" s="23">
        <v>0</v>
      </c>
      <c r="Y43" s="8" t="str">
        <f t="shared" si="32"/>
        <v>%</v>
      </c>
      <c r="Z43" s="30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30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29"/>
        <v>%</v>
      </c>
      <c r="K44" s="30"/>
      <c r="L44" s="23">
        <v>0</v>
      </c>
      <c r="M44" s="23">
        <v>0</v>
      </c>
      <c r="N44" s="23">
        <v>0</v>
      </c>
      <c r="O44" s="8" t="str">
        <f t="shared" si="30"/>
        <v>%</v>
      </c>
      <c r="P44" s="30"/>
      <c r="Q44" s="23">
        <v>0</v>
      </c>
      <c r="R44" s="23">
        <v>0</v>
      </c>
      <c r="S44" s="23">
        <v>0</v>
      </c>
      <c r="T44" s="8" t="str">
        <f t="shared" si="31"/>
        <v>%</v>
      </c>
      <c r="U44" s="30"/>
      <c r="V44" s="23">
        <v>0</v>
      </c>
      <c r="W44" s="23">
        <v>0</v>
      </c>
      <c r="X44" s="23">
        <v>0</v>
      </c>
      <c r="Y44" s="8" t="str">
        <f t="shared" si="32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30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337.5</v>
      </c>
      <c r="H45" s="23">
        <v>337.5</v>
      </c>
      <c r="I45" s="23">
        <v>15000</v>
      </c>
      <c r="J45" s="8">
        <f t="shared" si="29"/>
        <v>2.2499999999999999E-2</v>
      </c>
      <c r="K45" s="30"/>
      <c r="L45" s="23">
        <v>0</v>
      </c>
      <c r="M45" s="23">
        <v>0</v>
      </c>
      <c r="N45" s="23">
        <v>0</v>
      </c>
      <c r="O45" s="8" t="str">
        <f t="shared" si="30"/>
        <v>%</v>
      </c>
      <c r="P45" s="30"/>
      <c r="Q45" s="23">
        <v>0</v>
      </c>
      <c r="R45" s="23">
        <v>0</v>
      </c>
      <c r="S45" s="23">
        <v>0</v>
      </c>
      <c r="T45" s="8" t="str">
        <f t="shared" si="31"/>
        <v>%</v>
      </c>
      <c r="U45" s="30"/>
      <c r="V45" s="23">
        <v>0</v>
      </c>
      <c r="W45" s="23">
        <v>0</v>
      </c>
      <c r="X45" s="23">
        <v>0</v>
      </c>
      <c r="Y45" s="8" t="str">
        <f t="shared" si="32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30"/>
      <c r="AF45" s="23">
        <f t="shared" si="34"/>
        <v>337.5</v>
      </c>
      <c r="AG45" s="23">
        <f t="shared" si="35"/>
        <v>337.5</v>
      </c>
      <c r="AH45" s="23">
        <f t="shared" si="36"/>
        <v>15000</v>
      </c>
      <c r="AI45" s="8">
        <f t="shared" si="37"/>
        <v>2.2499999999999999E-2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155177.41</v>
      </c>
      <c r="H46" s="23">
        <v>208563.73</v>
      </c>
      <c r="I46" s="23">
        <v>269019</v>
      </c>
      <c r="J46" s="8">
        <f t="shared" si="29"/>
        <v>0.77527509209386702</v>
      </c>
      <c r="K46" s="30"/>
      <c r="L46" s="23">
        <v>0</v>
      </c>
      <c r="M46" s="23">
        <v>0</v>
      </c>
      <c r="N46" s="23">
        <v>0</v>
      </c>
      <c r="O46" s="8" t="str">
        <f t="shared" si="30"/>
        <v>%</v>
      </c>
      <c r="P46" s="30"/>
      <c r="Q46" s="23">
        <v>0</v>
      </c>
      <c r="R46" s="23">
        <v>0</v>
      </c>
      <c r="S46" s="23">
        <v>0</v>
      </c>
      <c r="T46" s="8" t="str">
        <f t="shared" si="31"/>
        <v>%</v>
      </c>
      <c r="U46" s="30"/>
      <c r="V46" s="23">
        <v>0</v>
      </c>
      <c r="W46" s="23">
        <v>0</v>
      </c>
      <c r="X46" s="23">
        <v>0</v>
      </c>
      <c r="Y46" s="8" t="str">
        <f t="shared" si="32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30"/>
      <c r="AF46" s="23">
        <f t="shared" si="34"/>
        <v>155177.41</v>
      </c>
      <c r="AG46" s="23">
        <f t="shared" si="35"/>
        <v>208563.73</v>
      </c>
      <c r="AH46" s="23">
        <f t="shared" si="36"/>
        <v>269019</v>
      </c>
      <c r="AI46" s="8">
        <f t="shared" si="37"/>
        <v>0.77527509209386702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1650</v>
      </c>
      <c r="I47" s="23">
        <v>5000</v>
      </c>
      <c r="J47" s="8">
        <f t="shared" si="29"/>
        <v>0.33</v>
      </c>
      <c r="K47" s="30"/>
      <c r="L47" s="23">
        <v>0</v>
      </c>
      <c r="M47" s="23">
        <v>0</v>
      </c>
      <c r="N47" s="23">
        <v>0</v>
      </c>
      <c r="O47" s="8" t="str">
        <f t="shared" si="30"/>
        <v>%</v>
      </c>
      <c r="P47" s="30"/>
      <c r="Q47" s="23">
        <v>0</v>
      </c>
      <c r="R47" s="23">
        <v>0</v>
      </c>
      <c r="S47" s="23">
        <v>0</v>
      </c>
      <c r="T47" s="8" t="str">
        <f t="shared" si="31"/>
        <v>%</v>
      </c>
      <c r="U47" s="30"/>
      <c r="V47" s="23">
        <v>0</v>
      </c>
      <c r="W47" s="23">
        <v>0</v>
      </c>
      <c r="X47" s="23">
        <v>0</v>
      </c>
      <c r="Y47" s="8" t="str">
        <f t="shared" si="32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3"/>
        <v>%</v>
      </c>
      <c r="AE47" s="30"/>
      <c r="AF47" s="23">
        <f t="shared" si="34"/>
        <v>0</v>
      </c>
      <c r="AG47" s="23">
        <f t="shared" si="35"/>
        <v>1650</v>
      </c>
      <c r="AH47" s="23">
        <f t="shared" si="36"/>
        <v>5000</v>
      </c>
      <c r="AI47" s="8">
        <f t="shared" si="37"/>
        <v>0.33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29"/>
        <v>%</v>
      </c>
      <c r="K48" s="30"/>
      <c r="L48" s="23">
        <v>0</v>
      </c>
      <c r="M48" s="23">
        <v>0</v>
      </c>
      <c r="N48" s="23">
        <v>0</v>
      </c>
      <c r="O48" s="8" t="str">
        <f t="shared" si="30"/>
        <v>%</v>
      </c>
      <c r="P48" s="30"/>
      <c r="Q48" s="23">
        <v>0</v>
      </c>
      <c r="R48" s="23">
        <v>0</v>
      </c>
      <c r="S48" s="23">
        <v>0</v>
      </c>
      <c r="T48" s="8" t="str">
        <f t="shared" si="31"/>
        <v>%</v>
      </c>
      <c r="U48" s="30"/>
      <c r="V48" s="23">
        <v>0</v>
      </c>
      <c r="W48" s="23">
        <v>0</v>
      </c>
      <c r="X48" s="23">
        <v>0</v>
      </c>
      <c r="Y48" s="8" t="str">
        <f t="shared" si="32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30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12898</v>
      </c>
      <c r="J49" s="8">
        <f t="shared" si="29"/>
        <v>0</v>
      </c>
      <c r="K49" s="30"/>
      <c r="L49" s="23">
        <v>0</v>
      </c>
      <c r="M49" s="23">
        <v>0</v>
      </c>
      <c r="N49" s="23">
        <v>0</v>
      </c>
      <c r="O49" s="8" t="str">
        <f t="shared" si="30"/>
        <v>%</v>
      </c>
      <c r="P49" s="30"/>
      <c r="Q49" s="23">
        <v>0</v>
      </c>
      <c r="R49" s="23">
        <v>0</v>
      </c>
      <c r="S49" s="23">
        <v>0</v>
      </c>
      <c r="T49" s="8" t="str">
        <f t="shared" si="31"/>
        <v>%</v>
      </c>
      <c r="U49" s="30"/>
      <c r="V49" s="23">
        <v>0</v>
      </c>
      <c r="W49" s="23">
        <v>0</v>
      </c>
      <c r="X49" s="23">
        <v>0</v>
      </c>
      <c r="Y49" s="8" t="str">
        <f t="shared" si="32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30"/>
      <c r="AF49" s="23">
        <f t="shared" si="34"/>
        <v>0</v>
      </c>
      <c r="AG49" s="23">
        <f t="shared" si="35"/>
        <v>0</v>
      </c>
      <c r="AH49" s="23">
        <f t="shared" si="36"/>
        <v>12898</v>
      </c>
      <c r="AI49" s="8">
        <f t="shared" si="37"/>
        <v>0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29"/>
        <v>%</v>
      </c>
      <c r="K50" s="30"/>
      <c r="L50" s="23">
        <v>0</v>
      </c>
      <c r="M50" s="23">
        <v>0</v>
      </c>
      <c r="N50" s="23">
        <v>0</v>
      </c>
      <c r="O50" s="8" t="str">
        <f t="shared" si="30"/>
        <v>%</v>
      </c>
      <c r="P50" s="30"/>
      <c r="Q50" s="23">
        <v>0</v>
      </c>
      <c r="R50" s="23">
        <v>0</v>
      </c>
      <c r="S50" s="23">
        <v>0</v>
      </c>
      <c r="T50" s="8" t="str">
        <f t="shared" si="31"/>
        <v>%</v>
      </c>
      <c r="U50" s="30"/>
      <c r="V50" s="23">
        <v>0</v>
      </c>
      <c r="W50" s="23">
        <v>0</v>
      </c>
      <c r="X50" s="23">
        <v>0</v>
      </c>
      <c r="Y50" s="8" t="str">
        <f t="shared" si="32"/>
        <v>%</v>
      </c>
      <c r="Z50" s="30"/>
      <c r="AA50" s="23">
        <v>23500</v>
      </c>
      <c r="AB50" s="23">
        <v>94000</v>
      </c>
      <c r="AC50" s="23">
        <v>282000</v>
      </c>
      <c r="AD50" s="8">
        <f t="shared" si="33"/>
        <v>0.33333333333333331</v>
      </c>
      <c r="AE50" s="30"/>
      <c r="AF50" s="23">
        <f>AA50</f>
        <v>23500</v>
      </c>
      <c r="AG50" s="23">
        <f>AB50</f>
        <v>94000</v>
      </c>
      <c r="AH50" s="23">
        <f>AC50</f>
        <v>282000</v>
      </c>
      <c r="AI50" s="8">
        <f t="shared" si="37"/>
        <v>0.33333333333333331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29"/>
        <v>%</v>
      </c>
      <c r="K51" s="30"/>
      <c r="L51" s="23">
        <v>0</v>
      </c>
      <c r="M51" s="23">
        <v>0</v>
      </c>
      <c r="N51" s="23">
        <v>0</v>
      </c>
      <c r="O51" s="8" t="str">
        <f t="shared" si="30"/>
        <v>%</v>
      </c>
      <c r="P51" s="30"/>
      <c r="Q51" s="23">
        <v>0</v>
      </c>
      <c r="R51" s="23">
        <v>0</v>
      </c>
      <c r="S51" s="23">
        <v>0</v>
      </c>
      <c r="T51" s="8" t="str">
        <f t="shared" si="31"/>
        <v>%</v>
      </c>
      <c r="U51" s="30"/>
      <c r="V51" s="23">
        <v>20750.240000000002</v>
      </c>
      <c r="W51" s="23">
        <v>62536.87</v>
      </c>
      <c r="X51" s="23">
        <v>0</v>
      </c>
      <c r="Y51" s="8" t="str">
        <f t="shared" si="32"/>
        <v>%</v>
      </c>
      <c r="Z51" s="30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30"/>
      <c r="AF51" s="23">
        <f t="shared" ref="AF51:AH51" si="38">G51+Q51+V51</f>
        <v>20750.240000000002</v>
      </c>
      <c r="AG51" s="23">
        <f t="shared" si="38"/>
        <v>62536.87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456757.4</v>
      </c>
      <c r="H52" s="59">
        <f>SUM(H36:H51)</f>
        <v>1137678.83</v>
      </c>
      <c r="I52" s="59">
        <f>SUM(I36:I51)</f>
        <v>4012021</v>
      </c>
      <c r="J52" s="32">
        <f>IF(I52=0,"",H52/I52)</f>
        <v>0.28356751622187421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11447.14</v>
      </c>
      <c r="R52" s="59">
        <f>SUM(R36:R50)</f>
        <v>100821.54</v>
      </c>
      <c r="S52" s="59">
        <f>SUM(S36:S50)</f>
        <v>251703</v>
      </c>
      <c r="T52" s="32">
        <f>IF(S52=0,"",R52/S52)</f>
        <v>0.40055756188841607</v>
      </c>
      <c r="U52" s="30"/>
      <c r="V52" s="59">
        <f>SUM(V36:V51)</f>
        <v>20750.240000000002</v>
      </c>
      <c r="W52" s="59">
        <f>SUM(W36:W51)</f>
        <v>62536.87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23500</v>
      </c>
      <c r="AB52" s="59">
        <f>SUM(AB36:AB51)</f>
        <v>94000</v>
      </c>
      <c r="AC52" s="59">
        <f>SUM(AC36:AC51)</f>
        <v>282000</v>
      </c>
      <c r="AD52" s="32">
        <f>IF(AC52=0,"",AB52/AC52)</f>
        <v>0.33333333333333331</v>
      </c>
      <c r="AE52" s="30"/>
      <c r="AF52" s="59">
        <f>SUM(AF36:AF51)</f>
        <v>512454.77999999991</v>
      </c>
      <c r="AG52" s="59">
        <f>SUM(AG36:AG51)</f>
        <v>1395037.2400000002</v>
      </c>
      <c r="AH52" s="59">
        <f>SUM(AH36:AH51)</f>
        <v>4545724</v>
      </c>
      <c r="AI52" s="32">
        <f>IF(AH52=0,"",AG52/AH52)</f>
        <v>0.30689000036077868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-13255.570000000007</v>
      </c>
      <c r="H53" s="59">
        <f>H32-H52</f>
        <v>807588.72</v>
      </c>
      <c r="I53" s="59">
        <f>I32-I52</f>
        <v>909932</v>
      </c>
      <c r="J53" s="32">
        <f>IF(I53=0,"",H53/I53)</f>
        <v>0.88752645252612283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4030</v>
      </c>
      <c r="R53" s="59">
        <f>R32-R52</f>
        <v>-52663.749999999993</v>
      </c>
      <c r="S53" s="59">
        <f>S32-S52</f>
        <v>0</v>
      </c>
      <c r="T53" s="32" t="str">
        <f>IF(S53=0,"",R53/S53)</f>
        <v/>
      </c>
      <c r="U53" s="30"/>
      <c r="V53" s="59">
        <f>V32-V52</f>
        <v>-7937.4400000000023</v>
      </c>
      <c r="W53" s="59">
        <f>W32-W52</f>
        <v>-6644.3700000000026</v>
      </c>
      <c r="X53" s="59">
        <f>X32-X52</f>
        <v>0</v>
      </c>
      <c r="Y53" s="32" t="str">
        <f>IF(X53=0,"",W53/X53)</f>
        <v/>
      </c>
      <c r="Z53" s="30"/>
      <c r="AA53" s="59">
        <f>AA32-AA52</f>
        <v>7238</v>
      </c>
      <c r="AB53" s="59">
        <f>AB32-AB52</f>
        <v>-1440</v>
      </c>
      <c r="AC53" s="59">
        <f>AC32-AC52</f>
        <v>39612</v>
      </c>
      <c r="AD53" s="32">
        <f>IF(AC53=0,"",AB53/AC53)</f>
        <v>-3.6352620418055134E-2</v>
      </c>
      <c r="AE53" s="30"/>
      <c r="AF53" s="59">
        <f>AF32-AF52</f>
        <v>-9925.0099999998929</v>
      </c>
      <c r="AG53" s="59">
        <f>AG32-AG52</f>
        <v>746840.59999999963</v>
      </c>
      <c r="AH53" s="59">
        <f>AH32-AH52</f>
        <v>949544</v>
      </c>
      <c r="AI53" s="32">
        <f>IF(AH53=0,"",AG53/AH53)</f>
        <v>0.78652553225548227</v>
      </c>
    </row>
    <row r="54" spans="1:35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  <c r="AE54" s="30"/>
      <c r="AF54" s="30"/>
      <c r="AG54" s="30"/>
      <c r="AH54" s="30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39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40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41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42">IF(X56=0,"%",W56/X56)</f>
        <v>%</v>
      </c>
      <c r="Z56" s="30"/>
      <c r="AA56" s="68">
        <v>0</v>
      </c>
      <c r="AB56" s="68">
        <v>0</v>
      </c>
      <c r="AC56" s="61">
        <v>0</v>
      </c>
      <c r="AD56" s="8" t="str">
        <f t="shared" ref="AD56:AD57" si="43">IF(AC56=0,"%",AB56/AC56)</f>
        <v>%</v>
      </c>
      <c r="AE56" s="30"/>
      <c r="AF56" s="61">
        <f t="shared" ref="AF56:AG57" si="44">G56+Q56+V56+AA56</f>
        <v>0</v>
      </c>
      <c r="AG56" s="61">
        <f t="shared" si="44"/>
        <v>0</v>
      </c>
      <c r="AH56" s="61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131042.40000000001</v>
      </c>
      <c r="H57" s="68">
        <v>320284</v>
      </c>
      <c r="I57" s="61">
        <v>909932</v>
      </c>
      <c r="J57" s="8">
        <f t="shared" si="39"/>
        <v>0.3519867418664252</v>
      </c>
      <c r="K57" s="30"/>
      <c r="L57" s="23">
        <v>0</v>
      </c>
      <c r="M57" s="23">
        <v>0</v>
      </c>
      <c r="N57" s="30">
        <v>0</v>
      </c>
      <c r="O57" s="8" t="str">
        <f t="shared" si="40"/>
        <v>%</v>
      </c>
      <c r="P57" s="30"/>
      <c r="Q57" s="68">
        <v>0</v>
      </c>
      <c r="R57" s="68">
        <v>0</v>
      </c>
      <c r="S57" s="61">
        <v>0</v>
      </c>
      <c r="T57" s="8" t="str">
        <f t="shared" si="41"/>
        <v>%</v>
      </c>
      <c r="U57" s="30"/>
      <c r="V57" s="68">
        <v>0</v>
      </c>
      <c r="W57" s="68">
        <v>0</v>
      </c>
      <c r="X57" s="61">
        <v>0</v>
      </c>
      <c r="Y57" s="8" t="str">
        <f t="shared" si="42"/>
        <v>%</v>
      </c>
      <c r="Z57" s="30"/>
      <c r="AA57" s="68">
        <v>0</v>
      </c>
      <c r="AB57" s="68">
        <v>0</v>
      </c>
      <c r="AC57" s="61">
        <v>0</v>
      </c>
      <c r="AD57" s="8" t="str">
        <f t="shared" si="43"/>
        <v>%</v>
      </c>
      <c r="AE57" s="61">
        <f t="shared" ref="AE57" si="46">F57+P57+U57+Z57</f>
        <v>0</v>
      </c>
      <c r="AF57" s="61">
        <f t="shared" si="44"/>
        <v>131042.40000000001</v>
      </c>
      <c r="AG57" s="61">
        <f t="shared" si="44"/>
        <v>320284</v>
      </c>
      <c r="AH57" s="61">
        <f>I57+S57+X57+AC57</f>
        <v>909932</v>
      </c>
      <c r="AI57" s="8">
        <f t="shared" si="45"/>
        <v>0.3519867418664252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131042.40000000001</v>
      </c>
      <c r="H58" s="59">
        <f>SUM(H56-H57)</f>
        <v>-320284</v>
      </c>
      <c r="I58" s="59">
        <f>SUM(I56:I57)</f>
        <v>909932</v>
      </c>
      <c r="J58" s="32">
        <f>IF(I58=0,"",H58/I58)</f>
        <v>-0.3519867418664252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0</v>
      </c>
      <c r="AB58" s="59">
        <f>SUM(AB56:AB57)</f>
        <v>0</v>
      </c>
      <c r="AC58" s="59">
        <f>SUM(AC56:AC57)</f>
        <v>0</v>
      </c>
      <c r="AD58" s="32" t="str">
        <f>IF(AC58=0,"",AB58/AC58)</f>
        <v/>
      </c>
      <c r="AE58" s="30"/>
      <c r="AF58" s="59">
        <f>SUM(AF56:AF57)</f>
        <v>131042.40000000001</v>
      </c>
      <c r="AG58" s="59">
        <f>AG56-AG57</f>
        <v>-320284</v>
      </c>
      <c r="AH58" s="59">
        <f>SUM(AH56:AH57)</f>
        <v>909932</v>
      </c>
      <c r="AI58" s="32">
        <f>IF(AH58=0,"",AG58/AH58)</f>
        <v>-0.3519867418664252</v>
      </c>
    </row>
    <row r="59" spans="1:35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  <c r="AE59" s="30"/>
      <c r="AF59" s="30"/>
      <c r="AG59" s="30"/>
      <c r="AH59" s="30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487304.72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-52663.749999999993</v>
      </c>
      <c r="S60" s="61"/>
      <c r="T60" s="30"/>
      <c r="U60" s="30"/>
      <c r="V60" s="61"/>
      <c r="W60" s="61">
        <f>W32-W52+W58</f>
        <v>-6644.3700000000026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-1440</v>
      </c>
      <c r="AC60" s="61">
        <f>AC32-AC52+AC58</f>
        <v>39612</v>
      </c>
      <c r="AD60" s="30"/>
      <c r="AE60" s="30"/>
      <c r="AF60" s="61"/>
      <c r="AG60" s="61">
        <f>AG32-AG52+AG58</f>
        <v>426556.59999999963</v>
      </c>
      <c r="AH60" s="61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1"/>
      <c r="H61" s="61">
        <v>663556.18999999994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38412.93</v>
      </c>
      <c r="X61" s="61"/>
      <c r="Y61" s="8" t="str">
        <f>IF(X61=0,"",W61/X61)</f>
        <v/>
      </c>
      <c r="Z61" s="30"/>
      <c r="AA61" s="61"/>
      <c r="AB61" s="61">
        <v>-88437.26</v>
      </c>
      <c r="AC61" s="61"/>
      <c r="AD61" s="8" t="str">
        <f>IF(AC61=0,"",AB61/AC61)</f>
        <v/>
      </c>
      <c r="AE61" s="30"/>
      <c r="AF61" s="61"/>
      <c r="AG61" s="61">
        <f>H61+W61+AB61</f>
        <v>613531.86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  <c r="AE62" s="30"/>
      <c r="AF62" s="61"/>
      <c r="AG62" s="61"/>
      <c r="AH62" s="61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663556.18999999994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38412.93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-88437.26</v>
      </c>
      <c r="AC63" s="59">
        <f>SUM(AC61:AC62)</f>
        <v>0</v>
      </c>
      <c r="AD63" s="32" t="str">
        <f>IF(AC63=0,"",AB63/AC63)</f>
        <v/>
      </c>
      <c r="AE63" s="30"/>
      <c r="AF63" s="59">
        <f>SUM(AF61:AF62)</f>
        <v>0</v>
      </c>
      <c r="AG63" s="59">
        <f>SUM(AG61:AG62)</f>
        <v>613531.86</v>
      </c>
      <c r="AH63" s="59">
        <f>SUM(AH61:AH62)</f>
        <v>0</v>
      </c>
      <c r="AI63" s="32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  <c r="AE64" s="30"/>
      <c r="AF64" s="30"/>
      <c r="AG64" s="30"/>
      <c r="AH64" s="30"/>
      <c r="AI64" s="8"/>
    </row>
    <row r="65" spans="1:35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1150860.9099999999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-52663.749999999993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31768.559999999998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-89877.26</v>
      </c>
      <c r="AC65" s="67">
        <f>AC63+AC60</f>
        <v>39612</v>
      </c>
      <c r="AD65" s="40">
        <f>IF(AC65=0,"%",AB65/AC65)</f>
        <v>-2.2689402201353124</v>
      </c>
      <c r="AE65" s="41"/>
      <c r="AF65" s="67">
        <f>AF63+AF60</f>
        <v>0</v>
      </c>
      <c r="AG65" s="67">
        <f>AG63+AG60</f>
        <v>1040088.4599999996</v>
      </c>
      <c r="AH65" s="67">
        <f>AH63+AH60</f>
        <v>0</v>
      </c>
      <c r="AI65" s="40" t="str">
        <f>IF(AH65=0,"%",AG65/AH65)</f>
        <v>%</v>
      </c>
    </row>
    <row r="67" spans="1:35" x14ac:dyDescent="0.2">
      <c r="H67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E1" zoomScale="60" zoomScaleNormal="60" zoomScaleSheetLayoutView="50" zoomScalePageLayoutView="40" workbookViewId="0">
      <selection activeCell="AA56" sqref="AA5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4" width="18.2851562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681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13445.45</v>
      </c>
      <c r="R17" s="23">
        <v>36872.769999999997</v>
      </c>
      <c r="S17" s="19">
        <v>252306</v>
      </c>
      <c r="T17" s="8">
        <f t="shared" ref="T17" si="4">IF(S17=0,"%",R17/S17)</f>
        <v>0.14614305644732981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13445.45</v>
      </c>
      <c r="AG17" s="23">
        <f t="shared" si="1"/>
        <v>36872.769999999997</v>
      </c>
      <c r="AH17" s="23">
        <f t="shared" si="1"/>
        <v>252306</v>
      </c>
      <c r="AI17" s="8">
        <f t="shared" ref="AI17" si="7">IF(AH17=0,"%",AG17/AH17)</f>
        <v>0.14614305644732981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350752.02</v>
      </c>
      <c r="H19" s="23">
        <v>1714247.05</v>
      </c>
      <c r="I19" s="19">
        <v>4048869</v>
      </c>
      <c r="J19" s="20">
        <f t="shared" si="2"/>
        <v>0.42338911187296996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350752.02</v>
      </c>
      <c r="AG19" s="23">
        <f t="shared" si="1"/>
        <v>1714247.05</v>
      </c>
      <c r="AH19" s="23">
        <f t="shared" si="1"/>
        <v>4048869</v>
      </c>
      <c r="AI19" s="8">
        <f t="shared" ref="AI19:AI24" si="12">IF(AH19=0,"%",AG19/AH19)</f>
        <v>0.42338911187296996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105383.35</v>
      </c>
      <c r="AB20" s="23">
        <v>166745.35</v>
      </c>
      <c r="AC20" s="23">
        <v>368504</v>
      </c>
      <c r="AD20" s="8">
        <f t="shared" si="11"/>
        <v>0.45249264594142807</v>
      </c>
      <c r="AE20" s="26"/>
      <c r="AF20" s="23">
        <f>G20+Q20+V20+AA20</f>
        <v>105383.35</v>
      </c>
      <c r="AG20" s="23">
        <f t="shared" ref="AG20:AH20" si="13">H20+R20+W20+AB20</f>
        <v>166745.35</v>
      </c>
      <c r="AH20" s="23">
        <f t="shared" si="13"/>
        <v>368504</v>
      </c>
      <c r="AI20" s="8">
        <f t="shared" ref="AI20:AI21" si="14">IF(AH20=0,"%",AG20/AH20)</f>
        <v>0.45249264594142807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12738.45</v>
      </c>
      <c r="H21" s="23">
        <v>50953.8</v>
      </c>
      <c r="I21" s="19">
        <v>140123</v>
      </c>
      <c r="J21" s="20">
        <f t="shared" si="2"/>
        <v>0.36363623388023381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12738.45</v>
      </c>
      <c r="AG21" s="23">
        <f t="shared" ref="AG21" si="18">H21+R21+W21</f>
        <v>50953.8</v>
      </c>
      <c r="AH21" s="23">
        <f t="shared" ref="AH21" si="19">I21+S21+X21</f>
        <v>140123</v>
      </c>
      <c r="AI21" s="8">
        <f t="shared" si="14"/>
        <v>0.36363623388023381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49046.55</v>
      </c>
      <c r="H22" s="23">
        <v>244024.2</v>
      </c>
      <c r="I22" s="19">
        <v>626290</v>
      </c>
      <c r="J22" s="20">
        <f t="shared" si="2"/>
        <v>0.38963451436235613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49046.55</v>
      </c>
      <c r="AG22" s="23">
        <f t="shared" si="20"/>
        <v>244024.2</v>
      </c>
      <c r="AH22" s="23">
        <f t="shared" si="20"/>
        <v>626290</v>
      </c>
      <c r="AI22" s="8">
        <f t="shared" si="12"/>
        <v>0.38963451436235613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0</v>
      </c>
      <c r="AG23" s="23">
        <f t="shared" si="20"/>
        <v>0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2100</v>
      </c>
      <c r="H24" s="23">
        <v>9300</v>
      </c>
      <c r="I24" s="19">
        <v>210982</v>
      </c>
      <c r="J24" s="20">
        <f t="shared" si="2"/>
        <v>4.407958972803367E-2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2100</v>
      </c>
      <c r="AG24" s="23">
        <f t="shared" si="20"/>
        <v>9300</v>
      </c>
      <c r="AH24" s="23">
        <f t="shared" si="20"/>
        <v>210982</v>
      </c>
      <c r="AI24" s="8">
        <f t="shared" si="12"/>
        <v>4.407958972803367E-2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30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20174.62</v>
      </c>
      <c r="H27" s="23">
        <v>100448.67</v>
      </c>
      <c r="I27" s="19">
        <v>253914</v>
      </c>
      <c r="J27" s="20">
        <f t="shared" si="2"/>
        <v>0.39560114842033128</v>
      </c>
      <c r="K27" s="29"/>
      <c r="L27" s="19">
        <v>0</v>
      </c>
      <c r="M27" s="19">
        <v>0</v>
      </c>
      <c r="N27" s="19">
        <v>0</v>
      </c>
      <c r="O27" s="20" t="str">
        <f t="shared" si="21"/>
        <v>%</v>
      </c>
      <c r="P27" s="29"/>
      <c r="Q27" s="19">
        <v>0</v>
      </c>
      <c r="R27" s="19">
        <v>0</v>
      </c>
      <c r="S27" s="19">
        <v>0</v>
      </c>
      <c r="T27" s="8" t="str">
        <f t="shared" si="22"/>
        <v>%</v>
      </c>
      <c r="U27" s="30"/>
      <c r="V27" s="23">
        <v>0</v>
      </c>
      <c r="W27" s="23">
        <v>0</v>
      </c>
      <c r="X27" s="23">
        <v>0</v>
      </c>
      <c r="Y27" s="8" t="str">
        <f t="shared" si="23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30"/>
      <c r="AF27" s="23">
        <f t="shared" si="20"/>
        <v>20174.62</v>
      </c>
      <c r="AG27" s="23">
        <f t="shared" si="20"/>
        <v>100448.67</v>
      </c>
      <c r="AH27" s="23">
        <f t="shared" si="20"/>
        <v>253914</v>
      </c>
      <c r="AI27" s="8">
        <f t="shared" si="25"/>
        <v>0.39560114842033128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1"/>
        <v>%</v>
      </c>
      <c r="P28" s="29"/>
      <c r="Q28" s="19">
        <v>0</v>
      </c>
      <c r="R28" s="19">
        <v>0</v>
      </c>
      <c r="S28" s="19">
        <v>0</v>
      </c>
      <c r="T28" s="8" t="str">
        <f t="shared" si="22"/>
        <v>%</v>
      </c>
      <c r="U28" s="30"/>
      <c r="V28" s="23">
        <v>0</v>
      </c>
      <c r="W28" s="23">
        <v>0</v>
      </c>
      <c r="X28" s="23">
        <v>0</v>
      </c>
      <c r="Y28" s="8" t="str">
        <f t="shared" si="23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30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28199</v>
      </c>
      <c r="I29" s="19">
        <v>65238</v>
      </c>
      <c r="J29" s="20">
        <f t="shared" si="2"/>
        <v>0.43224807627456391</v>
      </c>
      <c r="K29" s="29"/>
      <c r="L29" s="19">
        <v>0</v>
      </c>
      <c r="M29" s="19">
        <v>0</v>
      </c>
      <c r="N29" s="19">
        <v>0</v>
      </c>
      <c r="O29" s="20" t="str">
        <f t="shared" si="21"/>
        <v>%</v>
      </c>
      <c r="P29" s="29"/>
      <c r="Q29" s="19">
        <v>0</v>
      </c>
      <c r="R29" s="19">
        <v>0</v>
      </c>
      <c r="S29" s="19">
        <v>0</v>
      </c>
      <c r="T29" s="8" t="str">
        <f t="shared" si="22"/>
        <v>%</v>
      </c>
      <c r="U29" s="30"/>
      <c r="V29" s="23">
        <v>0</v>
      </c>
      <c r="W29" s="23">
        <v>0</v>
      </c>
      <c r="X29" s="23">
        <v>0</v>
      </c>
      <c r="Y29" s="8" t="str">
        <f t="shared" si="23"/>
        <v>%</v>
      </c>
      <c r="Z29" s="30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30"/>
      <c r="AF29" s="23">
        <f t="shared" si="20"/>
        <v>0</v>
      </c>
      <c r="AG29" s="23">
        <f t="shared" si="20"/>
        <v>28199</v>
      </c>
      <c r="AH29" s="23">
        <f t="shared" si="20"/>
        <v>65238</v>
      </c>
      <c r="AI29" s="8">
        <f t="shared" si="25"/>
        <v>0.43224807627456391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230</v>
      </c>
      <c r="H30" s="19">
        <v>365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1"/>
        <v>%</v>
      </c>
      <c r="P30" s="29"/>
      <c r="Q30" s="19">
        <v>0</v>
      </c>
      <c r="R30" s="19">
        <v>0</v>
      </c>
      <c r="S30" s="19">
        <v>0</v>
      </c>
      <c r="T30" s="8" t="str">
        <f t="shared" si="22"/>
        <v>%</v>
      </c>
      <c r="U30" s="30"/>
      <c r="V30" s="23">
        <v>0</v>
      </c>
      <c r="W30" s="23">
        <v>0</v>
      </c>
      <c r="X30" s="23">
        <v>0</v>
      </c>
      <c r="Y30" s="8" t="str">
        <f t="shared" si="23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30"/>
      <c r="AF30" s="23">
        <f>G30+Q30+V30</f>
        <v>230</v>
      </c>
      <c r="AG30" s="23">
        <f>H30+R30+W30+AB30</f>
        <v>365</v>
      </c>
      <c r="AH30" s="23">
        <f>I30+S30+X30</f>
        <v>0</v>
      </c>
      <c r="AI30" s="8" t="str">
        <f t="shared" si="25"/>
        <v>%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9"/>
      <c r="L31" s="19"/>
      <c r="M31" s="19"/>
      <c r="N31" s="19"/>
      <c r="O31" s="20"/>
      <c r="P31" s="29"/>
      <c r="Q31" s="19">
        <v>0</v>
      </c>
      <c r="R31" s="19">
        <v>0</v>
      </c>
      <c r="S31" s="19">
        <v>0</v>
      </c>
      <c r="T31" s="8" t="str">
        <f t="shared" si="22"/>
        <v>%</v>
      </c>
      <c r="U31" s="30"/>
      <c r="V31" s="23">
        <v>0</v>
      </c>
      <c r="W31" s="23">
        <v>0</v>
      </c>
      <c r="X31" s="23">
        <v>0</v>
      </c>
      <c r="Y31" s="8" t="str">
        <f t="shared" si="23"/>
        <v>%</v>
      </c>
      <c r="Z31" s="30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30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23">
        <v>0</v>
      </c>
      <c r="H32" s="23">
        <v>0</v>
      </c>
      <c r="I32" s="23">
        <v>0</v>
      </c>
      <c r="J32" s="8" t="str">
        <f t="shared" si="2"/>
        <v>%</v>
      </c>
      <c r="K32" s="30"/>
      <c r="L32" s="23">
        <v>0</v>
      </c>
      <c r="M32" s="23">
        <v>0</v>
      </c>
      <c r="N32" s="23">
        <v>0</v>
      </c>
      <c r="O32" s="8" t="str">
        <f t="shared" si="21"/>
        <v>%</v>
      </c>
      <c r="P32" s="30"/>
      <c r="Q32" s="23">
        <v>0</v>
      </c>
      <c r="R32" s="23">
        <v>0</v>
      </c>
      <c r="S32" s="23">
        <v>0</v>
      </c>
      <c r="T32" s="8" t="str">
        <f t="shared" si="22"/>
        <v>%</v>
      </c>
      <c r="U32" s="30"/>
      <c r="V32" s="23">
        <v>12421.66</v>
      </c>
      <c r="W32" s="23">
        <v>56891.040000000001</v>
      </c>
      <c r="X32" s="23">
        <v>0</v>
      </c>
      <c r="Y32" s="8" t="str">
        <f t="shared" si="23"/>
        <v>%</v>
      </c>
      <c r="Z32" s="30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30"/>
      <c r="AF32" s="23">
        <f>G32+Q32+V32</f>
        <v>12421.66</v>
      </c>
      <c r="AG32" s="23">
        <f>H32+R32+W32</f>
        <v>56891.040000000001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1">
        <f>SUM(G16:G32)</f>
        <v>435041.64</v>
      </c>
      <c r="H33" s="31">
        <f>SUM(H16:H32)</f>
        <v>2147537.7200000002</v>
      </c>
      <c r="I33" s="31">
        <f>SUM(I16:I32)</f>
        <v>5345416</v>
      </c>
      <c r="J33" s="32">
        <f>IF(I33=0,"",H33/I33)</f>
        <v>0.40175315073700535</v>
      </c>
      <c r="K33" s="30"/>
      <c r="L33" s="31">
        <f>SUM(L16:L32)</f>
        <v>0</v>
      </c>
      <c r="M33" s="31">
        <f>SUM(M16:M32)</f>
        <v>0</v>
      </c>
      <c r="N33" s="31">
        <f>SUM(N16:N32)</f>
        <v>0</v>
      </c>
      <c r="O33" s="32" t="str">
        <f>IF(N33=0,"",M33/N33)</f>
        <v/>
      </c>
      <c r="P33" s="30"/>
      <c r="Q33" s="31">
        <f>SUM(Q16:Q32)</f>
        <v>13445.45</v>
      </c>
      <c r="R33" s="31">
        <f>SUM(R16:R32)</f>
        <v>36872.769999999997</v>
      </c>
      <c r="S33" s="31">
        <f>SUM(S16:S32)</f>
        <v>252306</v>
      </c>
      <c r="T33" s="32">
        <f>IF(S33=0,"",R33/S33)</f>
        <v>0.14614305644732981</v>
      </c>
      <c r="U33" s="30"/>
      <c r="V33" s="31">
        <f>SUM(V16:V32)</f>
        <v>12421.66</v>
      </c>
      <c r="W33" s="31">
        <f>SUM(W16:W32)</f>
        <v>56891.040000000001</v>
      </c>
      <c r="X33" s="31">
        <f>SUM(X16:X32)</f>
        <v>0</v>
      </c>
      <c r="Y33" s="32" t="str">
        <f>IF(X33=0,"",W33/X33)</f>
        <v/>
      </c>
      <c r="Z33" s="30"/>
      <c r="AA33" s="31">
        <f>SUM(AA16:AA32)</f>
        <v>105383.35</v>
      </c>
      <c r="AB33" s="31">
        <f>SUM(AB16:AB32)</f>
        <v>166745.35</v>
      </c>
      <c r="AC33" s="31">
        <f>SUM(AC16:AC32)</f>
        <v>368504</v>
      </c>
      <c r="AD33" s="32">
        <f>IF(AC33=0,"",AB33/AC33)</f>
        <v>0.45249264594142807</v>
      </c>
      <c r="AE33" s="30"/>
      <c r="AF33" s="31">
        <f>SUM(AF16:AF32)</f>
        <v>566292.10000000009</v>
      </c>
      <c r="AG33" s="31">
        <f>SUM(AG16:AG32)</f>
        <v>2408046.8800000004</v>
      </c>
      <c r="AH33" s="31">
        <f>SUM(AH16:AH32)</f>
        <v>5966226</v>
      </c>
      <c r="AI33" s="32">
        <f>IF(AH33=0,"",AG33/AH33)</f>
        <v>0.40361308472055873</v>
      </c>
    </row>
    <row r="34" spans="1:35" x14ac:dyDescent="0.2">
      <c r="A34" s="3"/>
      <c r="B34" s="3"/>
      <c r="C34" s="5"/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30"/>
      <c r="H36" s="30"/>
      <c r="I36" s="30"/>
      <c r="J36" s="8"/>
      <c r="K36" s="30"/>
      <c r="L36" s="30"/>
      <c r="M36" s="30"/>
      <c r="N36" s="30"/>
      <c r="O36" s="8"/>
      <c r="P36" s="30"/>
      <c r="Q36" s="30"/>
      <c r="R36" s="30"/>
      <c r="S36" s="30"/>
      <c r="T36" s="8"/>
      <c r="U36" s="30"/>
      <c r="V36" s="30"/>
      <c r="W36" s="30"/>
      <c r="X36" s="30"/>
      <c r="Y36" s="8"/>
      <c r="Z36" s="30"/>
      <c r="AA36" s="30"/>
      <c r="AB36" s="30"/>
      <c r="AC36" s="30"/>
      <c r="AD36" s="8"/>
      <c r="AE36" s="30"/>
      <c r="AF36" s="30"/>
      <c r="AG36" s="30"/>
      <c r="AH36" s="30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65</v>
      </c>
      <c r="E37" s="18">
        <v>5000</v>
      </c>
      <c r="F37" s="34"/>
      <c r="G37" s="23">
        <v>249606.92</v>
      </c>
      <c r="H37" s="23">
        <v>796419.12</v>
      </c>
      <c r="I37" s="23">
        <v>3109321</v>
      </c>
      <c r="J37" s="8">
        <f t="shared" ref="J37:J52" si="26">IF(I37=0,"%",H37/I37)</f>
        <v>0.25613924068952676</v>
      </c>
      <c r="K37" s="30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30"/>
      <c r="Q37" s="23">
        <v>13445.45</v>
      </c>
      <c r="R37" s="23">
        <v>76282.77</v>
      </c>
      <c r="S37" s="23">
        <v>252306</v>
      </c>
      <c r="T37" s="8">
        <f t="shared" ref="T37:T52" si="28">IF(S37=0,"%",R37/S37)</f>
        <v>0.3023422748567216</v>
      </c>
      <c r="U37" s="30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30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30"/>
      <c r="AF37" s="23">
        <f t="shared" ref="AF37:AH41" si="31">G37+Q37+V37</f>
        <v>263052.37</v>
      </c>
      <c r="AG37" s="23">
        <f t="shared" si="31"/>
        <v>872701.89</v>
      </c>
      <c r="AH37" s="23">
        <f t="shared" si="31"/>
        <v>3361627</v>
      </c>
      <c r="AI37" s="8">
        <f t="shared" ref="AI37:AI52" si="32">IF(AH37=0,"%",AG37/AH37)</f>
        <v>0.25960699685003719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66</v>
      </c>
      <c r="E38" s="18">
        <v>6000</v>
      </c>
      <c r="F38" s="34"/>
      <c r="G38" s="23">
        <v>3523.4</v>
      </c>
      <c r="H38" s="23">
        <v>10124.030000000001</v>
      </c>
      <c r="I38" s="23">
        <v>55826</v>
      </c>
      <c r="J38" s="8">
        <f t="shared" si="26"/>
        <v>0.18134972951671266</v>
      </c>
      <c r="K38" s="30"/>
      <c r="L38" s="23">
        <v>0</v>
      </c>
      <c r="M38" s="23">
        <v>0</v>
      </c>
      <c r="N38" s="23">
        <v>0</v>
      </c>
      <c r="O38" s="8" t="str">
        <f t="shared" si="27"/>
        <v>%</v>
      </c>
      <c r="P38" s="30"/>
      <c r="Q38" s="23">
        <v>0</v>
      </c>
      <c r="R38" s="23">
        <v>0</v>
      </c>
      <c r="S38" s="23">
        <v>0</v>
      </c>
      <c r="T38" s="8" t="str">
        <f t="shared" si="28"/>
        <v>%</v>
      </c>
      <c r="U38" s="30"/>
      <c r="V38" s="23">
        <v>0</v>
      </c>
      <c r="W38" s="23">
        <v>0</v>
      </c>
      <c r="X38" s="23">
        <v>0</v>
      </c>
      <c r="Y38" s="8" t="str">
        <f t="shared" si="29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30"/>
      <c r="AF38" s="23">
        <f t="shared" si="31"/>
        <v>3523.4</v>
      </c>
      <c r="AG38" s="23">
        <f t="shared" si="31"/>
        <v>10124.030000000001</v>
      </c>
      <c r="AH38" s="23">
        <f t="shared" si="31"/>
        <v>55826</v>
      </c>
      <c r="AI38" s="8">
        <f t="shared" si="32"/>
        <v>0.18134972951671266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4" t="s">
        <v>67</v>
      </c>
      <c r="E39" s="18">
        <v>7100</v>
      </c>
      <c r="F39" s="34"/>
      <c r="G39" s="23">
        <v>0</v>
      </c>
      <c r="H39" s="23">
        <v>8000</v>
      </c>
      <c r="I39" s="23">
        <v>13000</v>
      </c>
      <c r="J39" s="8">
        <f t="shared" si="26"/>
        <v>0.61538461538461542</v>
      </c>
      <c r="K39" s="30"/>
      <c r="L39" s="23">
        <v>0</v>
      </c>
      <c r="M39" s="23">
        <v>0</v>
      </c>
      <c r="N39" s="23">
        <v>0</v>
      </c>
      <c r="O39" s="8" t="str">
        <f t="shared" si="27"/>
        <v>%</v>
      </c>
      <c r="P39" s="30"/>
      <c r="Q39" s="23">
        <v>0</v>
      </c>
      <c r="R39" s="23">
        <v>0</v>
      </c>
      <c r="S39" s="23">
        <v>0</v>
      </c>
      <c r="T39" s="8" t="str">
        <f t="shared" si="28"/>
        <v>%</v>
      </c>
      <c r="U39" s="30"/>
      <c r="V39" s="23">
        <v>0</v>
      </c>
      <c r="W39" s="23">
        <v>0</v>
      </c>
      <c r="X39" s="23">
        <v>0</v>
      </c>
      <c r="Y39" s="8" t="str">
        <f t="shared" si="29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30"/>
      <c r="AF39" s="23">
        <f t="shared" si="31"/>
        <v>0</v>
      </c>
      <c r="AG39" s="23">
        <f t="shared" si="31"/>
        <v>8000</v>
      </c>
      <c r="AH39" s="23">
        <f t="shared" si="31"/>
        <v>13000</v>
      </c>
      <c r="AI39" s="8">
        <f t="shared" si="32"/>
        <v>0.61538461538461542</v>
      </c>
    </row>
    <row r="40" spans="1:35" ht="15.75" x14ac:dyDescent="0.25">
      <c r="A40" s="14" t="s">
        <v>36</v>
      </c>
      <c r="B40" s="3" t="s">
        <v>37</v>
      </c>
      <c r="C40" s="5"/>
      <c r="D40" s="34" t="s">
        <v>68</v>
      </c>
      <c r="E40" s="18">
        <v>7200</v>
      </c>
      <c r="F40" s="34"/>
      <c r="G40" s="23">
        <v>0</v>
      </c>
      <c r="H40" s="23">
        <v>0</v>
      </c>
      <c r="I40" s="23">
        <v>0</v>
      </c>
      <c r="J40" s="8" t="str">
        <f t="shared" si="26"/>
        <v>%</v>
      </c>
      <c r="K40" s="30"/>
      <c r="L40" s="23">
        <v>0</v>
      </c>
      <c r="M40" s="23">
        <v>0</v>
      </c>
      <c r="N40" s="23">
        <v>0</v>
      </c>
      <c r="O40" s="8" t="str">
        <f t="shared" si="27"/>
        <v>%</v>
      </c>
      <c r="P40" s="30"/>
      <c r="Q40" s="23">
        <v>0</v>
      </c>
      <c r="R40" s="23">
        <v>0</v>
      </c>
      <c r="S40" s="23">
        <v>0</v>
      </c>
      <c r="T40" s="8" t="str">
        <f t="shared" si="28"/>
        <v>%</v>
      </c>
      <c r="U40" s="30"/>
      <c r="V40" s="23">
        <v>0</v>
      </c>
      <c r="W40" s="23">
        <v>0</v>
      </c>
      <c r="X40" s="23">
        <v>0</v>
      </c>
      <c r="Y40" s="8" t="str">
        <f t="shared" si="29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30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69</v>
      </c>
      <c r="E41" s="18">
        <v>7300</v>
      </c>
      <c r="F41" s="34"/>
      <c r="G41" s="23">
        <v>58859.239999999991</v>
      </c>
      <c r="H41" s="23">
        <v>218456.37</v>
      </c>
      <c r="I41" s="23">
        <v>737045</v>
      </c>
      <c r="J41" s="8">
        <f t="shared" si="26"/>
        <v>0.29639488769342442</v>
      </c>
      <c r="K41" s="30"/>
      <c r="L41" s="23">
        <v>0</v>
      </c>
      <c r="M41" s="23">
        <v>0</v>
      </c>
      <c r="N41" s="23">
        <v>0</v>
      </c>
      <c r="O41" s="8" t="str">
        <f t="shared" si="27"/>
        <v>%</v>
      </c>
      <c r="P41" s="30"/>
      <c r="Q41" s="23">
        <v>0</v>
      </c>
      <c r="R41" s="23">
        <v>0</v>
      </c>
      <c r="S41" s="23">
        <v>0</v>
      </c>
      <c r="T41" s="8" t="str">
        <f t="shared" si="28"/>
        <v>%</v>
      </c>
      <c r="U41" s="30"/>
      <c r="V41" s="23">
        <v>0</v>
      </c>
      <c r="W41" s="23">
        <v>0</v>
      </c>
      <c r="X41" s="23">
        <v>0</v>
      </c>
      <c r="Y41" s="8" t="str">
        <f t="shared" si="29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30"/>
      <c r="AF41" s="23">
        <f t="shared" si="31"/>
        <v>58859.239999999991</v>
      </c>
      <c r="AG41" s="23">
        <f t="shared" si="31"/>
        <v>218456.37</v>
      </c>
      <c r="AH41" s="23">
        <f t="shared" si="31"/>
        <v>737045</v>
      </c>
      <c r="AI41" s="8">
        <f t="shared" si="32"/>
        <v>0.29639488769342442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70</v>
      </c>
      <c r="E42" s="18">
        <v>7400</v>
      </c>
      <c r="F42" s="34"/>
      <c r="G42" s="23">
        <v>11595</v>
      </c>
      <c r="H42" s="23">
        <v>12601.35</v>
      </c>
      <c r="I42" s="23">
        <v>20000</v>
      </c>
      <c r="J42" s="8">
        <f t="shared" si="26"/>
        <v>0.6300675</v>
      </c>
      <c r="K42" s="30"/>
      <c r="L42" s="23">
        <v>0</v>
      </c>
      <c r="M42" s="23">
        <v>0</v>
      </c>
      <c r="N42" s="23">
        <v>0</v>
      </c>
      <c r="O42" s="8" t="str">
        <f t="shared" si="27"/>
        <v>%</v>
      </c>
      <c r="P42" s="30"/>
      <c r="Q42" s="23">
        <v>0</v>
      </c>
      <c r="R42" s="23">
        <v>0</v>
      </c>
      <c r="S42" s="23">
        <v>0</v>
      </c>
      <c r="T42" s="8" t="str">
        <f t="shared" si="28"/>
        <v>%</v>
      </c>
      <c r="U42" s="30"/>
      <c r="V42" s="23">
        <v>0</v>
      </c>
      <c r="W42" s="23">
        <v>0</v>
      </c>
      <c r="X42" s="23">
        <v>0</v>
      </c>
      <c r="Y42" s="8" t="str">
        <f t="shared" si="29"/>
        <v>%</v>
      </c>
      <c r="Z42" s="30"/>
      <c r="AA42" s="23">
        <v>83942.35</v>
      </c>
      <c r="AB42" s="23">
        <v>102166.44</v>
      </c>
      <c r="AC42" s="23">
        <v>108816</v>
      </c>
      <c r="AD42" s="8">
        <f t="shared" si="30"/>
        <v>0.93889170710189684</v>
      </c>
      <c r="AE42" s="30"/>
      <c r="AF42" s="23">
        <f>G42+Q42+V42+AA42</f>
        <v>95537.35</v>
      </c>
      <c r="AG42" s="23">
        <f t="shared" ref="AG42:AH43" si="33">H42+R42+W42+AB42</f>
        <v>114767.79000000001</v>
      </c>
      <c r="AH42" s="23">
        <f t="shared" si="33"/>
        <v>128816</v>
      </c>
      <c r="AI42" s="8">
        <f t="shared" si="32"/>
        <v>0.89094359396348288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71</v>
      </c>
      <c r="E43" s="18">
        <v>7500</v>
      </c>
      <c r="F43" s="34"/>
      <c r="G43" s="23">
        <v>2262.2199999999998</v>
      </c>
      <c r="H43" s="23">
        <v>10150.280000000001</v>
      </c>
      <c r="I43" s="23">
        <v>26559</v>
      </c>
      <c r="J43" s="8">
        <f t="shared" si="26"/>
        <v>0.38217854587898642</v>
      </c>
      <c r="K43" s="30"/>
      <c r="L43" s="23">
        <v>0</v>
      </c>
      <c r="M43" s="23">
        <v>0</v>
      </c>
      <c r="N43" s="23">
        <v>0</v>
      </c>
      <c r="O43" s="8" t="str">
        <f t="shared" si="27"/>
        <v>%</v>
      </c>
      <c r="P43" s="30"/>
      <c r="Q43" s="23">
        <v>0</v>
      </c>
      <c r="R43" s="23">
        <v>0</v>
      </c>
      <c r="S43" s="23">
        <v>0</v>
      </c>
      <c r="T43" s="8" t="str">
        <f t="shared" si="28"/>
        <v>%</v>
      </c>
      <c r="U43" s="30"/>
      <c r="V43" s="23">
        <v>0</v>
      </c>
      <c r="W43" s="23">
        <v>0</v>
      </c>
      <c r="X43" s="23">
        <v>0</v>
      </c>
      <c r="Y43" s="8" t="str">
        <f t="shared" si="29"/>
        <v>%</v>
      </c>
      <c r="Z43" s="30"/>
      <c r="AA43" s="23">
        <v>0</v>
      </c>
      <c r="AB43" s="23">
        <v>2000</v>
      </c>
      <c r="AC43" s="23">
        <v>0</v>
      </c>
      <c r="AD43" s="8" t="str">
        <f t="shared" si="30"/>
        <v>%</v>
      </c>
      <c r="AE43" s="30"/>
      <c r="AF43" s="23">
        <f>G43+Q43+V43+AA43</f>
        <v>2262.2199999999998</v>
      </c>
      <c r="AG43" s="23">
        <f t="shared" si="33"/>
        <v>12150.28</v>
      </c>
      <c r="AH43" s="23">
        <f t="shared" si="33"/>
        <v>26559</v>
      </c>
      <c r="AI43" s="8">
        <f t="shared" si="32"/>
        <v>0.45748258594073576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72</v>
      </c>
      <c r="E44" s="18">
        <v>7600</v>
      </c>
      <c r="F44" s="34"/>
      <c r="G44" s="23">
        <v>0</v>
      </c>
      <c r="H44" s="23">
        <v>0</v>
      </c>
      <c r="I44" s="23">
        <v>0</v>
      </c>
      <c r="J44" s="8" t="str">
        <f t="shared" si="26"/>
        <v>%</v>
      </c>
      <c r="K44" s="30"/>
      <c r="L44" s="23">
        <v>0</v>
      </c>
      <c r="M44" s="23">
        <v>0</v>
      </c>
      <c r="N44" s="23">
        <v>0</v>
      </c>
      <c r="O44" s="8" t="str">
        <f t="shared" si="27"/>
        <v>%</v>
      </c>
      <c r="P44" s="30"/>
      <c r="Q44" s="23">
        <v>0</v>
      </c>
      <c r="R44" s="23">
        <v>0</v>
      </c>
      <c r="S44" s="23">
        <v>0</v>
      </c>
      <c r="T44" s="8" t="str">
        <f t="shared" si="28"/>
        <v>%</v>
      </c>
      <c r="U44" s="30"/>
      <c r="V44" s="23">
        <v>0</v>
      </c>
      <c r="W44" s="23">
        <v>0</v>
      </c>
      <c r="X44" s="23">
        <v>0</v>
      </c>
      <c r="Y44" s="8" t="str">
        <f t="shared" si="29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30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73</v>
      </c>
      <c r="E45" s="18">
        <v>7700</v>
      </c>
      <c r="F45" s="34"/>
      <c r="G45" s="23">
        <v>0</v>
      </c>
      <c r="H45" s="23">
        <v>0</v>
      </c>
      <c r="I45" s="23">
        <v>0</v>
      </c>
      <c r="J45" s="8" t="str">
        <f t="shared" si="26"/>
        <v>%</v>
      </c>
      <c r="K45" s="30"/>
      <c r="L45" s="23">
        <v>0</v>
      </c>
      <c r="M45" s="23">
        <v>0</v>
      </c>
      <c r="N45" s="23">
        <v>0</v>
      </c>
      <c r="O45" s="8" t="str">
        <f t="shared" si="27"/>
        <v>%</v>
      </c>
      <c r="P45" s="30"/>
      <c r="Q45" s="23">
        <v>0</v>
      </c>
      <c r="R45" s="23">
        <v>0</v>
      </c>
      <c r="S45" s="23">
        <v>0</v>
      </c>
      <c r="T45" s="8" t="str">
        <f t="shared" si="28"/>
        <v>%</v>
      </c>
      <c r="U45" s="30"/>
      <c r="V45" s="23">
        <v>0</v>
      </c>
      <c r="W45" s="23">
        <v>0</v>
      </c>
      <c r="X45" s="23">
        <v>0</v>
      </c>
      <c r="Y45" s="8" t="str">
        <f t="shared" si="29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30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74</v>
      </c>
      <c r="E46" s="18">
        <v>7800</v>
      </c>
      <c r="F46" s="34"/>
      <c r="G46" s="23">
        <v>1946.25</v>
      </c>
      <c r="H46" s="23">
        <v>1946.25</v>
      </c>
      <c r="I46" s="23">
        <v>1700</v>
      </c>
      <c r="J46" s="8">
        <f t="shared" si="26"/>
        <v>1.1448529411764705</v>
      </c>
      <c r="K46" s="30"/>
      <c r="L46" s="23">
        <v>0</v>
      </c>
      <c r="M46" s="23">
        <v>0</v>
      </c>
      <c r="N46" s="23">
        <v>0</v>
      </c>
      <c r="O46" s="8" t="str">
        <f t="shared" si="27"/>
        <v>%</v>
      </c>
      <c r="P46" s="30"/>
      <c r="Q46" s="23">
        <v>0</v>
      </c>
      <c r="R46" s="23">
        <v>0</v>
      </c>
      <c r="S46" s="23">
        <v>0</v>
      </c>
      <c r="T46" s="8" t="str">
        <f t="shared" si="28"/>
        <v>%</v>
      </c>
      <c r="U46" s="30"/>
      <c r="V46" s="23">
        <v>0</v>
      </c>
      <c r="W46" s="23">
        <v>0</v>
      </c>
      <c r="X46" s="23">
        <v>0</v>
      </c>
      <c r="Y46" s="8" t="str">
        <f t="shared" si="29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30"/>
      <c r="AF46" s="23">
        <f t="shared" si="34"/>
        <v>1946.25</v>
      </c>
      <c r="AG46" s="23">
        <f t="shared" si="34"/>
        <v>1946.25</v>
      </c>
      <c r="AH46" s="23">
        <f t="shared" si="34"/>
        <v>1700</v>
      </c>
      <c r="AI46" s="8">
        <f t="shared" si="32"/>
        <v>1.1448529411764705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75</v>
      </c>
      <c r="E47" s="18">
        <v>7900</v>
      </c>
      <c r="F47" s="34"/>
      <c r="G47" s="23">
        <v>150417.52999999997</v>
      </c>
      <c r="H47" s="23">
        <v>258522.35</v>
      </c>
      <c r="I47" s="23">
        <v>419006</v>
      </c>
      <c r="J47" s="8">
        <f t="shared" si="26"/>
        <v>0.61698961351388759</v>
      </c>
      <c r="K47" s="30"/>
      <c r="L47" s="23">
        <v>0</v>
      </c>
      <c r="M47" s="23">
        <v>0</v>
      </c>
      <c r="N47" s="23">
        <v>0</v>
      </c>
      <c r="O47" s="8" t="str">
        <f t="shared" si="27"/>
        <v>%</v>
      </c>
      <c r="P47" s="30"/>
      <c r="Q47" s="23">
        <v>0</v>
      </c>
      <c r="R47" s="23">
        <v>0</v>
      </c>
      <c r="S47" s="23">
        <v>0</v>
      </c>
      <c r="T47" s="8" t="str">
        <f t="shared" si="28"/>
        <v>%</v>
      </c>
      <c r="U47" s="30"/>
      <c r="V47" s="23">
        <v>0</v>
      </c>
      <c r="W47" s="23">
        <v>0</v>
      </c>
      <c r="X47" s="23">
        <v>0</v>
      </c>
      <c r="Y47" s="8" t="str">
        <f t="shared" si="29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30"/>
      <c r="AF47" s="23">
        <f>G47+Q47+V47+AA47</f>
        <v>150417.52999999997</v>
      </c>
      <c r="AG47" s="23">
        <f t="shared" ref="AG47" si="35">H47+R47+W47+AB47</f>
        <v>258522.35</v>
      </c>
      <c r="AH47" s="23">
        <f>I47+S47+X47+AC47</f>
        <v>419006</v>
      </c>
      <c r="AI47" s="8">
        <f t="shared" si="32"/>
        <v>0.61698961351388759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76</v>
      </c>
      <c r="E48" s="18">
        <v>8100</v>
      </c>
      <c r="F48" s="34"/>
      <c r="G48" s="23">
        <v>0</v>
      </c>
      <c r="H48" s="23">
        <v>0</v>
      </c>
      <c r="I48" s="23">
        <v>0</v>
      </c>
      <c r="J48" s="8" t="str">
        <f t="shared" si="26"/>
        <v>%</v>
      </c>
      <c r="K48" s="30"/>
      <c r="L48" s="23">
        <v>0</v>
      </c>
      <c r="M48" s="23">
        <v>0</v>
      </c>
      <c r="N48" s="23">
        <v>0</v>
      </c>
      <c r="O48" s="8" t="str">
        <f t="shared" si="27"/>
        <v>%</v>
      </c>
      <c r="P48" s="30"/>
      <c r="Q48" s="23">
        <v>0</v>
      </c>
      <c r="R48" s="23">
        <v>0</v>
      </c>
      <c r="S48" s="23">
        <v>0</v>
      </c>
      <c r="T48" s="8" t="str">
        <f t="shared" si="28"/>
        <v>%</v>
      </c>
      <c r="U48" s="30"/>
      <c r="V48" s="23">
        <v>0</v>
      </c>
      <c r="W48" s="23">
        <v>0</v>
      </c>
      <c r="X48" s="23">
        <v>0</v>
      </c>
      <c r="Y48" s="8" t="str">
        <f t="shared" si="29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30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77</v>
      </c>
      <c r="E49" s="18">
        <v>8200</v>
      </c>
      <c r="F49" s="34"/>
      <c r="G49" s="23">
        <v>0</v>
      </c>
      <c r="H49" s="23">
        <v>0</v>
      </c>
      <c r="I49" s="23">
        <v>0</v>
      </c>
      <c r="J49" s="8" t="str">
        <f t="shared" si="26"/>
        <v>%</v>
      </c>
      <c r="K49" s="30"/>
      <c r="L49" s="23">
        <v>0</v>
      </c>
      <c r="M49" s="23">
        <v>0</v>
      </c>
      <c r="N49" s="23">
        <v>0</v>
      </c>
      <c r="O49" s="8" t="str">
        <f t="shared" si="27"/>
        <v>%</v>
      </c>
      <c r="P49" s="30"/>
      <c r="Q49" s="23">
        <v>0</v>
      </c>
      <c r="R49" s="23">
        <v>0</v>
      </c>
      <c r="S49" s="23">
        <v>0</v>
      </c>
      <c r="T49" s="8" t="str">
        <f t="shared" si="28"/>
        <v>%</v>
      </c>
      <c r="U49" s="30"/>
      <c r="V49" s="23">
        <v>0</v>
      </c>
      <c r="W49" s="23">
        <v>0</v>
      </c>
      <c r="X49" s="23">
        <v>0</v>
      </c>
      <c r="Y49" s="8" t="str">
        <f t="shared" si="29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30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78</v>
      </c>
      <c r="E50" s="18">
        <v>9100</v>
      </c>
      <c r="F50" s="34"/>
      <c r="G50" s="23">
        <v>3635.7599999999998</v>
      </c>
      <c r="H50" s="23">
        <v>3635.76</v>
      </c>
      <c r="I50" s="23">
        <v>24689</v>
      </c>
      <c r="J50" s="8">
        <f t="shared" si="26"/>
        <v>0.1472623435538094</v>
      </c>
      <c r="K50" s="30"/>
      <c r="L50" s="23">
        <v>0</v>
      </c>
      <c r="M50" s="23">
        <v>0</v>
      </c>
      <c r="N50" s="23">
        <v>0</v>
      </c>
      <c r="O50" s="8" t="str">
        <f t="shared" si="27"/>
        <v>%</v>
      </c>
      <c r="P50" s="30"/>
      <c r="Q50" s="23">
        <v>0</v>
      </c>
      <c r="R50" s="23">
        <v>0</v>
      </c>
      <c r="S50" s="23">
        <v>0</v>
      </c>
      <c r="T50" s="8" t="str">
        <f t="shared" si="28"/>
        <v>%</v>
      </c>
      <c r="U50" s="30"/>
      <c r="V50" s="23">
        <v>0</v>
      </c>
      <c r="W50" s="23">
        <v>0</v>
      </c>
      <c r="X50" s="23">
        <v>0</v>
      </c>
      <c r="Y50" s="8" t="str">
        <f t="shared" si="29"/>
        <v>%</v>
      </c>
      <c r="Z50" s="30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30"/>
      <c r="AF50" s="23">
        <f t="shared" si="34"/>
        <v>3635.7599999999998</v>
      </c>
      <c r="AG50" s="23">
        <f t="shared" si="34"/>
        <v>3635.76</v>
      </c>
      <c r="AH50" s="23">
        <f t="shared" si="34"/>
        <v>24689</v>
      </c>
      <c r="AI50" s="8">
        <f t="shared" si="32"/>
        <v>0.1472623435538094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79</v>
      </c>
      <c r="E51" s="18">
        <v>9200</v>
      </c>
      <c r="F51" s="34"/>
      <c r="G51" s="23">
        <v>0</v>
      </c>
      <c r="H51" s="23">
        <v>0</v>
      </c>
      <c r="I51" s="23">
        <v>0</v>
      </c>
      <c r="J51" s="8" t="str">
        <f t="shared" si="26"/>
        <v>%</v>
      </c>
      <c r="K51" s="30"/>
      <c r="L51" s="23">
        <v>0</v>
      </c>
      <c r="M51" s="23">
        <v>0</v>
      </c>
      <c r="N51" s="23">
        <v>0</v>
      </c>
      <c r="O51" s="8" t="str">
        <f t="shared" si="27"/>
        <v>%</v>
      </c>
      <c r="P51" s="30"/>
      <c r="Q51" s="23">
        <v>0</v>
      </c>
      <c r="R51" s="23">
        <v>0</v>
      </c>
      <c r="S51" s="23">
        <v>0</v>
      </c>
      <c r="T51" s="8" t="str">
        <f t="shared" si="28"/>
        <v>%</v>
      </c>
      <c r="U51" s="30"/>
      <c r="V51" s="23">
        <v>0</v>
      </c>
      <c r="W51" s="23">
        <v>0</v>
      </c>
      <c r="X51" s="23">
        <v>0</v>
      </c>
      <c r="Y51" s="8" t="str">
        <f t="shared" si="29"/>
        <v>%</v>
      </c>
      <c r="Z51" s="30"/>
      <c r="AA51" s="23">
        <v>65583.03</v>
      </c>
      <c r="AB51" s="23">
        <v>176082.12</v>
      </c>
      <c r="AC51" s="23">
        <f>28750+255495+186600</f>
        <v>470845</v>
      </c>
      <c r="AD51" s="8">
        <f t="shared" si="30"/>
        <v>0.37397045736919793</v>
      </c>
      <c r="AE51" s="30"/>
      <c r="AF51" s="23">
        <f>AA51</f>
        <v>65583.03</v>
      </c>
      <c r="AG51" s="23">
        <f>AB51</f>
        <v>176082.12</v>
      </c>
      <c r="AH51" s="23">
        <f>AC51</f>
        <v>470845</v>
      </c>
      <c r="AI51" s="8">
        <f t="shared" si="32"/>
        <v>0.37397045736919793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4" t="s">
        <v>80</v>
      </c>
      <c r="E52" s="18">
        <v>9800</v>
      </c>
      <c r="F52" s="34"/>
      <c r="G52" s="23">
        <v>0</v>
      </c>
      <c r="H52" s="23">
        <v>0</v>
      </c>
      <c r="I52" s="23">
        <v>0</v>
      </c>
      <c r="J52" s="8" t="str">
        <f t="shared" si="26"/>
        <v>%</v>
      </c>
      <c r="K52" s="30"/>
      <c r="L52" s="23">
        <v>0</v>
      </c>
      <c r="M52" s="23">
        <v>0</v>
      </c>
      <c r="N52" s="23">
        <v>0</v>
      </c>
      <c r="O52" s="8" t="str">
        <f t="shared" si="27"/>
        <v>%</v>
      </c>
      <c r="P52" s="30"/>
      <c r="Q52" s="23">
        <v>0</v>
      </c>
      <c r="R52" s="23">
        <v>0</v>
      </c>
      <c r="S52" s="23">
        <v>0</v>
      </c>
      <c r="T52" s="8" t="str">
        <f t="shared" si="28"/>
        <v>%</v>
      </c>
      <c r="U52" s="30"/>
      <c r="V52" s="23">
        <v>19577.79</v>
      </c>
      <c r="W52" s="23">
        <v>40483.24</v>
      </c>
      <c r="X52" s="23">
        <v>0</v>
      </c>
      <c r="Y52" s="8" t="str">
        <f t="shared" si="29"/>
        <v>%</v>
      </c>
      <c r="Z52" s="30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30"/>
      <c r="AF52" s="23">
        <f t="shared" ref="AF52:AH52" si="36">G52+Q52+V52</f>
        <v>19577.79</v>
      </c>
      <c r="AG52" s="23">
        <f t="shared" si="36"/>
        <v>40483.24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9">
        <f>SUM(G37:G52)</f>
        <v>481846.31999999995</v>
      </c>
      <c r="H53" s="59">
        <f>SUM(H37:H52)</f>
        <v>1319855.51</v>
      </c>
      <c r="I53" s="59">
        <f>SUM(I37:I52)</f>
        <v>4407146</v>
      </c>
      <c r="J53" s="32">
        <f>IF(I53=0,"",H53/I53)</f>
        <v>0.29948077735568551</v>
      </c>
      <c r="K53" s="30"/>
      <c r="L53" s="31">
        <f>SUM(L37:L51)</f>
        <v>0</v>
      </c>
      <c r="M53" s="31">
        <f>SUM(M37:M51)</f>
        <v>0</v>
      </c>
      <c r="N53" s="31">
        <f>SUM(N37:N51)</f>
        <v>0</v>
      </c>
      <c r="O53" s="32" t="str">
        <f>IF(N53=0,"",M53/N53)</f>
        <v/>
      </c>
      <c r="P53" s="30"/>
      <c r="Q53" s="59">
        <f>SUM(Q37:Q51)</f>
        <v>13445.45</v>
      </c>
      <c r="R53" s="59">
        <f>SUM(R37:R51)</f>
        <v>76282.77</v>
      </c>
      <c r="S53" s="59">
        <f>SUM(S37:S51)</f>
        <v>252306</v>
      </c>
      <c r="T53" s="32">
        <f>IF(S53=0,"",R53/S53)</f>
        <v>0.3023422748567216</v>
      </c>
      <c r="U53" s="30"/>
      <c r="V53" s="59">
        <f>SUM(V37:V52)</f>
        <v>19577.79</v>
      </c>
      <c r="W53" s="59">
        <f>SUM(W37:W52)</f>
        <v>40483.24</v>
      </c>
      <c r="X53" s="59">
        <f>SUM(X37:X52)</f>
        <v>0</v>
      </c>
      <c r="Y53" s="32" t="str">
        <f>IF(X53=0,"",W53/X53)</f>
        <v/>
      </c>
      <c r="Z53" s="30"/>
      <c r="AA53" s="59">
        <f>SUM(AA37:AA52)</f>
        <v>149525.38</v>
      </c>
      <c r="AB53" s="59">
        <f>SUM(AB37:AB52)</f>
        <v>280248.56</v>
      </c>
      <c r="AC53" s="59">
        <f>SUM(AC37:AC52)</f>
        <v>579661</v>
      </c>
      <c r="AD53" s="32">
        <f>IF(AC53=0,"",AB53/AC53)</f>
        <v>0.48346975214823834</v>
      </c>
      <c r="AE53" s="30"/>
      <c r="AF53" s="59">
        <f>SUM(AF37:AF52)</f>
        <v>664394.93999999994</v>
      </c>
      <c r="AG53" s="59">
        <f>SUM(AG37:AG52)</f>
        <v>1716870.0800000003</v>
      </c>
      <c r="AH53" s="59">
        <f>SUM(AH37:AH52)</f>
        <v>5239113</v>
      </c>
      <c r="AI53" s="32">
        <f>IF(AH53=0,"",AG53/AH53)</f>
        <v>0.32770243359896994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60">
        <f>G33-G53</f>
        <v>-46804.679999999935</v>
      </c>
      <c r="H54" s="60">
        <f>H33-H53</f>
        <v>827682.2100000002</v>
      </c>
      <c r="I54" s="60">
        <f>I33-I53</f>
        <v>938270</v>
      </c>
      <c r="J54" s="32">
        <f>IF(I54=0,"",H54/I54)</f>
        <v>0.88213649589137477</v>
      </c>
      <c r="K54" s="30"/>
      <c r="L54" s="35">
        <f>L33-L53</f>
        <v>0</v>
      </c>
      <c r="M54" s="35">
        <f>M33-M53</f>
        <v>0</v>
      </c>
      <c r="N54" s="35">
        <f>N33-N53</f>
        <v>0</v>
      </c>
      <c r="O54" s="32" t="str">
        <f>IF(N54=0,"",M54/N54)</f>
        <v/>
      </c>
      <c r="P54" s="30"/>
      <c r="Q54" s="60">
        <f>Q33-Q53</f>
        <v>0</v>
      </c>
      <c r="R54" s="60">
        <f>R33-R53</f>
        <v>-39410.000000000007</v>
      </c>
      <c r="S54" s="60">
        <f>S33-S53</f>
        <v>0</v>
      </c>
      <c r="T54" s="32" t="str">
        <f>IF(S54=0,"",R54/S54)</f>
        <v/>
      </c>
      <c r="U54" s="30"/>
      <c r="V54" s="60">
        <f>V33-V53</f>
        <v>-7156.130000000001</v>
      </c>
      <c r="W54" s="60">
        <f>W33-W53</f>
        <v>16407.800000000003</v>
      </c>
      <c r="X54" s="60">
        <f>X33-X53</f>
        <v>0</v>
      </c>
      <c r="Y54" s="32" t="str">
        <f>IF(X54=0,"",W54/X54)</f>
        <v/>
      </c>
      <c r="Z54" s="30"/>
      <c r="AA54" s="60">
        <f>AA33-AA53</f>
        <v>-44142.03</v>
      </c>
      <c r="AB54" s="60">
        <f>AB33-AB53</f>
        <v>-113503.20999999999</v>
      </c>
      <c r="AC54" s="60">
        <f>AC33-AC53</f>
        <v>-211157</v>
      </c>
      <c r="AD54" s="32">
        <f>IF(AC54=0,"",AB54/AC54)</f>
        <v>0.53752994217572703</v>
      </c>
      <c r="AE54" s="30"/>
      <c r="AF54" s="60">
        <f>AF33-AF53</f>
        <v>-98102.839999999851</v>
      </c>
      <c r="AG54" s="60">
        <f>AG33-AG53</f>
        <v>691176.8</v>
      </c>
      <c r="AH54" s="60">
        <f>AH33-AH53</f>
        <v>727113</v>
      </c>
      <c r="AI54" s="32">
        <f>IF(AH54=0,"",AG54/AH54)</f>
        <v>0.95057687044517158</v>
      </c>
    </row>
    <row r="55" spans="1:35" x14ac:dyDescent="0.2">
      <c r="A55" s="3"/>
      <c r="B55" s="3"/>
      <c r="C55" s="5"/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30"/>
      <c r="H56" s="30"/>
      <c r="I56" s="30"/>
      <c r="J56" s="8"/>
      <c r="K56" s="30"/>
      <c r="L56" s="30"/>
      <c r="M56" s="30"/>
      <c r="N56" s="30"/>
      <c r="O56" s="8"/>
      <c r="P56" s="30"/>
      <c r="Q56" s="30"/>
      <c r="R56" s="30"/>
      <c r="S56" s="30"/>
      <c r="T56" s="8"/>
      <c r="U56" s="30"/>
      <c r="V56" s="30"/>
      <c r="W56" s="30"/>
      <c r="X56" s="30"/>
      <c r="Y56" s="8"/>
      <c r="Z56" s="30"/>
      <c r="AA56" s="30"/>
      <c r="AB56" s="30"/>
      <c r="AC56" s="30"/>
      <c r="AD56" s="8"/>
      <c r="AE56" s="30"/>
      <c r="AF56" s="30"/>
      <c r="AG56" s="30"/>
      <c r="AH56" s="30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3" t="s">
        <v>42</v>
      </c>
      <c r="E57" s="36">
        <v>3600</v>
      </c>
      <c r="F57" s="5"/>
      <c r="G57" s="68"/>
      <c r="H57" s="68"/>
      <c r="I57" s="61"/>
      <c r="J57" s="8" t="str">
        <f t="shared" ref="J57:J58" si="37">IF(I57=0,"%",H57/I57)</f>
        <v>%</v>
      </c>
      <c r="K57" s="30"/>
      <c r="L57" s="23">
        <v>0</v>
      </c>
      <c r="M57" s="23">
        <v>0</v>
      </c>
      <c r="N57" s="30">
        <v>0</v>
      </c>
      <c r="O57" s="8" t="str">
        <f t="shared" ref="O57:O58" si="38">IF(N57=0,"%",M57/N57)</f>
        <v>%</v>
      </c>
      <c r="P57" s="30"/>
      <c r="Q57" s="68">
        <v>0</v>
      </c>
      <c r="R57" s="68">
        <v>0</v>
      </c>
      <c r="S57" s="61">
        <v>0</v>
      </c>
      <c r="T57" s="8" t="str">
        <f t="shared" ref="T57:T58" si="39">IF(S57=0,"%",R57/S57)</f>
        <v>%</v>
      </c>
      <c r="U57" s="30"/>
      <c r="V57" s="68">
        <v>0</v>
      </c>
      <c r="W57" s="68">
        <v>0</v>
      </c>
      <c r="X57" s="61">
        <v>0</v>
      </c>
      <c r="Y57" s="8" t="str">
        <f t="shared" ref="Y57:Y58" si="40">IF(X57=0,"%",W57/X57)</f>
        <v>%</v>
      </c>
      <c r="Z57" s="30"/>
      <c r="AA57" s="68"/>
      <c r="AB57" s="68"/>
      <c r="AC57" s="61">
        <v>211157</v>
      </c>
      <c r="AD57" s="8">
        <f t="shared" ref="AD57:AD58" si="41">IF(AC57=0,"%",AB57/AC57)</f>
        <v>0</v>
      </c>
      <c r="AE57" s="30"/>
      <c r="AF57" s="61">
        <f t="shared" ref="AF57" si="42">G57+Q57+V57+AA57</f>
        <v>0</v>
      </c>
      <c r="AG57" s="61">
        <f>H57+R57+W57+AB57</f>
        <v>0</v>
      </c>
      <c r="AH57" s="61">
        <f>I57+S57+X57+AC57</f>
        <v>211157</v>
      </c>
      <c r="AI57" s="8">
        <f t="shared" ref="AI57:AI58" si="43">IF(AH57=0,"%",AG57/AH57)</f>
        <v>0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3" t="s">
        <v>43</v>
      </c>
      <c r="E58" s="36">
        <v>9700</v>
      </c>
      <c r="F58" s="5"/>
      <c r="G58" s="68">
        <v>106236.44</v>
      </c>
      <c r="H58" s="68">
        <v>267398</v>
      </c>
      <c r="I58" s="61">
        <v>938270</v>
      </c>
      <c r="J58" s="8">
        <f t="shared" si="37"/>
        <v>0.28499046116789412</v>
      </c>
      <c r="K58" s="30"/>
      <c r="L58" s="23">
        <v>0</v>
      </c>
      <c r="M58" s="23">
        <v>0</v>
      </c>
      <c r="N58" s="30">
        <v>0</v>
      </c>
      <c r="O58" s="8" t="str">
        <f t="shared" si="38"/>
        <v>%</v>
      </c>
      <c r="P58" s="30"/>
      <c r="Q58" s="68">
        <v>0</v>
      </c>
      <c r="R58" s="68">
        <v>0</v>
      </c>
      <c r="S58" s="61">
        <v>0</v>
      </c>
      <c r="T58" s="8" t="str">
        <f t="shared" si="39"/>
        <v>%</v>
      </c>
      <c r="U58" s="30"/>
      <c r="V58" s="68">
        <v>0</v>
      </c>
      <c r="W58" s="68">
        <v>0</v>
      </c>
      <c r="X58" s="61">
        <v>0</v>
      </c>
      <c r="Y58" s="8" t="str">
        <f t="shared" si="40"/>
        <v>%</v>
      </c>
      <c r="Z58" s="30"/>
      <c r="AA58" s="68"/>
      <c r="AB58" s="68"/>
      <c r="AC58" s="61"/>
      <c r="AD58" s="8" t="str">
        <f t="shared" si="41"/>
        <v>%</v>
      </c>
      <c r="AE58" s="30"/>
      <c r="AF58" s="68">
        <f t="shared" ref="AF58:AH58" si="44">G58+Q58+V58</f>
        <v>106236.44</v>
      </c>
      <c r="AG58" s="68">
        <f t="shared" si="44"/>
        <v>267398</v>
      </c>
      <c r="AH58" s="61">
        <f t="shared" si="44"/>
        <v>938270</v>
      </c>
      <c r="AI58" s="8">
        <f t="shared" si="43"/>
        <v>0.28499046116789412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9">
        <f>SUM(G57:G58)</f>
        <v>106236.44</v>
      </c>
      <c r="H59" s="59">
        <f>SUM(H57-H58)</f>
        <v>-267398</v>
      </c>
      <c r="I59" s="59">
        <f>SUM(I57:I58)</f>
        <v>938270</v>
      </c>
      <c r="J59" s="32">
        <f>IF(I59=0,"",H59/I59)</f>
        <v>-0.28499046116789412</v>
      </c>
      <c r="K59" s="30"/>
      <c r="L59" s="31">
        <f>SUM(L57:L58)</f>
        <v>0</v>
      </c>
      <c r="M59" s="31">
        <f>SUM(M57:M58)</f>
        <v>0</v>
      </c>
      <c r="N59" s="31">
        <f>SUM(N57:N58)</f>
        <v>0</v>
      </c>
      <c r="O59" s="32" t="str">
        <f>IF(N59=0,"",M59/N59)</f>
        <v/>
      </c>
      <c r="P59" s="30"/>
      <c r="Q59" s="59">
        <f>SUM(Q57:Q58)</f>
        <v>0</v>
      </c>
      <c r="R59" s="59">
        <f>SUM(R57:R58)</f>
        <v>0</v>
      </c>
      <c r="S59" s="59">
        <f>SUM(S57:S58)</f>
        <v>0</v>
      </c>
      <c r="T59" s="32" t="str">
        <f>IF(S59=0,"",R59/S59)</f>
        <v/>
      </c>
      <c r="U59" s="30"/>
      <c r="V59" s="59">
        <f>SUM(V57:V58)</f>
        <v>0</v>
      </c>
      <c r="W59" s="59">
        <f>SUM(W57:W58)</f>
        <v>0</v>
      </c>
      <c r="X59" s="59">
        <f>SUM(X57:X58)</f>
        <v>0</v>
      </c>
      <c r="Y59" s="32" t="str">
        <f>IF(X59=0,"",W59/X59)</f>
        <v/>
      </c>
      <c r="Z59" s="30"/>
      <c r="AA59" s="59">
        <f>SUM(AA57:AA58)</f>
        <v>0</v>
      </c>
      <c r="AB59" s="59">
        <f>SUM(AB57:AB58)</f>
        <v>0</v>
      </c>
      <c r="AC59" s="59">
        <f>SUM(AC57:AC58)</f>
        <v>211157</v>
      </c>
      <c r="AD59" s="32">
        <f>IF(AC59=0,"",AB59/AC59)</f>
        <v>0</v>
      </c>
      <c r="AE59" s="30"/>
      <c r="AF59" s="59">
        <f>SUM(AF57:AF58)</f>
        <v>106236.44</v>
      </c>
      <c r="AG59" s="59">
        <f>AG57-AG58</f>
        <v>-267398</v>
      </c>
      <c r="AH59" s="59">
        <f>SUM(AH57:AH58)</f>
        <v>1149427</v>
      </c>
      <c r="AI59" s="32">
        <f>IF(AH59=0,"",AG59/AH59)</f>
        <v>-0.23263591337248907</v>
      </c>
    </row>
    <row r="60" spans="1:35" x14ac:dyDescent="0.2">
      <c r="A60" s="3"/>
      <c r="B60" s="3"/>
      <c r="C60" s="5"/>
      <c r="D60" s="5"/>
      <c r="E60" s="5"/>
      <c r="F60" s="5"/>
      <c r="G60" s="30"/>
      <c r="H60" s="30"/>
      <c r="I60" s="30"/>
      <c r="J60" s="8"/>
      <c r="K60" s="30"/>
      <c r="L60" s="30"/>
      <c r="M60" s="30"/>
      <c r="N60" s="30"/>
      <c r="O60" s="8"/>
      <c r="P60" s="30"/>
      <c r="Q60" s="30"/>
      <c r="R60" s="30"/>
      <c r="S60" s="30"/>
      <c r="T60" s="8"/>
      <c r="U60" s="30"/>
      <c r="V60" s="30"/>
      <c r="W60" s="30"/>
      <c r="X60" s="30"/>
      <c r="Y60" s="8"/>
      <c r="Z60" s="30"/>
      <c r="AA60" s="30"/>
      <c r="AB60" s="30"/>
      <c r="AC60" s="30"/>
      <c r="AD60" s="8"/>
      <c r="AE60" s="30"/>
      <c r="AF60" s="30"/>
      <c r="AG60" s="30"/>
      <c r="AH60" s="30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1"/>
      <c r="H61" s="61">
        <f>H54+H59</f>
        <v>560284.2100000002</v>
      </c>
      <c r="I61" s="61"/>
      <c r="J61" s="8" t="str">
        <f>IF(I61=0,"",H61/I61)</f>
        <v/>
      </c>
      <c r="K61" s="30"/>
      <c r="L61" s="30"/>
      <c r="M61" s="30">
        <f>M33-M53+M59</f>
        <v>0</v>
      </c>
      <c r="N61" s="30">
        <f>N33-N53+N59</f>
        <v>0</v>
      </c>
      <c r="O61" s="30"/>
      <c r="P61" s="30">
        <f>P33-P53+P59</f>
        <v>0</v>
      </c>
      <c r="Q61" s="61"/>
      <c r="R61" s="61">
        <f>R33-R53+R59</f>
        <v>-39410.000000000007</v>
      </c>
      <c r="S61" s="61"/>
      <c r="T61" s="30"/>
      <c r="U61" s="30"/>
      <c r="V61" s="61"/>
      <c r="W61" s="61">
        <f>W33-W53+W59</f>
        <v>16407.800000000003</v>
      </c>
      <c r="X61" s="61">
        <f>X33-X53+X59</f>
        <v>0</v>
      </c>
      <c r="Y61" s="30"/>
      <c r="Z61" s="30">
        <f>Z33-Z53+Z59</f>
        <v>0</v>
      </c>
      <c r="AA61" s="61"/>
      <c r="AB61" s="61">
        <f>AB33-AB53+AB59</f>
        <v>-113503.20999999999</v>
      </c>
      <c r="AC61" s="61">
        <f>AC33-AC53+AC59</f>
        <v>0</v>
      </c>
      <c r="AD61" s="30"/>
      <c r="AE61" s="30"/>
      <c r="AF61" s="61"/>
      <c r="AG61" s="61">
        <f>AG33-AG53+AG59</f>
        <v>423778.80000000005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1"/>
      <c r="H62" s="61">
        <v>1283878.1299999999</v>
      </c>
      <c r="I62" s="61"/>
      <c r="J62" s="8" t="str">
        <f>IF(I62=0,"",H62/I62)</f>
        <v/>
      </c>
      <c r="K62" s="30"/>
      <c r="L62" s="30"/>
      <c r="M62" s="30">
        <v>1988031</v>
      </c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>
        <v>20096.419999999998</v>
      </c>
      <c r="X62" s="61"/>
      <c r="Y62" s="8" t="str">
        <f>IF(X62=0,"",W62/X62)</f>
        <v/>
      </c>
      <c r="Z62" s="30"/>
      <c r="AA62" s="61"/>
      <c r="AB62" s="61">
        <v>-1184935.22</v>
      </c>
      <c r="AC62" s="61"/>
      <c r="AD62" s="8" t="str">
        <f>IF(AC62=0,"",AB62/AC62)</f>
        <v/>
      </c>
      <c r="AE62" s="30"/>
      <c r="AF62" s="61"/>
      <c r="AG62" s="61">
        <f>H62+W62+AB62</f>
        <v>119039.32999999984</v>
      </c>
      <c r="AH62" s="61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1"/>
      <c r="H63" s="61"/>
      <c r="I63" s="61"/>
      <c r="J63" s="8" t="str">
        <f>IF(I63=0,"",H63/I63)</f>
        <v/>
      </c>
      <c r="K63" s="30"/>
      <c r="L63" s="30"/>
      <c r="M63" s="30"/>
      <c r="N63" s="30"/>
      <c r="O63" s="8" t="str">
        <f>IF(N63=0,"",M63/N63)</f>
        <v/>
      </c>
      <c r="P63" s="30"/>
      <c r="Q63" s="61"/>
      <c r="R63" s="61"/>
      <c r="S63" s="61"/>
      <c r="T63" s="8" t="str">
        <f>IF(S63=0,"",R63/S63)</f>
        <v/>
      </c>
      <c r="U63" s="30"/>
      <c r="V63" s="61"/>
      <c r="W63" s="61"/>
      <c r="X63" s="61"/>
      <c r="Y63" s="8" t="str">
        <f>IF(X63=0,"",W63/X63)</f>
        <v/>
      </c>
      <c r="Z63" s="30"/>
      <c r="AA63" s="61"/>
      <c r="AB63" s="61"/>
      <c r="AC63" s="61"/>
      <c r="AD63" s="8" t="str">
        <f>IF(AC63=0,"",AB63/AC63)</f>
        <v/>
      </c>
      <c r="AE63" s="30"/>
      <c r="AF63" s="61"/>
      <c r="AG63" s="61"/>
      <c r="AH63" s="61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9">
        <f>SUM(G62:G63)</f>
        <v>0</v>
      </c>
      <c r="H64" s="59">
        <f>SUM(H62:H63)</f>
        <v>1283878.1299999999</v>
      </c>
      <c r="I64" s="59">
        <f>SUM(I62:I63)</f>
        <v>0</v>
      </c>
      <c r="J64" s="32" t="str">
        <f>IF(I64=0,"",H64/I64)</f>
        <v/>
      </c>
      <c r="K64" s="30"/>
      <c r="L64" s="31">
        <f>SUM(L62:L63)</f>
        <v>0</v>
      </c>
      <c r="M64" s="31">
        <f>SUM(M62:M63)</f>
        <v>1988031</v>
      </c>
      <c r="N64" s="31">
        <f>SUM(N62:N63)</f>
        <v>0</v>
      </c>
      <c r="O64" s="32" t="str">
        <f>IF(N64=0,"",M64/N64)</f>
        <v/>
      </c>
      <c r="P64" s="30"/>
      <c r="Q64" s="59">
        <f>SUM(Q62:Q63)</f>
        <v>0</v>
      </c>
      <c r="R64" s="59">
        <f>SUM(R62:R63)</f>
        <v>0</v>
      </c>
      <c r="S64" s="59">
        <f>SUM(S62:S63)</f>
        <v>0</v>
      </c>
      <c r="T64" s="32" t="str">
        <f>IF(S64=0,"",R64/S64)</f>
        <v/>
      </c>
      <c r="U64" s="30"/>
      <c r="V64" s="59">
        <f>SUM(V62:V63)</f>
        <v>0</v>
      </c>
      <c r="W64" s="59">
        <f>SUM(W62:W63)</f>
        <v>20096.419999999998</v>
      </c>
      <c r="X64" s="59">
        <f>SUM(X62:X63)</f>
        <v>0</v>
      </c>
      <c r="Y64" s="32" t="str">
        <f>IF(X64=0,"",W64/X64)</f>
        <v/>
      </c>
      <c r="Z64" s="30"/>
      <c r="AA64" s="59">
        <f>SUM(AA62:AA63)</f>
        <v>0</v>
      </c>
      <c r="AB64" s="59">
        <f>SUM(AB62:AB63)</f>
        <v>-1184935.22</v>
      </c>
      <c r="AC64" s="59">
        <f>SUM(AC62:AC63)</f>
        <v>0</v>
      </c>
      <c r="AD64" s="32" t="str">
        <f>IF(AC64=0,"",AB64/AC64)</f>
        <v/>
      </c>
      <c r="AE64" s="30"/>
      <c r="AF64" s="59">
        <f>SUM(AF62:AF63)</f>
        <v>0</v>
      </c>
      <c r="AG64" s="59">
        <f>SUM(AG62:AG63)</f>
        <v>119039.32999999984</v>
      </c>
      <c r="AH64" s="59">
        <f>SUM(AH62:AH63)</f>
        <v>0</v>
      </c>
      <c r="AI64" s="32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30"/>
      <c r="H65" s="30"/>
      <c r="I65" s="30"/>
      <c r="J65" s="8"/>
      <c r="K65" s="30"/>
      <c r="L65" s="30"/>
      <c r="M65" s="30"/>
      <c r="N65" s="30"/>
      <c r="O65" s="8"/>
      <c r="P65" s="30"/>
      <c r="Q65" s="30"/>
      <c r="R65" s="30"/>
      <c r="S65" s="30"/>
      <c r="T65" s="8"/>
      <c r="U65" s="30"/>
      <c r="V65" s="30"/>
      <c r="W65" s="30"/>
      <c r="X65" s="30"/>
      <c r="Y65" s="8"/>
      <c r="Z65" s="30"/>
      <c r="AA65" s="30"/>
      <c r="AB65" s="30"/>
      <c r="AC65" s="30"/>
      <c r="AD65" s="8"/>
      <c r="AE65" s="30"/>
      <c r="AF65" s="30"/>
      <c r="AG65" s="30"/>
      <c r="AH65" s="30"/>
      <c r="AI65" s="8"/>
    </row>
    <row r="66" spans="1:35" ht="28.5" customHeight="1" thickBot="1" x14ac:dyDescent="0.3">
      <c r="A66" s="3"/>
      <c r="B66" s="3"/>
      <c r="C66" s="37" t="s">
        <v>49</v>
      </c>
      <c r="D66" s="38"/>
      <c r="E66" s="38"/>
      <c r="F66" s="38"/>
      <c r="G66" s="67">
        <f>G64+G61</f>
        <v>0</v>
      </c>
      <c r="H66" s="67">
        <f>H64+H61</f>
        <v>1844162.34</v>
      </c>
      <c r="I66" s="67">
        <f>I64+I61</f>
        <v>0</v>
      </c>
      <c r="J66" s="40" t="str">
        <f>IF(I66=0,"%",H66/I66)</f>
        <v>%</v>
      </c>
      <c r="K66" s="41"/>
      <c r="L66" s="39">
        <f>L64+L61</f>
        <v>0</v>
      </c>
      <c r="M66" s="39">
        <f>M64+M61</f>
        <v>1988031</v>
      </c>
      <c r="N66" s="39">
        <f>N64+N61</f>
        <v>0</v>
      </c>
      <c r="O66" s="40" t="str">
        <f>IF(N66=0,"%",M66/N66)</f>
        <v>%</v>
      </c>
      <c r="P66" s="41"/>
      <c r="Q66" s="67">
        <f>Q64+Q61</f>
        <v>0</v>
      </c>
      <c r="R66" s="67">
        <f>R64+R61</f>
        <v>-39410.000000000007</v>
      </c>
      <c r="S66" s="67">
        <f>S64+S61</f>
        <v>0</v>
      </c>
      <c r="T66" s="40" t="str">
        <f>IF(S66=0,"%",R66/S66)</f>
        <v>%</v>
      </c>
      <c r="U66" s="41"/>
      <c r="V66" s="67">
        <f>V64+V61</f>
        <v>0</v>
      </c>
      <c r="W66" s="67">
        <f>W64+W61</f>
        <v>36504.22</v>
      </c>
      <c r="X66" s="67">
        <f>X64+X61</f>
        <v>0</v>
      </c>
      <c r="Y66" s="40" t="str">
        <f>IF(X66=0,"%",W66/X66)</f>
        <v>%</v>
      </c>
      <c r="Z66" s="41"/>
      <c r="AA66" s="67">
        <f>AA64+AA61</f>
        <v>0</v>
      </c>
      <c r="AB66" s="67">
        <f>AB64+AB61</f>
        <v>-1298438.43</v>
      </c>
      <c r="AC66" s="67">
        <f>AC64+AC61</f>
        <v>0</v>
      </c>
      <c r="AD66" s="40" t="str">
        <f>IF(AC66=0,"%",AB66/AC66)</f>
        <v>%</v>
      </c>
      <c r="AE66" s="41"/>
      <c r="AF66" s="67">
        <f>AF64+AF61</f>
        <v>0</v>
      </c>
      <c r="AG66" s="67">
        <f>AG64+AG61</f>
        <v>542818.12999999989</v>
      </c>
      <c r="AH66" s="67">
        <f>AH64+AH61</f>
        <v>0</v>
      </c>
      <c r="AI66" s="40" t="str">
        <f>IF(AH66=0,"%",AG66/AH66)</f>
        <v>%</v>
      </c>
    </row>
    <row r="68" spans="1:35" x14ac:dyDescent="0.2">
      <c r="H68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1" zoomScale="60" zoomScaleNormal="60" zoomScaleSheetLayoutView="50" zoomScalePageLayoutView="40" workbookViewId="0">
      <selection activeCell="X50" sqref="X50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1585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1585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85576.56</v>
      </c>
      <c r="R17" s="19">
        <v>162492.95000000001</v>
      </c>
      <c r="S17" s="19">
        <v>640889</v>
      </c>
      <c r="T17" s="8">
        <f t="shared" ref="T17" si="3">IF(S17=0,"%",R17/S17)</f>
        <v>0.25354304723594884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85576.56</v>
      </c>
      <c r="AB17" s="23">
        <f t="shared" si="5"/>
        <v>162492.95000000001</v>
      </c>
      <c r="AC17" s="23">
        <f t="shared" si="5"/>
        <v>640889</v>
      </c>
      <c r="AD17" s="8">
        <f t="shared" ref="AD17" si="6">IF(AC17=0,"%",AB17/AC17)</f>
        <v>0.25354304723594884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891272.66</v>
      </c>
      <c r="H19" s="19">
        <v>3544289.9</v>
      </c>
      <c r="I19" s="19">
        <v>9183057</v>
      </c>
      <c r="J19" s="20">
        <f t="shared" si="1"/>
        <v>0.38595969729905844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891272.66</v>
      </c>
      <c r="AB19" s="23">
        <f t="shared" si="5"/>
        <v>3544289.9</v>
      </c>
      <c r="AC19" s="23">
        <f t="shared" si="5"/>
        <v>9183057</v>
      </c>
      <c r="AD19" s="8">
        <f t="shared" ref="AD19:AD24" si="10">IF(AC19=0,"%",AB19/AC19)</f>
        <v>0.38595969729905844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27602.45</v>
      </c>
      <c r="H21" s="19">
        <v>110409.8</v>
      </c>
      <c r="I21" s="19">
        <v>303627</v>
      </c>
      <c r="J21" s="20">
        <f t="shared" si="1"/>
        <v>0.36363630375427747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27602.45</v>
      </c>
      <c r="AB21" s="23">
        <f t="shared" ref="AB21" si="13">H21+R21+W21</f>
        <v>110409.8</v>
      </c>
      <c r="AC21" s="23">
        <f t="shared" ref="AC21" si="14">I21+S21+X21</f>
        <v>303627</v>
      </c>
      <c r="AD21" s="8">
        <f t="shared" si="10"/>
        <v>0.36363630375427747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131722.54999999999</v>
      </c>
      <c r="H22" s="19">
        <v>526890.19999999995</v>
      </c>
      <c r="I22" s="19">
        <v>1435336</v>
      </c>
      <c r="J22" s="20">
        <f t="shared" si="1"/>
        <v>0.36708491948923455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131722.54999999999</v>
      </c>
      <c r="AB22" s="23">
        <f t="shared" si="5"/>
        <v>526890.19999999995</v>
      </c>
      <c r="AC22" s="23">
        <f t="shared" si="5"/>
        <v>1435336</v>
      </c>
      <c r="AD22" s="8">
        <f t="shared" si="10"/>
        <v>0.36708491948923455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18900</v>
      </c>
      <c r="I24" s="19">
        <v>757364</v>
      </c>
      <c r="J24" s="20">
        <f t="shared" si="1"/>
        <v>2.4954975414727926E-2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18900</v>
      </c>
      <c r="AC24" s="23">
        <f t="shared" si="5"/>
        <v>757364</v>
      </c>
      <c r="AD24" s="8">
        <f t="shared" si="10"/>
        <v>2.4954975414727926E-2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53967.12</v>
      </c>
      <c r="H27" s="19">
        <v>216900.18</v>
      </c>
      <c r="I27" s="19">
        <v>580451</v>
      </c>
      <c r="J27" s="20">
        <f t="shared" si="1"/>
        <v>0.37367526285595165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53967.12</v>
      </c>
      <c r="AB27" s="23">
        <f t="shared" si="5"/>
        <v>216900.18</v>
      </c>
      <c r="AC27" s="23">
        <f t="shared" si="5"/>
        <v>580451</v>
      </c>
      <c r="AD27" s="8">
        <f t="shared" si="18"/>
        <v>0.37367526285595165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684.33</v>
      </c>
      <c r="H30" s="19">
        <v>684.33</v>
      </c>
      <c r="I30" s="19">
        <v>125000</v>
      </c>
      <c r="J30" s="20">
        <f t="shared" si="1"/>
        <v>5.4746400000000002E-3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684.33</v>
      </c>
      <c r="AB30" s="23">
        <f t="shared" si="5"/>
        <v>684.33</v>
      </c>
      <c r="AC30" s="23">
        <f t="shared" si="5"/>
        <v>125000</v>
      </c>
      <c r="AD30" s="8">
        <f t="shared" si="18"/>
        <v>5.4746400000000002E-3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66658.97</v>
      </c>
      <c r="W31" s="19">
        <v>261155.9</v>
      </c>
      <c r="X31" s="23">
        <v>0</v>
      </c>
      <c r="Y31" s="8" t="str">
        <f t="shared" si="17"/>
        <v>%</v>
      </c>
      <c r="Z31" s="30"/>
      <c r="AA31" s="23">
        <f t="shared" si="5"/>
        <v>66658.97</v>
      </c>
      <c r="AB31" s="23">
        <f t="shared" si="5"/>
        <v>261155.9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1105249.1100000001</v>
      </c>
      <c r="H32" s="59">
        <f>SUM(H16:H31)</f>
        <v>4418074.4099999992</v>
      </c>
      <c r="I32" s="59">
        <f>SUM(I16:I31)</f>
        <v>12384835</v>
      </c>
      <c r="J32" s="32">
        <f>IF(I32=0,"",H32/I32)</f>
        <v>0.35673260160510811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85576.56</v>
      </c>
      <c r="R32" s="59">
        <f>SUM(R16:R31)</f>
        <v>162492.95000000001</v>
      </c>
      <c r="S32" s="59">
        <f>SUM(S16:S31)</f>
        <v>640889</v>
      </c>
      <c r="T32" s="32">
        <f>IF(S32=0,"",R32/S32)</f>
        <v>0.25354304723594884</v>
      </c>
      <c r="U32" s="30"/>
      <c r="V32" s="59">
        <f>SUM(V16:V31)</f>
        <v>66658.97</v>
      </c>
      <c r="W32" s="59">
        <f>SUM(W16:W31)</f>
        <v>261155.9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1257484.6400000001</v>
      </c>
      <c r="AB32" s="59">
        <f>SUM(AB16:AB31)</f>
        <v>4841723.26</v>
      </c>
      <c r="AC32" s="59">
        <f>SUM(AC16:AC31)</f>
        <v>13025724</v>
      </c>
      <c r="AD32" s="32">
        <f>IF(AC32=0,"",AB32/AC32)</f>
        <v>0.3717047328808748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540761.99999999977</v>
      </c>
      <c r="H36" s="19">
        <v>1796751.72</v>
      </c>
      <c r="I36" s="23">
        <v>7025118</v>
      </c>
      <c r="J36" s="8">
        <f t="shared" ref="J36:J51" si="19">IF(I36=0,"%",H36/I36)</f>
        <v>0.25576107333713111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94983.55</v>
      </c>
      <c r="R36" s="23">
        <v>378665.71</v>
      </c>
      <c r="S36" s="23">
        <v>640889</v>
      </c>
      <c r="T36" s="8">
        <f t="shared" ref="T36:T51" si="21">IF(S36=0,"%",R36/S36)</f>
        <v>0.59084445200338909</v>
      </c>
      <c r="U36" s="30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635745.54999999981</v>
      </c>
      <c r="AB36" s="23">
        <f>H36+R36+W36</f>
        <v>2175417.4300000002</v>
      </c>
      <c r="AC36" s="23">
        <f>I36+S36+X36</f>
        <v>7666007</v>
      </c>
      <c r="AD36" s="8">
        <f t="shared" ref="AD36:AD51" si="23">IF(AC36=0,"%",AB36/AC36)</f>
        <v>0.28377451651165986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42024.580000000009</v>
      </c>
      <c r="H37" s="19">
        <v>137729.22</v>
      </c>
      <c r="I37" s="23">
        <v>570463</v>
      </c>
      <c r="J37" s="8">
        <f t="shared" si="19"/>
        <v>0.24143409826754758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42024.580000000009</v>
      </c>
      <c r="AB37" s="23">
        <f t="shared" si="24"/>
        <v>137729.22</v>
      </c>
      <c r="AC37" s="23">
        <f t="shared" si="24"/>
        <v>570463</v>
      </c>
      <c r="AD37" s="8">
        <f t="shared" si="23"/>
        <v>0.24143409826754758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0</v>
      </c>
      <c r="H38" s="19">
        <v>11250</v>
      </c>
      <c r="I38" s="23">
        <v>18000</v>
      </c>
      <c r="J38" s="8">
        <f t="shared" si="19"/>
        <v>0.625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11250</v>
      </c>
      <c r="AC38" s="23">
        <f t="shared" si="24"/>
        <v>18000</v>
      </c>
      <c r="AD38" s="8">
        <f t="shared" si="23"/>
        <v>0.625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109289.41999999998</v>
      </c>
      <c r="H40" s="19">
        <v>389753.24</v>
      </c>
      <c r="I40" s="23">
        <v>1293112</v>
      </c>
      <c r="J40" s="8">
        <f t="shared" si="19"/>
        <v>0.30140717896052316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109289.41999999998</v>
      </c>
      <c r="AB40" s="23">
        <f t="shared" si="24"/>
        <v>389753.24</v>
      </c>
      <c r="AC40" s="23">
        <f t="shared" si="24"/>
        <v>1293112</v>
      </c>
      <c r="AD40" s="8">
        <f t="shared" si="23"/>
        <v>0.30140717896052316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5664.4</v>
      </c>
      <c r="H42" s="19">
        <v>21845.05</v>
      </c>
      <c r="I42" s="23">
        <v>61815</v>
      </c>
      <c r="J42" s="8">
        <f t="shared" si="19"/>
        <v>0.35339399822049661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5664.4</v>
      </c>
      <c r="AB42" s="23">
        <f t="shared" si="24"/>
        <v>21845.05</v>
      </c>
      <c r="AC42" s="23">
        <f t="shared" si="24"/>
        <v>61815</v>
      </c>
      <c r="AD42" s="8">
        <f t="shared" si="23"/>
        <v>0.35339399822049661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12239.25</v>
      </c>
      <c r="H45" s="19">
        <v>12933</v>
      </c>
      <c r="I45" s="23">
        <v>94200</v>
      </c>
      <c r="J45" s="8">
        <f t="shared" si="19"/>
        <v>0.13729299363057323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12239.25</v>
      </c>
      <c r="AB45" s="23">
        <f t="shared" si="24"/>
        <v>12933</v>
      </c>
      <c r="AC45" s="23">
        <f t="shared" si="24"/>
        <v>94200</v>
      </c>
      <c r="AD45" s="8">
        <f t="shared" si="23"/>
        <v>0.13729299363057323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133490.99000000002</v>
      </c>
      <c r="H46" s="19">
        <v>411829.22</v>
      </c>
      <c r="I46" s="23">
        <v>916397</v>
      </c>
      <c r="J46" s="8">
        <f t="shared" si="19"/>
        <v>0.44940044544013125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133490.99000000002</v>
      </c>
      <c r="AB46" s="23">
        <f t="shared" si="24"/>
        <v>411829.22</v>
      </c>
      <c r="AC46" s="23">
        <f t="shared" si="24"/>
        <v>916397</v>
      </c>
      <c r="AD46" s="8">
        <f t="shared" si="23"/>
        <v>0.44940044544013125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14000</v>
      </c>
      <c r="I47" s="23">
        <v>119577</v>
      </c>
      <c r="J47" s="8">
        <f t="shared" si="19"/>
        <v>0.11707937145103155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14000</v>
      </c>
      <c r="AC47" s="23">
        <f t="shared" si="24"/>
        <v>119577</v>
      </c>
      <c r="AD47" s="8">
        <f t="shared" si="23"/>
        <v>0.11707937145103155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90071.87000000001</v>
      </c>
      <c r="H49" s="19">
        <v>207244.26</v>
      </c>
      <c r="I49" s="23">
        <v>790840</v>
      </c>
      <c r="J49" s="8">
        <f t="shared" si="19"/>
        <v>0.26205586465024533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90071.87000000001</v>
      </c>
      <c r="AB49" s="23">
        <f t="shared" si="24"/>
        <v>207244.26</v>
      </c>
      <c r="AC49" s="23">
        <f t="shared" si="24"/>
        <v>790840</v>
      </c>
      <c r="AD49" s="8">
        <f t="shared" si="23"/>
        <v>0.26205586465024533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19">
        <v>34957.300000000003</v>
      </c>
      <c r="W51" s="19">
        <v>85481.94</v>
      </c>
      <c r="X51" s="23">
        <v>0</v>
      </c>
      <c r="Y51" s="8" t="str">
        <f t="shared" si="22"/>
        <v>%</v>
      </c>
      <c r="Z51" s="30"/>
      <c r="AA51" s="23">
        <f t="shared" si="24"/>
        <v>34957.300000000003</v>
      </c>
      <c r="AB51" s="23">
        <f t="shared" si="24"/>
        <v>85481.94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933542.50999999978</v>
      </c>
      <c r="H52" s="59">
        <f>SUM(H36:H51)</f>
        <v>3003335.709999999</v>
      </c>
      <c r="I52" s="59">
        <f>SUM(I36:I51)</f>
        <v>10889522</v>
      </c>
      <c r="J52" s="32">
        <f>IF(I52=0,"",H52/I52)</f>
        <v>0.27580050896632552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94983.55</v>
      </c>
      <c r="R52" s="59">
        <f>SUM(R36:R50)</f>
        <v>378665.71</v>
      </c>
      <c r="S52" s="59">
        <f>SUM(S36:S50)</f>
        <v>640889</v>
      </c>
      <c r="T52" s="32">
        <f>IF(S52=0,"",R52/S52)</f>
        <v>0.59084445200338909</v>
      </c>
      <c r="U52" s="30"/>
      <c r="V52" s="59">
        <f>SUM(V36:V51)</f>
        <v>34957.300000000003</v>
      </c>
      <c r="W52" s="59">
        <f>SUM(W36:W51)</f>
        <v>85481.94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1063483.3599999999</v>
      </c>
      <c r="AB52" s="59">
        <f>SUM(AB36:AB51)</f>
        <v>3467483.36</v>
      </c>
      <c r="AC52" s="59">
        <f>SUM(AC36:AC51)</f>
        <v>11530411</v>
      </c>
      <c r="AD52" s="32">
        <f>IF(AC52=0,"",AB52/AC52)</f>
        <v>0.30072504440648301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171706.60000000033</v>
      </c>
      <c r="H53" s="59">
        <f>H32-H52</f>
        <v>1414738.7000000002</v>
      </c>
      <c r="I53" s="59">
        <f>I32-I52</f>
        <v>1495313</v>
      </c>
      <c r="J53" s="32">
        <f>IF(I53=0,"",H53/I53)</f>
        <v>0.94611542867613685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-9406.9900000000052</v>
      </c>
      <c r="R53" s="59">
        <f>R32-R52</f>
        <v>-216172.76</v>
      </c>
      <c r="S53" s="59">
        <f>S32-S52</f>
        <v>0</v>
      </c>
      <c r="T53" s="32" t="str">
        <f>IF(S53=0,"",R53/S53)</f>
        <v/>
      </c>
      <c r="U53" s="30"/>
      <c r="V53" s="59">
        <f>V32-V52</f>
        <v>31701.67</v>
      </c>
      <c r="W53" s="59">
        <f>W32-W52</f>
        <v>175673.96</v>
      </c>
      <c r="X53" s="59">
        <f>X32-X52</f>
        <v>0</v>
      </c>
      <c r="Y53" s="32" t="str">
        <f>IF(X53=0,"",W53/X53)</f>
        <v/>
      </c>
      <c r="Z53" s="30"/>
      <c r="AA53" s="59">
        <f>AA32-AA52</f>
        <v>194001.28000000026</v>
      </c>
      <c r="AB53" s="59">
        <f>AB32-AB52</f>
        <v>1374239.9</v>
      </c>
      <c r="AC53" s="59">
        <f>AC32-AC52</f>
        <v>1495313</v>
      </c>
      <c r="AD53" s="32">
        <f>IF(AC53=0,"",AB53/AC53)</f>
        <v>0.91903160074178447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9"/>
      <c r="H56" s="69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9">
        <v>0</v>
      </c>
      <c r="R56" s="69">
        <v>0</v>
      </c>
      <c r="S56" s="61">
        <v>0</v>
      </c>
      <c r="T56" s="8" t="str">
        <f t="shared" ref="T56:T57" si="27">IF(S56=0,"%",R56/S56)</f>
        <v>%</v>
      </c>
      <c r="U56" s="30"/>
      <c r="V56" s="69">
        <v>0</v>
      </c>
      <c r="W56" s="69">
        <v>0</v>
      </c>
      <c r="X56" s="61">
        <v>0</v>
      </c>
      <c r="Y56" s="8" t="str">
        <f t="shared" ref="Y56:Y57" si="28">IF(X56=0,"%",W56/X56)</f>
        <v>%</v>
      </c>
      <c r="Z56" s="30"/>
      <c r="AA56" s="69">
        <f t="shared" ref="AA56:AC57" si="29">G56+Q56+V56</f>
        <v>0</v>
      </c>
      <c r="AB56" s="69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9">
        <v>181266.25</v>
      </c>
      <c r="H57" s="69">
        <v>547355</v>
      </c>
      <c r="I57" s="61">
        <v>1495313</v>
      </c>
      <c r="J57" s="8">
        <f t="shared" si="25"/>
        <v>0.36604710853179234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9">
        <v>0</v>
      </c>
      <c r="R57" s="69">
        <v>0</v>
      </c>
      <c r="S57" s="61">
        <v>0</v>
      </c>
      <c r="T57" s="8" t="str">
        <f t="shared" si="27"/>
        <v>%</v>
      </c>
      <c r="U57" s="30"/>
      <c r="V57" s="69">
        <v>0</v>
      </c>
      <c r="W57" s="69">
        <v>0</v>
      </c>
      <c r="X57" s="61">
        <v>0</v>
      </c>
      <c r="Y57" s="8" t="str">
        <f t="shared" si="28"/>
        <v>%</v>
      </c>
      <c r="Z57" s="30"/>
      <c r="AA57" s="69">
        <f t="shared" si="29"/>
        <v>181266.25</v>
      </c>
      <c r="AB57" s="69">
        <f t="shared" si="29"/>
        <v>547355</v>
      </c>
      <c r="AC57" s="61">
        <f t="shared" si="29"/>
        <v>1495313</v>
      </c>
      <c r="AD57" s="8">
        <f t="shared" si="30"/>
        <v>0.36604710853179234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181266.25</v>
      </c>
      <c r="H58" s="59">
        <f>SUM(H56-H57)</f>
        <v>-547355</v>
      </c>
      <c r="I58" s="59">
        <f>SUM(I56:I57)</f>
        <v>1495313</v>
      </c>
      <c r="J58" s="32">
        <f>IF(I58=0,"",H58/I58)</f>
        <v>-0.36604710853179234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181266.25</v>
      </c>
      <c r="AB58" s="59">
        <f>AB56-AB57</f>
        <v>-547355</v>
      </c>
      <c r="AC58" s="59">
        <f>SUM(AC56:AC57)</f>
        <v>1495313</v>
      </c>
      <c r="AD58" s="32">
        <f>IF(AC58=0,"",AB58/AC58)</f>
        <v>-0.36604710853179234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867383.70000000019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-216172.76</v>
      </c>
      <c r="S60" s="61"/>
      <c r="T60" s="30"/>
      <c r="U60" s="30"/>
      <c r="V60" s="61"/>
      <c r="W60" s="61">
        <f>W32-W52+W58</f>
        <v>175673.96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826884.89999999991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1821584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188266.3</v>
      </c>
      <c r="X61" s="61"/>
      <c r="Y61" s="8" t="str">
        <f>IF(X61=0,"",W61/X61)</f>
        <v/>
      </c>
      <c r="Z61" s="30"/>
      <c r="AA61" s="61"/>
      <c r="AB61" s="61">
        <f>H61+W61</f>
        <v>2009850.3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1821584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188266.3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2009850.3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2688967.7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-216172.76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363940.26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2836735.2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abSelected="1" topLeftCell="C1" zoomScale="70" zoomScaleNormal="70" workbookViewId="0">
      <selection activeCell="AF55" sqref="AF5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28515625" style="4" bestFit="1" customWidth="1"/>
    <col min="6" max="6" width="1.7109375" style="4" customWidth="1"/>
    <col min="7" max="7" width="17.7109375" style="4" bestFit="1" customWidth="1"/>
    <col min="8" max="8" width="19.85546875" style="4" bestFit="1" customWidth="1"/>
    <col min="9" max="9" width="19" style="4" bestFit="1" customWidth="1"/>
    <col min="10" max="10" width="8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7.85546875" style="4" bestFit="1" customWidth="1"/>
    <col min="15" max="15" width="10.5703125" style="4" bestFit="1" customWidth="1"/>
    <col min="16" max="16" width="1.85546875" style="4" customWidth="1"/>
    <col min="17" max="17" width="16.7109375" style="4" customWidth="1"/>
    <col min="18" max="18" width="17.7109375" style="4" bestFit="1" customWidth="1"/>
    <col min="19" max="19" width="19.140625" style="4" bestFit="1" customWidth="1"/>
    <col min="20" max="20" width="9" style="4" bestFit="1" customWidth="1"/>
    <col min="21" max="21" width="1.85546875" style="4" customWidth="1"/>
    <col min="22" max="22" width="16.7109375" style="4" customWidth="1"/>
    <col min="23" max="23" width="17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140625" style="4" bestFit="1" customWidth="1"/>
    <col min="29" max="29" width="16.7109375" style="4" customWidth="1"/>
    <col min="30" max="30" width="6.570312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1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7"/>
      <c r="V1" s="71" t="s">
        <v>60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57"/>
    </row>
    <row r="2" spans="1:4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7"/>
      <c r="V2" s="71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57"/>
    </row>
    <row r="3" spans="1:4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7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57"/>
    </row>
    <row r="4" spans="1:41" ht="23.25" x14ac:dyDescent="0.35">
      <c r="A4" s="3"/>
      <c r="B4" s="3"/>
      <c r="C4" s="71" t="str">
        <f>'1351'!C4:AD4</f>
        <v>For Month or Quarter Ended and For the Year Ending 10/31/2023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7"/>
      <c r="V4" s="71" t="str">
        <f>C4</f>
        <v>For Month or Quarter Ended and For the Year Ending 10/31/2023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57"/>
    </row>
    <row r="5" spans="1:41" ht="23.25" x14ac:dyDescent="0.35">
      <c r="A5" s="3"/>
      <c r="B5" s="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4"/>
      <c r="E8" s="44"/>
      <c r="F8" s="44"/>
      <c r="G8" s="72" t="s">
        <v>5</v>
      </c>
      <c r="H8" s="73"/>
      <c r="I8" s="73"/>
      <c r="J8" s="74"/>
      <c r="K8" s="9"/>
      <c r="L8" s="72" t="s">
        <v>6</v>
      </c>
      <c r="M8" s="73"/>
      <c r="N8" s="73"/>
      <c r="O8" s="74"/>
      <c r="P8" s="9"/>
      <c r="Q8" s="72" t="s">
        <v>7</v>
      </c>
      <c r="R8" s="73"/>
      <c r="S8" s="73"/>
      <c r="T8" s="74"/>
      <c r="U8" s="9"/>
      <c r="V8" s="72" t="s">
        <v>8</v>
      </c>
      <c r="W8" s="73"/>
      <c r="X8" s="73"/>
      <c r="Y8" s="74"/>
      <c r="Z8" s="9"/>
      <c r="AA8" s="72" t="s">
        <v>61</v>
      </c>
      <c r="AB8" s="73"/>
      <c r="AC8" s="73"/>
      <c r="AD8" s="74"/>
      <c r="AE8" s="9"/>
      <c r="AF8" s="72" t="s">
        <v>62</v>
      </c>
      <c r="AG8" s="73"/>
      <c r="AH8" s="73"/>
      <c r="AI8" s="74"/>
      <c r="AJ8" s="9"/>
      <c r="AK8" s="72" t="s">
        <v>9</v>
      </c>
      <c r="AL8" s="73"/>
      <c r="AM8" s="73"/>
      <c r="AN8" s="75"/>
    </row>
    <row r="9" spans="1:41" s="2" customFormat="1" ht="65.25" customHeight="1" x14ac:dyDescent="0.25">
      <c r="A9" s="1"/>
      <c r="B9" s="1"/>
      <c r="C9" s="53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4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120000</v>
      </c>
      <c r="J14" s="20">
        <f t="shared" ref="J14:J28" si="2">IF(I14=0,"%",H14/I14)</f>
        <v>0.29044708333333336</v>
      </c>
      <c r="K14" s="25"/>
      <c r="L14" s="19">
        <v>44078.04</v>
      </c>
      <c r="M14" s="19">
        <v>108035.12</v>
      </c>
      <c r="N14" s="19">
        <v>3879525</v>
      </c>
      <c r="O14" s="20">
        <f t="shared" ref="O14" si="3">IF(N14=0,"%",M14/N14)</f>
        <v>2.7847512259877173E-2</v>
      </c>
      <c r="P14" s="25"/>
      <c r="Q14" s="19">
        <v>531085.78</v>
      </c>
      <c r="R14" s="19">
        <v>2818656.15</v>
      </c>
      <c r="S14" s="19">
        <v>9458223</v>
      </c>
      <c r="T14" s="8">
        <f t="shared" ref="T14" si="4">IF(S14=0,"%",R14/S14)</f>
        <v>0.29801117503784802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575163.82000000007</v>
      </c>
      <c r="AL14" s="23">
        <f>H14+M14+R14+W14+AB14+AG14</f>
        <v>2961544.92</v>
      </c>
      <c r="AM14" s="23">
        <f>I14+N14+S14+X14+AC14+AH14</f>
        <v>13457748</v>
      </c>
      <c r="AN14" s="8">
        <f t="shared" ref="AN14" si="8">IF(AM14=0,"%",AL14/AM14)</f>
        <v>0.22006244432575198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27"/>
      <c r="L15" s="19"/>
      <c r="M15" s="19"/>
      <c r="N15" s="19"/>
      <c r="O15" s="20"/>
      <c r="P15" s="27"/>
      <c r="Q15" s="19"/>
      <c r="R15" s="19"/>
      <c r="S15" s="19"/>
      <c r="T15" s="8"/>
      <c r="U15" s="28"/>
      <c r="V15" s="23"/>
      <c r="W15" s="23"/>
      <c r="X15" s="23"/>
      <c r="Y15" s="8"/>
      <c r="Z15" s="28"/>
      <c r="AA15" s="23"/>
      <c r="AB15" s="23"/>
      <c r="AC15" s="23"/>
      <c r="AD15" s="8"/>
      <c r="AE15" s="28"/>
      <c r="AF15" s="23"/>
      <c r="AG15" s="23"/>
      <c r="AH15" s="23"/>
      <c r="AI15" s="8"/>
      <c r="AJ15" s="28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0</v>
      </c>
      <c r="J16" s="20" t="str">
        <f t="shared" si="2"/>
        <v>%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0</v>
      </c>
      <c r="AN16" s="8" t="str">
        <f t="shared" ref="AN16:AN21" si="17">IF(AM16=0,"%",AL16/AM16)</f>
        <v>%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524361.84</v>
      </c>
      <c r="H18" s="19">
        <v>956735.45</v>
      </c>
      <c r="I18" s="19">
        <v>0</v>
      </c>
      <c r="J18" s="20" t="str">
        <f t="shared" si="2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524361.84</v>
      </c>
      <c r="AL18" s="23">
        <f t="shared" si="15"/>
        <v>956735.45</v>
      </c>
      <c r="AM18" s="23">
        <f t="shared" si="16"/>
        <v>0</v>
      </c>
      <c r="AN18" s="8" t="str">
        <f t="shared" si="17"/>
        <v>%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144904.37</v>
      </c>
      <c r="H21" s="19">
        <v>604659.13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144904.37</v>
      </c>
      <c r="AL21" s="23">
        <f t="shared" si="15"/>
        <v>604659.13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27"/>
      <c r="L22" s="19"/>
      <c r="M22" s="19"/>
      <c r="N22" s="19"/>
      <c r="O22" s="20"/>
      <c r="P22" s="27"/>
      <c r="Q22" s="19"/>
      <c r="R22" s="19"/>
      <c r="S22" s="19"/>
      <c r="T22" s="8"/>
      <c r="U22" s="28"/>
      <c r="V22" s="23"/>
      <c r="W22" s="23"/>
      <c r="X22" s="23"/>
      <c r="Y22" s="8"/>
      <c r="Z22" s="28"/>
      <c r="AA22" s="23"/>
      <c r="AB22" s="23"/>
      <c r="AC22" s="23"/>
      <c r="AD22" s="8"/>
      <c r="AE22" s="28"/>
      <c r="AF22" s="23"/>
      <c r="AG22" s="23"/>
      <c r="AH22" s="23"/>
      <c r="AI22" s="8"/>
      <c r="AJ22" s="28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>
        <v>165.96</v>
      </c>
      <c r="H23" s="19">
        <v>674.84</v>
      </c>
      <c r="I23" s="19">
        <v>0</v>
      </c>
      <c r="J23" s="20" t="str">
        <f t="shared" si="2"/>
        <v>%</v>
      </c>
      <c r="K23" s="29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9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30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30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30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30"/>
      <c r="AK23" s="23">
        <f t="shared" si="14"/>
        <v>165.96</v>
      </c>
      <c r="AL23" s="23">
        <f t="shared" si="15"/>
        <v>674.84</v>
      </c>
      <c r="AM23" s="23">
        <f t="shared" si="16"/>
        <v>0</v>
      </c>
      <c r="AN23" s="8" t="str">
        <f t="shared" ref="AN23:AN28" si="23">IF(AM23=0,"%",AL23/AM23)</f>
        <v>%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9"/>
      <c r="L24" s="19">
        <v>0</v>
      </c>
      <c r="M24" s="19">
        <v>0</v>
      </c>
      <c r="N24" s="19">
        <v>0</v>
      </c>
      <c r="O24" s="20" t="str">
        <f t="shared" si="18"/>
        <v>%</v>
      </c>
      <c r="P24" s="29"/>
      <c r="Q24" s="19">
        <v>0</v>
      </c>
      <c r="R24" s="19">
        <v>0</v>
      </c>
      <c r="S24" s="19">
        <v>0</v>
      </c>
      <c r="T24" s="8" t="str">
        <f t="shared" si="19"/>
        <v>%</v>
      </c>
      <c r="U24" s="30"/>
      <c r="V24" s="23">
        <v>0</v>
      </c>
      <c r="W24" s="23">
        <v>0</v>
      </c>
      <c r="X24" s="23">
        <v>0</v>
      </c>
      <c r="Y24" s="8" t="str">
        <f t="shared" si="20"/>
        <v>%</v>
      </c>
      <c r="Z24" s="30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30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30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9"/>
      <c r="L25" s="19">
        <v>0</v>
      </c>
      <c r="M25" s="19">
        <v>0</v>
      </c>
      <c r="N25" s="19">
        <v>0</v>
      </c>
      <c r="O25" s="20" t="str">
        <f t="shared" si="18"/>
        <v>%</v>
      </c>
      <c r="P25" s="29"/>
      <c r="Q25" s="19">
        <v>0</v>
      </c>
      <c r="R25" s="19">
        <v>0</v>
      </c>
      <c r="S25" s="19">
        <v>0</v>
      </c>
      <c r="T25" s="8" t="str">
        <f t="shared" si="19"/>
        <v>%</v>
      </c>
      <c r="U25" s="30"/>
      <c r="V25" s="23">
        <v>0</v>
      </c>
      <c r="W25" s="23">
        <v>0</v>
      </c>
      <c r="X25" s="23">
        <v>0</v>
      </c>
      <c r="Y25" s="8" t="str">
        <f t="shared" si="20"/>
        <v>%</v>
      </c>
      <c r="Z25" s="30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30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30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10339</v>
      </c>
      <c r="J26" s="20">
        <f t="shared" si="2"/>
        <v>0</v>
      </c>
      <c r="K26" s="29"/>
      <c r="L26" s="19">
        <v>0</v>
      </c>
      <c r="M26" s="19">
        <v>0</v>
      </c>
      <c r="N26" s="19">
        <v>0</v>
      </c>
      <c r="O26" s="20" t="str">
        <f t="shared" si="18"/>
        <v>%</v>
      </c>
      <c r="P26" s="29"/>
      <c r="Q26" s="19">
        <v>0</v>
      </c>
      <c r="R26" s="19">
        <v>0</v>
      </c>
      <c r="S26" s="19">
        <v>0</v>
      </c>
      <c r="T26" s="8" t="str">
        <f t="shared" si="19"/>
        <v>%</v>
      </c>
      <c r="U26" s="30"/>
      <c r="V26" s="23">
        <v>0</v>
      </c>
      <c r="W26" s="23">
        <v>0</v>
      </c>
      <c r="X26" s="23">
        <v>0</v>
      </c>
      <c r="Y26" s="8" t="str">
        <f t="shared" si="20"/>
        <v>%</v>
      </c>
      <c r="Z26" s="30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30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30"/>
      <c r="AK26" s="23">
        <f t="shared" si="14"/>
        <v>0</v>
      </c>
      <c r="AL26" s="23">
        <f t="shared" si="15"/>
        <v>0</v>
      </c>
      <c r="AM26" s="23">
        <f t="shared" si="16"/>
        <v>10339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-53966.23</v>
      </c>
      <c r="H27" s="19">
        <v>690555.85</v>
      </c>
      <c r="I27" s="19">
        <v>4702206</v>
      </c>
      <c r="J27" s="20">
        <f t="shared" si="2"/>
        <v>0.14685784714663713</v>
      </c>
      <c r="K27" s="29"/>
      <c r="L27" s="19">
        <v>0</v>
      </c>
      <c r="M27" s="19">
        <v>0</v>
      </c>
      <c r="N27" s="19">
        <v>0</v>
      </c>
      <c r="O27" s="20" t="str">
        <f t="shared" si="18"/>
        <v>%</v>
      </c>
      <c r="P27" s="29"/>
      <c r="Q27" s="19">
        <v>0</v>
      </c>
      <c r="R27" s="19">
        <v>0</v>
      </c>
      <c r="S27" s="19">
        <v>0</v>
      </c>
      <c r="T27" s="8" t="str">
        <f t="shared" si="19"/>
        <v>%</v>
      </c>
      <c r="U27" s="30"/>
      <c r="V27" s="19">
        <v>0</v>
      </c>
      <c r="W27" s="19">
        <v>0</v>
      </c>
      <c r="X27" s="23">
        <v>0</v>
      </c>
      <c r="Y27" s="8" t="str">
        <f t="shared" si="20"/>
        <v>%</v>
      </c>
      <c r="Z27" s="30"/>
      <c r="AA27" s="23">
        <v>616571</v>
      </c>
      <c r="AB27" s="23">
        <v>1361370.85</v>
      </c>
      <c r="AC27" s="23">
        <v>5120384</v>
      </c>
      <c r="AD27" s="8">
        <f t="shared" si="21"/>
        <v>0.26587280368034899</v>
      </c>
      <c r="AE27" s="30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30"/>
      <c r="AK27" s="23">
        <f t="shared" si="14"/>
        <v>562604.77</v>
      </c>
      <c r="AL27" s="23">
        <f t="shared" si="15"/>
        <v>2051926.7000000002</v>
      </c>
      <c r="AM27" s="23">
        <f t="shared" si="16"/>
        <v>9822590</v>
      </c>
      <c r="AN27" s="8">
        <f t="shared" si="23"/>
        <v>0.20889874259233054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30"/>
      <c r="L28" s="19">
        <v>0</v>
      </c>
      <c r="M28" s="19">
        <v>0</v>
      </c>
      <c r="N28" s="19">
        <v>0</v>
      </c>
      <c r="O28" s="8" t="str">
        <f t="shared" si="18"/>
        <v>%</v>
      </c>
      <c r="P28" s="30"/>
      <c r="Q28" s="23">
        <v>0</v>
      </c>
      <c r="R28" s="23">
        <v>0</v>
      </c>
      <c r="S28" s="23">
        <v>0</v>
      </c>
      <c r="T28" s="8" t="str">
        <f t="shared" si="19"/>
        <v>%</v>
      </c>
      <c r="U28" s="30"/>
      <c r="V28" s="19">
        <v>2610</v>
      </c>
      <c r="W28" s="19">
        <v>2630</v>
      </c>
      <c r="X28" s="23">
        <v>0</v>
      </c>
      <c r="Y28" s="8" t="str">
        <f t="shared" si="20"/>
        <v>%</v>
      </c>
      <c r="Z28" s="30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30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30"/>
      <c r="AK28" s="23">
        <f t="shared" si="14"/>
        <v>2610</v>
      </c>
      <c r="AL28" s="23">
        <f t="shared" si="15"/>
        <v>2630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9">
        <f>SUM(G13:G28)</f>
        <v>615465.93999999994</v>
      </c>
      <c r="H29" s="59">
        <f>SUM(H13:H28)</f>
        <v>2287478.92</v>
      </c>
      <c r="I29" s="59">
        <f>SUM(I13:I28)</f>
        <v>4832545</v>
      </c>
      <c r="J29" s="32">
        <f>IF(I29=0,"",H29/I29)</f>
        <v>0.47334870549575842</v>
      </c>
      <c r="K29" s="30"/>
      <c r="L29" s="59">
        <f>SUM(L13:L28)</f>
        <v>44078.04</v>
      </c>
      <c r="M29" s="59">
        <f>SUM(M13:M28)</f>
        <v>108035.12</v>
      </c>
      <c r="N29" s="59">
        <f>SUM(N13:N28)</f>
        <v>3879525</v>
      </c>
      <c r="O29" s="32">
        <f>IF(N29=0,"",M29/N29)</f>
        <v>2.7847512259877173E-2</v>
      </c>
      <c r="P29" s="30"/>
      <c r="Q29" s="59">
        <f>SUM(Q13:Q28)</f>
        <v>531085.78</v>
      </c>
      <c r="R29" s="59">
        <f>SUM(R13:R28)</f>
        <v>2818656.15</v>
      </c>
      <c r="S29" s="59">
        <f>SUM(S13:S28)</f>
        <v>9458223</v>
      </c>
      <c r="T29" s="32">
        <f>IF(S29=0,"",R29/S29)</f>
        <v>0.29801117503784802</v>
      </c>
      <c r="U29" s="30"/>
      <c r="V29" s="59">
        <f>SUM(V13:V28)</f>
        <v>2610</v>
      </c>
      <c r="W29" s="59">
        <f>SUM(W13:W28)</f>
        <v>2630</v>
      </c>
      <c r="X29" s="59">
        <f>SUM(X13:X28)</f>
        <v>0</v>
      </c>
      <c r="Y29" s="32" t="str">
        <f>IF(X29=0,"",W29/X29)</f>
        <v/>
      </c>
      <c r="Z29" s="30"/>
      <c r="AA29" s="59">
        <f>SUM(AA13:AA28)</f>
        <v>616571</v>
      </c>
      <c r="AB29" s="59">
        <f>SUM(AB13:AB28)</f>
        <v>1361370.85</v>
      </c>
      <c r="AC29" s="59">
        <f>SUM(AC13:AC28)</f>
        <v>5120384</v>
      </c>
      <c r="AD29" s="32">
        <f>IF(AC29=0,"",AB29/AC29)</f>
        <v>0.26587280368034899</v>
      </c>
      <c r="AE29" s="30"/>
      <c r="AF29" s="59">
        <f>SUM(AF13:AF28)</f>
        <v>0</v>
      </c>
      <c r="AG29" s="59">
        <f>SUM(AG13:AG28)</f>
        <v>0</v>
      </c>
      <c r="AH29" s="59">
        <f>SUM(AH13:AH28)</f>
        <v>0</v>
      </c>
      <c r="AI29" s="32" t="str">
        <f>IF(AH29=0,"",AG29/AH29)</f>
        <v/>
      </c>
      <c r="AJ29" s="30"/>
      <c r="AK29" s="59">
        <f>SUM(AK13:AK28)</f>
        <v>1809810.7600000002</v>
      </c>
      <c r="AL29" s="59">
        <f>SUM(AL13:AL28)</f>
        <v>6578171.04</v>
      </c>
      <c r="AM29" s="59">
        <f>SUM(AM13:AM28)</f>
        <v>23290677</v>
      </c>
      <c r="AN29" s="32">
        <f>IF(AM29=0,"",AL29/AM29)</f>
        <v>0.28243794888401053</v>
      </c>
    </row>
    <row r="30" spans="1:40" x14ac:dyDescent="0.2">
      <c r="A30" s="3"/>
      <c r="B30" s="3"/>
      <c r="C30" s="5"/>
      <c r="D30" s="5"/>
      <c r="E30" s="5"/>
      <c r="F30" s="5"/>
      <c r="G30" s="30"/>
      <c r="H30" s="30"/>
      <c r="I30" s="30"/>
      <c r="J30" s="8"/>
      <c r="K30" s="30"/>
      <c r="L30" s="30"/>
      <c r="M30" s="30"/>
      <c r="N30" s="30"/>
      <c r="O30" s="8"/>
      <c r="P30" s="30"/>
      <c r="Q30" s="30"/>
      <c r="R30" s="30"/>
      <c r="S30" s="30"/>
      <c r="T30" s="8"/>
      <c r="U30" s="30"/>
      <c r="V30" s="30"/>
      <c r="W30" s="30"/>
      <c r="X30" s="30"/>
      <c r="Y30" s="8"/>
      <c r="Z30" s="30"/>
      <c r="AA30" s="30"/>
      <c r="AB30" s="30"/>
      <c r="AC30" s="30"/>
      <c r="AD30" s="8"/>
      <c r="AE30" s="30"/>
      <c r="AF30" s="30"/>
      <c r="AG30" s="30"/>
      <c r="AH30" s="30"/>
      <c r="AI30" s="8"/>
      <c r="AJ30" s="30"/>
      <c r="AK30" s="30"/>
      <c r="AL30" s="30"/>
      <c r="AM30" s="30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  <c r="AE31" s="30"/>
      <c r="AF31" s="30"/>
      <c r="AG31" s="30"/>
      <c r="AH31" s="30"/>
      <c r="AI31" s="8"/>
      <c r="AJ31" s="30"/>
      <c r="AK31" s="30"/>
      <c r="AL31" s="30"/>
      <c r="AM31" s="30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  <c r="AE32" s="30"/>
      <c r="AF32" s="30"/>
      <c r="AG32" s="30"/>
      <c r="AH32" s="30"/>
      <c r="AI32" s="8"/>
      <c r="AJ32" s="30"/>
      <c r="AK32" s="30"/>
      <c r="AL32" s="30"/>
      <c r="AM32" s="30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3" t="s">
        <v>65</v>
      </c>
      <c r="E33" s="18">
        <v>5000</v>
      </c>
      <c r="F33" s="34"/>
      <c r="G33" s="19">
        <v>1227.06</v>
      </c>
      <c r="H33" s="19">
        <v>12064.94</v>
      </c>
      <c r="I33" s="23">
        <v>105879</v>
      </c>
      <c r="J33" s="8">
        <f t="shared" ref="J33:J47" si="24">IF(I33=0,"%",H33/I33)</f>
        <v>0.11395026398058161</v>
      </c>
      <c r="K33" s="30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30"/>
      <c r="Q33" s="23">
        <v>261171.33000000002</v>
      </c>
      <c r="R33" s="23">
        <v>1514214.6200000003</v>
      </c>
      <c r="S33" s="23">
        <v>2470202</v>
      </c>
      <c r="T33" s="8">
        <f t="shared" ref="T33:T49" si="26">IF(S33=0,"%",R33/S33)</f>
        <v>0.61299222492735428</v>
      </c>
      <c r="U33" s="30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30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30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30"/>
      <c r="AK33" s="23">
        <f>G33+L33+Q33+V33+AA33+AF33</f>
        <v>262398.39</v>
      </c>
      <c r="AL33" s="23">
        <f t="shared" ref="AL33" si="30">H33+M33+R33+W33+AB33+AG33</f>
        <v>1526279.5600000003</v>
      </c>
      <c r="AM33" s="23">
        <f>I33+N33+S33+X33+AC33+AH33</f>
        <v>2576081</v>
      </c>
      <c r="AN33" s="8">
        <f t="shared" ref="AN33:AN49" si="31">IF(AM33=0,"%",AL33/AM33)</f>
        <v>0.59248119915484032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3" t="s">
        <v>66</v>
      </c>
      <c r="E34" s="18">
        <v>6000</v>
      </c>
      <c r="F34" s="34"/>
      <c r="G34" s="19">
        <v>24041.179999999997</v>
      </c>
      <c r="H34" s="19">
        <v>136193.29999999999</v>
      </c>
      <c r="I34" s="23">
        <v>399162</v>
      </c>
      <c r="J34" s="8">
        <f t="shared" si="24"/>
        <v>0.34119805993556496</v>
      </c>
      <c r="K34" s="30"/>
      <c r="L34" s="19">
        <v>0</v>
      </c>
      <c r="M34" s="19">
        <v>0</v>
      </c>
      <c r="N34" s="19">
        <v>0</v>
      </c>
      <c r="O34" s="8" t="str">
        <f t="shared" si="25"/>
        <v>%</v>
      </c>
      <c r="P34" s="30"/>
      <c r="Q34" s="23">
        <v>138366.04999999993</v>
      </c>
      <c r="R34" s="23">
        <v>464974.36000000016</v>
      </c>
      <c r="S34" s="23">
        <v>1973783</v>
      </c>
      <c r="T34" s="8">
        <f t="shared" si="26"/>
        <v>0.23557521774176804</v>
      </c>
      <c r="U34" s="30"/>
      <c r="V34" s="23">
        <v>0</v>
      </c>
      <c r="W34" s="23">
        <v>0</v>
      </c>
      <c r="X34" s="23">
        <v>0</v>
      </c>
      <c r="Y34" s="8" t="str">
        <f t="shared" si="27"/>
        <v>%</v>
      </c>
      <c r="Z34" s="30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30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30"/>
      <c r="AK34" s="23">
        <f t="shared" ref="AK34:AK49" si="32">G34+L34+Q34+V34+AA34+AF34</f>
        <v>162407.22999999992</v>
      </c>
      <c r="AL34" s="23">
        <f t="shared" ref="AL34:AL49" si="33">H34+M34+R34+W34+AB34+AG34</f>
        <v>601167.66000000015</v>
      </c>
      <c r="AM34" s="23">
        <f t="shared" ref="AM34:AM49" si="34">I34+N34+S34+X34+AC34+AH34</f>
        <v>2372945</v>
      </c>
      <c r="AN34" s="8">
        <f t="shared" si="31"/>
        <v>0.25334243313688271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3" t="s">
        <v>67</v>
      </c>
      <c r="E35" s="18">
        <v>7100</v>
      </c>
      <c r="F35" s="34"/>
      <c r="G35" s="19">
        <v>7524</v>
      </c>
      <c r="H35" s="19">
        <v>25687.68</v>
      </c>
      <c r="I35" s="23">
        <v>131500</v>
      </c>
      <c r="J35" s="8">
        <f t="shared" si="24"/>
        <v>0.19534357414448669</v>
      </c>
      <c r="K35" s="30"/>
      <c r="L35" s="19">
        <v>0</v>
      </c>
      <c r="M35" s="19">
        <v>0</v>
      </c>
      <c r="N35" s="19">
        <v>0</v>
      </c>
      <c r="O35" s="8" t="str">
        <f t="shared" si="25"/>
        <v>%</v>
      </c>
      <c r="P35" s="30"/>
      <c r="Q35" s="23"/>
      <c r="R35" s="23"/>
      <c r="S35" s="23">
        <v>0</v>
      </c>
      <c r="T35" s="8" t="str">
        <f t="shared" si="26"/>
        <v>%</v>
      </c>
      <c r="U35" s="30"/>
      <c r="V35" s="23">
        <v>0</v>
      </c>
      <c r="W35" s="23">
        <v>0</v>
      </c>
      <c r="X35" s="23">
        <v>0</v>
      </c>
      <c r="Y35" s="8" t="str">
        <f t="shared" si="27"/>
        <v>%</v>
      </c>
      <c r="Z35" s="30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30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30"/>
      <c r="AK35" s="23">
        <f t="shared" si="32"/>
        <v>7524</v>
      </c>
      <c r="AL35" s="23">
        <f t="shared" si="33"/>
        <v>25687.68</v>
      </c>
      <c r="AM35" s="23">
        <f t="shared" si="34"/>
        <v>131500</v>
      </c>
      <c r="AN35" s="8">
        <f t="shared" si="31"/>
        <v>0.19534357414448669</v>
      </c>
    </row>
    <row r="36" spans="1:40" ht="15.75" x14ac:dyDescent="0.25">
      <c r="A36" s="14" t="s">
        <v>36</v>
      </c>
      <c r="B36" s="3" t="s">
        <v>37</v>
      </c>
      <c r="C36" s="5"/>
      <c r="D36" s="33" t="s">
        <v>68</v>
      </c>
      <c r="E36" s="18">
        <v>7200</v>
      </c>
      <c r="F36" s="34"/>
      <c r="G36" s="19">
        <v>51346.22</v>
      </c>
      <c r="H36" s="19">
        <v>158458.46</v>
      </c>
      <c r="I36" s="23">
        <v>434783</v>
      </c>
      <c r="J36" s="8">
        <f t="shared" si="24"/>
        <v>0.36445412999128302</v>
      </c>
      <c r="K36" s="30"/>
      <c r="L36" s="19">
        <v>0</v>
      </c>
      <c r="M36" s="19">
        <v>0</v>
      </c>
      <c r="N36" s="19">
        <v>0</v>
      </c>
      <c r="O36" s="8" t="str">
        <f t="shared" si="25"/>
        <v>%</v>
      </c>
      <c r="P36" s="30"/>
      <c r="Q36" s="23"/>
      <c r="R36" s="23"/>
      <c r="S36" s="23">
        <v>399588</v>
      </c>
      <c r="T36" s="8">
        <f t="shared" si="26"/>
        <v>0</v>
      </c>
      <c r="U36" s="30"/>
      <c r="V36" s="23">
        <v>0</v>
      </c>
      <c r="W36" s="23">
        <v>0</v>
      </c>
      <c r="X36" s="23">
        <v>0</v>
      </c>
      <c r="Y36" s="8" t="str">
        <f t="shared" si="27"/>
        <v>%</v>
      </c>
      <c r="Z36" s="30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30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30"/>
      <c r="AK36" s="23">
        <f t="shared" si="32"/>
        <v>51346.22</v>
      </c>
      <c r="AL36" s="23">
        <f t="shared" si="33"/>
        <v>158458.46</v>
      </c>
      <c r="AM36" s="23">
        <f t="shared" si="34"/>
        <v>834371</v>
      </c>
      <c r="AN36" s="8">
        <f t="shared" si="31"/>
        <v>0.18991367149625285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3" t="s">
        <v>69</v>
      </c>
      <c r="E37" s="18">
        <v>7300</v>
      </c>
      <c r="F37" s="34"/>
      <c r="G37" s="19">
        <v>0</v>
      </c>
      <c r="H37" s="19">
        <v>0</v>
      </c>
      <c r="I37" s="23">
        <v>0</v>
      </c>
      <c r="J37" s="8" t="str">
        <f t="shared" si="24"/>
        <v>%</v>
      </c>
      <c r="K37" s="30"/>
      <c r="L37" s="19">
        <v>0</v>
      </c>
      <c r="M37" s="19">
        <v>0</v>
      </c>
      <c r="N37" s="19">
        <v>0</v>
      </c>
      <c r="O37" s="8" t="str">
        <f t="shared" si="25"/>
        <v>%</v>
      </c>
      <c r="P37" s="30"/>
      <c r="Q37" s="23">
        <v>8458.7199999999993</v>
      </c>
      <c r="R37" s="23">
        <v>21293.789999999997</v>
      </c>
      <c r="S37" s="23">
        <v>74141</v>
      </c>
      <c r="T37" s="8">
        <f t="shared" si="26"/>
        <v>0.28720667377024856</v>
      </c>
      <c r="U37" s="30"/>
      <c r="V37" s="23">
        <v>0</v>
      </c>
      <c r="W37" s="23">
        <v>0</v>
      </c>
      <c r="X37" s="23">
        <v>0</v>
      </c>
      <c r="Y37" s="8" t="str">
        <f t="shared" si="27"/>
        <v>%</v>
      </c>
      <c r="Z37" s="30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30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30"/>
      <c r="AK37" s="23">
        <f t="shared" si="32"/>
        <v>8458.7199999999993</v>
      </c>
      <c r="AL37" s="23">
        <f t="shared" si="33"/>
        <v>21293.789999999997</v>
      </c>
      <c r="AM37" s="23">
        <f t="shared" si="34"/>
        <v>74141</v>
      </c>
      <c r="AN37" s="8">
        <f t="shared" si="31"/>
        <v>0.28720667377024856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3" t="s">
        <v>70</v>
      </c>
      <c r="E38" s="18">
        <v>7400</v>
      </c>
      <c r="F38" s="34"/>
      <c r="G38" s="19">
        <v>0</v>
      </c>
      <c r="H38" s="19">
        <v>0</v>
      </c>
      <c r="I38" s="23">
        <v>0</v>
      </c>
      <c r="J38" s="8" t="str">
        <f t="shared" si="24"/>
        <v>%</v>
      </c>
      <c r="K38" s="30"/>
      <c r="L38" s="19">
        <v>0</v>
      </c>
      <c r="M38" s="19">
        <v>0</v>
      </c>
      <c r="N38" s="19">
        <v>0</v>
      </c>
      <c r="O38" s="8" t="str">
        <f t="shared" si="25"/>
        <v>%</v>
      </c>
      <c r="P38" s="30"/>
      <c r="Q38" s="23">
        <v>-74874.350000000006</v>
      </c>
      <c r="R38" s="23">
        <v>0</v>
      </c>
      <c r="S38" s="23">
        <v>3000000</v>
      </c>
      <c r="T38" s="8">
        <f t="shared" si="26"/>
        <v>0</v>
      </c>
      <c r="U38" s="30"/>
      <c r="V38" s="23">
        <v>0</v>
      </c>
      <c r="W38" s="23">
        <v>0</v>
      </c>
      <c r="X38" s="23">
        <v>0</v>
      </c>
      <c r="Y38" s="8" t="str">
        <f t="shared" si="27"/>
        <v>%</v>
      </c>
      <c r="Z38" s="30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30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30"/>
      <c r="AK38" s="23">
        <f t="shared" si="32"/>
        <v>-74874.350000000006</v>
      </c>
      <c r="AL38" s="23">
        <f t="shared" si="33"/>
        <v>0</v>
      </c>
      <c r="AM38" s="23">
        <f t="shared" si="34"/>
        <v>3000000</v>
      </c>
      <c r="AN38" s="8">
        <f t="shared" si="31"/>
        <v>0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3" t="s">
        <v>71</v>
      </c>
      <c r="E39" s="18">
        <v>7500</v>
      </c>
      <c r="F39" s="34"/>
      <c r="G39" s="19">
        <v>48891.31</v>
      </c>
      <c r="H39" s="19">
        <v>187115.73</v>
      </c>
      <c r="I39" s="23">
        <v>567165</v>
      </c>
      <c r="J39" s="8">
        <f t="shared" si="24"/>
        <v>0.32991409907169872</v>
      </c>
      <c r="K39" s="30"/>
      <c r="L39" s="19">
        <v>0</v>
      </c>
      <c r="M39" s="19">
        <v>0</v>
      </c>
      <c r="N39" s="19">
        <v>0</v>
      </c>
      <c r="O39" s="8" t="str">
        <f t="shared" si="25"/>
        <v>%</v>
      </c>
      <c r="P39" s="30"/>
      <c r="Q39" s="23"/>
      <c r="R39" s="23"/>
      <c r="S39" s="23">
        <v>0</v>
      </c>
      <c r="T39" s="8" t="str">
        <f t="shared" si="26"/>
        <v>%</v>
      </c>
      <c r="U39" s="30"/>
      <c r="V39" s="23">
        <v>0</v>
      </c>
      <c r="W39" s="23">
        <v>0</v>
      </c>
      <c r="X39" s="23">
        <v>0</v>
      </c>
      <c r="Y39" s="8" t="str">
        <f t="shared" si="27"/>
        <v>%</v>
      </c>
      <c r="Z39" s="30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30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30"/>
      <c r="AK39" s="23">
        <f t="shared" si="32"/>
        <v>48891.31</v>
      </c>
      <c r="AL39" s="23">
        <f t="shared" si="33"/>
        <v>187115.73</v>
      </c>
      <c r="AM39" s="23">
        <f t="shared" si="34"/>
        <v>567165</v>
      </c>
      <c r="AN39" s="8">
        <f t="shared" si="31"/>
        <v>0.32991409907169872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3" t="s">
        <v>72</v>
      </c>
      <c r="E40" s="18">
        <v>7600</v>
      </c>
      <c r="F40" s="34"/>
      <c r="G40" s="19">
        <v>0</v>
      </c>
      <c r="H40" s="19">
        <v>0</v>
      </c>
      <c r="I40" s="23">
        <v>0</v>
      </c>
      <c r="J40" s="8" t="str">
        <f t="shared" si="24"/>
        <v>%</v>
      </c>
      <c r="K40" s="30"/>
      <c r="L40" s="19">
        <v>197411.63</v>
      </c>
      <c r="M40" s="19">
        <v>684503.88</v>
      </c>
      <c r="N40" s="19">
        <v>3387595</v>
      </c>
      <c r="O40" s="8">
        <f t="shared" si="25"/>
        <v>0.20206189937108776</v>
      </c>
      <c r="P40" s="30"/>
      <c r="Q40" s="23"/>
      <c r="R40" s="23"/>
      <c r="S40" s="23">
        <v>0</v>
      </c>
      <c r="T40" s="8" t="str">
        <f t="shared" si="26"/>
        <v>%</v>
      </c>
      <c r="U40" s="30"/>
      <c r="V40" s="23">
        <v>0</v>
      </c>
      <c r="W40" s="23">
        <v>0</v>
      </c>
      <c r="X40" s="23">
        <v>0</v>
      </c>
      <c r="Y40" s="8" t="str">
        <f t="shared" si="27"/>
        <v>%</v>
      </c>
      <c r="Z40" s="30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30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30"/>
      <c r="AK40" s="23">
        <f t="shared" si="32"/>
        <v>197411.63</v>
      </c>
      <c r="AL40" s="23">
        <f t="shared" si="33"/>
        <v>684503.88</v>
      </c>
      <c r="AM40" s="23">
        <f t="shared" si="34"/>
        <v>3387595</v>
      </c>
      <c r="AN40" s="8">
        <f t="shared" si="31"/>
        <v>0.20206189937108776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3" t="s">
        <v>73</v>
      </c>
      <c r="E41" s="18">
        <v>7700</v>
      </c>
      <c r="F41" s="34"/>
      <c r="G41" s="19">
        <v>12916.95</v>
      </c>
      <c r="H41" s="19">
        <v>66249.009999999995</v>
      </c>
      <c r="I41" s="23">
        <v>201182</v>
      </c>
      <c r="J41" s="8">
        <f t="shared" si="24"/>
        <v>0.3292988935391834</v>
      </c>
      <c r="K41" s="30"/>
      <c r="L41" s="19">
        <v>0</v>
      </c>
      <c r="M41" s="19">
        <v>0</v>
      </c>
      <c r="N41" s="19">
        <v>0</v>
      </c>
      <c r="O41" s="8" t="str">
        <f t="shared" si="25"/>
        <v>%</v>
      </c>
      <c r="P41" s="30"/>
      <c r="Q41" s="23">
        <v>22.17</v>
      </c>
      <c r="R41" s="23">
        <v>7947.17</v>
      </c>
      <c r="S41" s="23">
        <v>16388</v>
      </c>
      <c r="T41" s="8">
        <f t="shared" si="26"/>
        <v>0.48493836953868685</v>
      </c>
      <c r="U41" s="30"/>
      <c r="V41" s="23">
        <v>0</v>
      </c>
      <c r="W41" s="23">
        <v>0</v>
      </c>
      <c r="X41" s="23">
        <v>0</v>
      </c>
      <c r="Y41" s="8" t="str">
        <f t="shared" si="27"/>
        <v>%</v>
      </c>
      <c r="Z41" s="30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30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30"/>
      <c r="AK41" s="23">
        <f t="shared" si="32"/>
        <v>12939.12</v>
      </c>
      <c r="AL41" s="23">
        <f t="shared" si="33"/>
        <v>74196.179999999993</v>
      </c>
      <c r="AM41" s="23">
        <f t="shared" si="34"/>
        <v>217570</v>
      </c>
      <c r="AN41" s="8">
        <f t="shared" si="31"/>
        <v>0.34102210782736586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3" t="s">
        <v>74</v>
      </c>
      <c r="E42" s="18">
        <v>7800</v>
      </c>
      <c r="F42" s="34"/>
      <c r="G42" s="19">
        <v>276178.94</v>
      </c>
      <c r="H42" s="19">
        <v>1008423.71</v>
      </c>
      <c r="I42" s="23">
        <v>2637382</v>
      </c>
      <c r="J42" s="8">
        <f t="shared" si="24"/>
        <v>0.38235784956445446</v>
      </c>
      <c r="K42" s="30"/>
      <c r="L42" s="19">
        <v>0</v>
      </c>
      <c r="M42" s="19">
        <v>0</v>
      </c>
      <c r="N42" s="19">
        <v>0</v>
      </c>
      <c r="O42" s="8" t="str">
        <f t="shared" si="25"/>
        <v>%</v>
      </c>
      <c r="P42" s="30"/>
      <c r="Q42" s="23">
        <v>40748.85</v>
      </c>
      <c r="R42" s="23">
        <v>52696.13</v>
      </c>
      <c r="S42" s="23">
        <v>133206</v>
      </c>
      <c r="T42" s="8">
        <f t="shared" si="26"/>
        <v>0.39559877182709485</v>
      </c>
      <c r="U42" s="30"/>
      <c r="V42" s="23">
        <v>0</v>
      </c>
      <c r="W42" s="23">
        <v>0</v>
      </c>
      <c r="X42" s="23">
        <v>0</v>
      </c>
      <c r="Y42" s="8" t="str">
        <f t="shared" si="27"/>
        <v>%</v>
      </c>
      <c r="Z42" s="30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30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30"/>
      <c r="AK42" s="23">
        <f t="shared" si="32"/>
        <v>316927.78999999998</v>
      </c>
      <c r="AL42" s="23">
        <f t="shared" si="33"/>
        <v>1061119.8399999999</v>
      </c>
      <c r="AM42" s="23">
        <f t="shared" si="34"/>
        <v>2770588</v>
      </c>
      <c r="AN42" s="8">
        <f t="shared" si="31"/>
        <v>0.38299445460674769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3" t="s">
        <v>75</v>
      </c>
      <c r="E43" s="18">
        <v>7900</v>
      </c>
      <c r="F43" s="34"/>
      <c r="G43" s="19">
        <v>56173.249999999993</v>
      </c>
      <c r="H43" s="19">
        <v>69582.509999999995</v>
      </c>
      <c r="I43" s="23">
        <v>141340</v>
      </c>
      <c r="J43" s="8">
        <f t="shared" si="24"/>
        <v>0.49230585821423511</v>
      </c>
      <c r="K43" s="30"/>
      <c r="L43" s="19">
        <v>0</v>
      </c>
      <c r="M43" s="19">
        <v>0</v>
      </c>
      <c r="N43" s="19">
        <v>0</v>
      </c>
      <c r="O43" s="8" t="str">
        <f t="shared" si="25"/>
        <v>%</v>
      </c>
      <c r="P43" s="30"/>
      <c r="Q43" s="23">
        <v>171711.77</v>
      </c>
      <c r="R43" s="23">
        <v>415995.93</v>
      </c>
      <c r="S43" s="23">
        <v>1325115</v>
      </c>
      <c r="T43" s="8">
        <f t="shared" si="26"/>
        <v>0.31393194552925596</v>
      </c>
      <c r="U43" s="30"/>
      <c r="V43" s="23">
        <v>0</v>
      </c>
      <c r="W43" s="23">
        <v>0</v>
      </c>
      <c r="X43" s="23">
        <v>0</v>
      </c>
      <c r="Y43" s="8" t="str">
        <f t="shared" si="27"/>
        <v>%</v>
      </c>
      <c r="Z43" s="30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30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30"/>
      <c r="AK43" s="23">
        <f t="shared" si="32"/>
        <v>227885.02</v>
      </c>
      <c r="AL43" s="23">
        <f t="shared" si="33"/>
        <v>485578.44</v>
      </c>
      <c r="AM43" s="23">
        <f t="shared" si="34"/>
        <v>1466455</v>
      </c>
      <c r="AN43" s="8">
        <f t="shared" si="31"/>
        <v>0.33112399630401207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3" t="s">
        <v>76</v>
      </c>
      <c r="E44" s="18">
        <v>8100</v>
      </c>
      <c r="F44" s="34"/>
      <c r="G44" s="19">
        <v>0</v>
      </c>
      <c r="H44" s="19">
        <v>0</v>
      </c>
      <c r="I44" s="23">
        <v>0</v>
      </c>
      <c r="J44" s="8" t="str">
        <f t="shared" si="24"/>
        <v>%</v>
      </c>
      <c r="K44" s="30"/>
      <c r="L44" s="19">
        <v>0</v>
      </c>
      <c r="M44" s="19">
        <v>0</v>
      </c>
      <c r="N44" s="19">
        <v>0</v>
      </c>
      <c r="O44" s="8" t="str">
        <f t="shared" si="25"/>
        <v>%</v>
      </c>
      <c r="P44" s="30"/>
      <c r="Q44" s="23"/>
      <c r="R44" s="23"/>
      <c r="S44" s="23">
        <v>65800</v>
      </c>
      <c r="T44" s="8">
        <f t="shared" si="26"/>
        <v>0</v>
      </c>
      <c r="U44" s="30"/>
      <c r="V44" s="23">
        <v>0</v>
      </c>
      <c r="W44" s="23">
        <v>0</v>
      </c>
      <c r="X44" s="23">
        <v>0</v>
      </c>
      <c r="Y44" s="8" t="str">
        <f t="shared" si="27"/>
        <v>%</v>
      </c>
      <c r="Z44" s="30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30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30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3" t="s">
        <v>77</v>
      </c>
      <c r="E45" s="18">
        <v>8200</v>
      </c>
      <c r="F45" s="34"/>
      <c r="G45" s="19">
        <v>7136.63</v>
      </c>
      <c r="H45" s="19">
        <v>68904.44</v>
      </c>
      <c r="I45" s="23">
        <v>113580</v>
      </c>
      <c r="J45" s="8">
        <f t="shared" si="24"/>
        <v>0.6066599753477725</v>
      </c>
      <c r="K45" s="30"/>
      <c r="L45" s="19">
        <v>0</v>
      </c>
      <c r="M45" s="19">
        <v>0</v>
      </c>
      <c r="N45" s="19">
        <v>0</v>
      </c>
      <c r="O45" s="8" t="str">
        <f t="shared" si="25"/>
        <v>%</v>
      </c>
      <c r="P45" s="30"/>
      <c r="Q45" s="23">
        <v>0</v>
      </c>
      <c r="R45" s="23">
        <v>0</v>
      </c>
      <c r="S45" s="23">
        <v>0</v>
      </c>
      <c r="T45" s="8" t="str">
        <f t="shared" si="26"/>
        <v>%</v>
      </c>
      <c r="U45" s="30"/>
      <c r="V45" s="23">
        <v>0</v>
      </c>
      <c r="W45" s="23">
        <v>0</v>
      </c>
      <c r="X45" s="23">
        <v>0</v>
      </c>
      <c r="Y45" s="8" t="str">
        <f t="shared" si="27"/>
        <v>%</v>
      </c>
      <c r="Z45" s="30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30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30"/>
      <c r="AK45" s="23">
        <f t="shared" si="32"/>
        <v>7136.63</v>
      </c>
      <c r="AL45" s="23">
        <f t="shared" si="33"/>
        <v>68904.44</v>
      </c>
      <c r="AM45" s="23">
        <f t="shared" si="34"/>
        <v>113580</v>
      </c>
      <c r="AN45" s="8">
        <f t="shared" si="31"/>
        <v>0.6066599753477725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3" t="s">
        <v>78</v>
      </c>
      <c r="E46" s="18">
        <v>9100</v>
      </c>
      <c r="F46" s="34"/>
      <c r="G46" s="19">
        <v>0</v>
      </c>
      <c r="H46" s="19">
        <v>0</v>
      </c>
      <c r="I46" s="23">
        <v>0</v>
      </c>
      <c r="J46" s="8" t="str">
        <f t="shared" si="24"/>
        <v>%</v>
      </c>
      <c r="K46" s="30"/>
      <c r="L46" s="19">
        <v>0</v>
      </c>
      <c r="M46" s="19">
        <v>0</v>
      </c>
      <c r="N46" s="19">
        <v>0</v>
      </c>
      <c r="O46" s="8" t="str">
        <f t="shared" si="25"/>
        <v>%</v>
      </c>
      <c r="P46" s="30"/>
      <c r="Q46" s="23">
        <v>0</v>
      </c>
      <c r="R46" s="23">
        <v>0</v>
      </c>
      <c r="S46" s="23">
        <v>0</v>
      </c>
      <c r="T46" s="8" t="str">
        <f t="shared" si="26"/>
        <v>%</v>
      </c>
      <c r="U46" s="30"/>
      <c r="V46" s="23">
        <v>0</v>
      </c>
      <c r="W46" s="23">
        <v>0</v>
      </c>
      <c r="X46" s="23">
        <v>0</v>
      </c>
      <c r="Y46" s="8" t="str">
        <f t="shared" si="27"/>
        <v>%</v>
      </c>
      <c r="Z46" s="30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30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30"/>
      <c r="AK46" s="23">
        <f t="shared" si="32"/>
        <v>0</v>
      </c>
      <c r="AL46" s="23">
        <f t="shared" si="33"/>
        <v>0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3" t="s">
        <v>79</v>
      </c>
      <c r="E47" s="18">
        <v>9200</v>
      </c>
      <c r="F47" s="34"/>
      <c r="G47" s="19">
        <v>11260.77</v>
      </c>
      <c r="H47" s="19">
        <v>32259.63</v>
      </c>
      <c r="I47" s="23">
        <v>359479</v>
      </c>
      <c r="J47" s="8">
        <f t="shared" si="24"/>
        <v>8.9739956993315328E-2</v>
      </c>
      <c r="K47" s="30"/>
      <c r="L47" s="19">
        <v>0</v>
      </c>
      <c r="M47" s="19">
        <v>0</v>
      </c>
      <c r="N47" s="19">
        <v>0</v>
      </c>
      <c r="O47" s="8" t="str">
        <f t="shared" si="25"/>
        <v>%</v>
      </c>
      <c r="P47" s="30"/>
      <c r="Q47" s="23">
        <v>0</v>
      </c>
      <c r="R47" s="23">
        <v>0</v>
      </c>
      <c r="S47" s="23">
        <v>0</v>
      </c>
      <c r="T47" s="8" t="str">
        <f t="shared" si="26"/>
        <v>%</v>
      </c>
      <c r="U47" s="30"/>
      <c r="V47" s="23">
        <v>0</v>
      </c>
      <c r="W47" s="23">
        <v>0</v>
      </c>
      <c r="X47" s="23">
        <v>0</v>
      </c>
      <c r="Y47" s="8" t="str">
        <f t="shared" si="27"/>
        <v>%</v>
      </c>
      <c r="Z47" s="30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30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30"/>
      <c r="AK47" s="23">
        <f t="shared" si="32"/>
        <v>11260.77</v>
      </c>
      <c r="AL47" s="23">
        <f t="shared" si="33"/>
        <v>32259.63</v>
      </c>
      <c r="AM47" s="23">
        <f t="shared" si="34"/>
        <v>359479</v>
      </c>
      <c r="AN47" s="8">
        <f t="shared" si="31"/>
        <v>8.9739956993315328E-2</v>
      </c>
    </row>
    <row r="48" spans="1:40" ht="15.75" x14ac:dyDescent="0.25">
      <c r="A48" s="14"/>
      <c r="B48" s="3"/>
      <c r="C48" s="5"/>
      <c r="D48" s="33" t="s">
        <v>80</v>
      </c>
      <c r="E48" s="18">
        <v>9800</v>
      </c>
      <c r="F48" s="34"/>
      <c r="G48" s="19">
        <v>0</v>
      </c>
      <c r="H48" s="19">
        <v>0</v>
      </c>
      <c r="I48" s="23">
        <v>0</v>
      </c>
      <c r="J48" s="8"/>
      <c r="K48" s="30"/>
      <c r="L48" s="23">
        <v>0</v>
      </c>
      <c r="M48" s="23">
        <v>0</v>
      </c>
      <c r="N48" s="23">
        <v>0</v>
      </c>
      <c r="O48" s="8"/>
      <c r="P48" s="30"/>
      <c r="Q48" s="23">
        <v>0</v>
      </c>
      <c r="R48" s="23">
        <v>0</v>
      </c>
      <c r="S48" s="23">
        <v>0</v>
      </c>
      <c r="T48" s="8"/>
      <c r="U48" s="30"/>
      <c r="V48" s="23">
        <v>2600</v>
      </c>
      <c r="W48" s="23">
        <v>6847.29</v>
      </c>
      <c r="X48" s="23">
        <v>0</v>
      </c>
      <c r="Y48" s="8" t="str">
        <f t="shared" si="27"/>
        <v>%</v>
      </c>
      <c r="Z48" s="30"/>
      <c r="AA48" s="23">
        <v>0</v>
      </c>
      <c r="AB48" s="23">
        <v>0</v>
      </c>
      <c r="AC48" s="23">
        <v>0</v>
      </c>
      <c r="AD48" s="8"/>
      <c r="AE48" s="30"/>
      <c r="AF48" s="23">
        <v>0</v>
      </c>
      <c r="AG48" s="23">
        <v>0</v>
      </c>
      <c r="AH48" s="23">
        <v>0</v>
      </c>
      <c r="AI48" s="8"/>
      <c r="AJ48" s="30"/>
      <c r="AK48" s="23">
        <f t="shared" si="32"/>
        <v>2600</v>
      </c>
      <c r="AL48" s="23">
        <f t="shared" si="33"/>
        <v>6847.29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3" t="s">
        <v>81</v>
      </c>
      <c r="E49" s="18">
        <v>9900</v>
      </c>
      <c r="F49" s="34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30"/>
      <c r="L49" s="19">
        <v>0</v>
      </c>
      <c r="M49" s="19">
        <v>0</v>
      </c>
      <c r="N49" s="19">
        <v>0</v>
      </c>
      <c r="O49" s="8" t="str">
        <f t="shared" si="25"/>
        <v>%</v>
      </c>
      <c r="P49" s="30"/>
      <c r="Q49" s="23">
        <v>0</v>
      </c>
      <c r="R49" s="23">
        <v>0</v>
      </c>
      <c r="S49" s="23">
        <v>0</v>
      </c>
      <c r="T49" s="8" t="str">
        <f t="shared" si="26"/>
        <v>%</v>
      </c>
      <c r="U49" s="30"/>
      <c r="V49" s="23">
        <v>0</v>
      </c>
      <c r="W49" s="23">
        <v>0</v>
      </c>
      <c r="X49" s="23">
        <v>0</v>
      </c>
      <c r="Y49" s="8" t="str">
        <f t="shared" si="27"/>
        <v>%</v>
      </c>
      <c r="Z49" s="30"/>
      <c r="AA49" s="23">
        <v>661194.06000000006</v>
      </c>
      <c r="AB49" s="23">
        <v>1938035.69</v>
      </c>
      <c r="AC49" s="23">
        <v>5120384</v>
      </c>
      <c r="AD49" s="8">
        <f t="shared" si="28"/>
        <v>0.37849420863747718</v>
      </c>
      <c r="AE49" s="30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30"/>
      <c r="AK49" s="23">
        <f t="shared" si="32"/>
        <v>661194.06000000006</v>
      </c>
      <c r="AL49" s="23">
        <f t="shared" si="33"/>
        <v>1938035.69</v>
      </c>
      <c r="AM49" s="23">
        <f t="shared" si="34"/>
        <v>5120384</v>
      </c>
      <c r="AN49" s="8">
        <f t="shared" si="31"/>
        <v>0.37849420863747718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9">
        <f>SUM(G33:G47)</f>
        <v>496696.31000000006</v>
      </c>
      <c r="H50" s="59">
        <f>SUM(H33:H47)</f>
        <v>1764939.41</v>
      </c>
      <c r="I50" s="59">
        <f>SUM(I33:I49)</f>
        <v>5091452</v>
      </c>
      <c r="J50" s="32">
        <f>IF(I50=0,"",H50/I50)</f>
        <v>0.34664755947812137</v>
      </c>
      <c r="K50" s="30"/>
      <c r="L50" s="59">
        <f>SUM(L33:L47)</f>
        <v>197411.63</v>
      </c>
      <c r="M50" s="59">
        <f>SUM(M33:M47)</f>
        <v>684503.88</v>
      </c>
      <c r="N50" s="59">
        <f>SUM(N33:N47)</f>
        <v>3387595</v>
      </c>
      <c r="O50" s="32">
        <f>IF(N50=0,"",M50/N50)</f>
        <v>0.20206189937108776</v>
      </c>
      <c r="P50" s="30"/>
      <c r="Q50" s="59">
        <f>SUM(Q33:Q47)</f>
        <v>545604.5399999998</v>
      </c>
      <c r="R50" s="59">
        <f>SUM(R33:R47)</f>
        <v>2477122.0000000005</v>
      </c>
      <c r="S50" s="59">
        <f>SUM(S33:S47)</f>
        <v>9458223</v>
      </c>
      <c r="T50" s="32">
        <f>IF(S50=0,"",R50/S50)</f>
        <v>0.26190141636542091</v>
      </c>
      <c r="U50" s="30"/>
      <c r="V50" s="59">
        <f>SUM(V33:V49)</f>
        <v>2600</v>
      </c>
      <c r="W50" s="59">
        <f>SUM(W33:W49)</f>
        <v>6847.29</v>
      </c>
      <c r="X50" s="59">
        <f>SUM(X33:X49)</f>
        <v>0</v>
      </c>
      <c r="Y50" s="32" t="str">
        <f>IF(X50=0,"",W50/X50)</f>
        <v/>
      </c>
      <c r="Z50" s="30"/>
      <c r="AA50" s="59">
        <f>SUM(AA33:AA49)</f>
        <v>661194.06000000006</v>
      </c>
      <c r="AB50" s="59">
        <f>SUM(AB33:AB49)</f>
        <v>1938035.69</v>
      </c>
      <c r="AC50" s="59">
        <f>SUM(AC33:AC49)</f>
        <v>5120384</v>
      </c>
      <c r="AD50" s="32">
        <f>IF(AC50=0,"",AB50/AC50)</f>
        <v>0.37849420863747718</v>
      </c>
      <c r="AE50" s="30"/>
      <c r="AF50" s="59">
        <f>SUM(AF33:AF49)</f>
        <v>0</v>
      </c>
      <c r="AG50" s="59">
        <f>SUM(AG33:AG49)</f>
        <v>0</v>
      </c>
      <c r="AH50" s="59">
        <f>SUM(AH33:AH49)</f>
        <v>0</v>
      </c>
      <c r="AI50" s="32" t="str">
        <f>IF(AH50=0,"",AG50/AH50)</f>
        <v/>
      </c>
      <c r="AJ50" s="30"/>
      <c r="AK50" s="59">
        <f>SUM(AK33:AK49)</f>
        <v>1903506.5399999998</v>
      </c>
      <c r="AL50" s="59">
        <f>SUM(AL33:AL49)</f>
        <v>6871448.2700000014</v>
      </c>
      <c r="AM50" s="59">
        <f>SUM(AM33:AM49)</f>
        <v>23057654</v>
      </c>
      <c r="AN50" s="32">
        <f>IF(AM50=0,"",AL50/AM50)</f>
        <v>0.29801159606263505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60">
        <f>G29-G50</f>
        <v>118769.62999999989</v>
      </c>
      <c r="H51" s="60">
        <f>H29-H50</f>
        <v>522539.51</v>
      </c>
      <c r="I51" s="60">
        <f>I29-I50</f>
        <v>-258907</v>
      </c>
      <c r="J51" s="32">
        <f>IF(I51=0,"",H51/I51)</f>
        <v>-2.0182517660781669</v>
      </c>
      <c r="K51" s="30"/>
      <c r="L51" s="60">
        <f>L29-L50</f>
        <v>-153333.59</v>
      </c>
      <c r="M51" s="60">
        <f>M29-M50</f>
        <v>-576468.76</v>
      </c>
      <c r="N51" s="60">
        <f>N29-N50</f>
        <v>491930</v>
      </c>
      <c r="O51" s="32">
        <f>IF(N51=0,"",M51/N51)</f>
        <v>-1.1718511983412274</v>
      </c>
      <c r="P51" s="30"/>
      <c r="Q51" s="60">
        <f>Q29-Q50</f>
        <v>-14518.759999999776</v>
      </c>
      <c r="R51" s="60">
        <f>R29-R50</f>
        <v>341534.14999999944</v>
      </c>
      <c r="S51" s="60">
        <f>S29-S50</f>
        <v>0</v>
      </c>
      <c r="T51" s="32" t="str">
        <f>IF(S51=0,"",R51/S51)</f>
        <v/>
      </c>
      <c r="U51" s="30"/>
      <c r="V51" s="60">
        <f>V29-V50</f>
        <v>10</v>
      </c>
      <c r="W51" s="60">
        <f>W29-W50</f>
        <v>-4217.29</v>
      </c>
      <c r="X51" s="60">
        <f>X29-X50</f>
        <v>0</v>
      </c>
      <c r="Y51" s="32" t="str">
        <f>IF(X51=0,"",W51/X51)</f>
        <v/>
      </c>
      <c r="Z51" s="30"/>
      <c r="AA51" s="60">
        <f>AA29-AA50</f>
        <v>-44623.060000000056</v>
      </c>
      <c r="AB51" s="60">
        <f>AB29-AB50</f>
        <v>-576664.83999999985</v>
      </c>
      <c r="AC51" s="60">
        <f>AC29-AC50</f>
        <v>0</v>
      </c>
      <c r="AD51" s="32" t="str">
        <f>IF(AC51=0,"",AB51/AC51)</f>
        <v/>
      </c>
      <c r="AE51" s="30"/>
      <c r="AF51" s="60">
        <f>AF29-AF50</f>
        <v>0</v>
      </c>
      <c r="AG51" s="60">
        <f>AG29-AG50</f>
        <v>0</v>
      </c>
      <c r="AH51" s="60">
        <f>AH29-AH50</f>
        <v>0</v>
      </c>
      <c r="AI51" s="32" t="str">
        <f>IF(AH51=0,"",AG51/AH51)</f>
        <v/>
      </c>
      <c r="AJ51" s="30"/>
      <c r="AK51" s="60">
        <f>AK29-AK50</f>
        <v>-93695.779999999562</v>
      </c>
      <c r="AL51" s="60">
        <f>AL29-AL50</f>
        <v>-293277.23000000138</v>
      </c>
      <c r="AM51" s="60">
        <f>AM29-AM50</f>
        <v>233023</v>
      </c>
      <c r="AN51" s="32">
        <f>IF(AM51=0,"",AL51/AM51)</f>
        <v>-1.2585763207923741</v>
      </c>
    </row>
    <row r="52" spans="1:40" x14ac:dyDescent="0.2">
      <c r="A52" s="3"/>
      <c r="B52" s="3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  <c r="AE52" s="30"/>
      <c r="AF52" s="30"/>
      <c r="AG52" s="30"/>
      <c r="AH52" s="30"/>
      <c r="AI52" s="8"/>
      <c r="AJ52" s="30"/>
      <c r="AK52" s="30"/>
      <c r="AL52" s="30"/>
      <c r="AM52" s="30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  <c r="AE53" s="30"/>
      <c r="AF53" s="30"/>
      <c r="AG53" s="30"/>
      <c r="AH53" s="30"/>
      <c r="AI53" s="8"/>
      <c r="AJ53" s="30"/>
      <c r="AK53" s="30"/>
      <c r="AL53" s="30"/>
      <c r="AM53" s="30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3" t="s">
        <v>42</v>
      </c>
      <c r="E54" s="36">
        <v>3600</v>
      </c>
      <c r="F54" s="5"/>
      <c r="G54" s="19"/>
      <c r="H54" s="19"/>
      <c r="I54" s="30"/>
      <c r="J54" s="8" t="str">
        <f t="shared" ref="J54:J55" si="35">IF(I54=0,"%",H54/I54)</f>
        <v>%</v>
      </c>
      <c r="K54" s="30"/>
      <c r="L54" s="19">
        <v>0</v>
      </c>
      <c r="M54" s="19">
        <v>0</v>
      </c>
      <c r="N54" s="30">
        <v>0</v>
      </c>
      <c r="O54" s="8" t="str">
        <f t="shared" ref="O54:O55" si="36">IF(N54=0,"%",M54/N54)</f>
        <v>%</v>
      </c>
      <c r="P54" s="30"/>
      <c r="Q54" s="19">
        <v>0</v>
      </c>
      <c r="R54" s="19">
        <v>0</v>
      </c>
      <c r="S54" s="30">
        <v>0</v>
      </c>
      <c r="T54" s="8" t="str">
        <f t="shared" ref="T54:T55" si="37">IF(S54=0,"%",R54/S54)</f>
        <v>%</v>
      </c>
      <c r="U54" s="30"/>
      <c r="V54" s="19">
        <v>0</v>
      </c>
      <c r="W54" s="19">
        <v>0</v>
      </c>
      <c r="X54" s="30">
        <v>0</v>
      </c>
      <c r="Y54" s="8" t="str">
        <f t="shared" ref="Y54:Y55" si="38">IF(X54=0,"%",W54/X54)</f>
        <v>%</v>
      </c>
      <c r="Z54" s="30"/>
      <c r="AA54" s="19">
        <v>0</v>
      </c>
      <c r="AB54" s="19"/>
      <c r="AC54" s="30">
        <v>0</v>
      </c>
      <c r="AD54" s="8" t="str">
        <f t="shared" ref="AD54:AD55" si="39">IF(AC54=0,"%",AB54/AC54)</f>
        <v>%</v>
      </c>
      <c r="AE54" s="30"/>
      <c r="AF54" s="19">
        <v>0</v>
      </c>
      <c r="AG54" s="19">
        <v>0</v>
      </c>
      <c r="AH54" s="30">
        <v>0</v>
      </c>
      <c r="AI54" s="8" t="str">
        <f t="shared" ref="AI54:AI55" si="40">IF(AH54=0,"%",AG54/AH54)</f>
        <v>%</v>
      </c>
      <c r="AJ54" s="30"/>
      <c r="AK54" s="23">
        <f>G54+L54+Q54+V54+AA54+AF54</f>
        <v>0</v>
      </c>
      <c r="AL54" s="23">
        <f>H54+M54+R54+W54+AB54+AG54</f>
        <v>0</v>
      </c>
      <c r="AM54" s="23">
        <f t="shared" ref="AM54" si="41">I54+N54+S54+X54+AC54+AH54</f>
        <v>0</v>
      </c>
      <c r="AN54" s="8" t="str">
        <f t="shared" ref="AN54:AN55" si="42">IF(AM54=0,"%",AL54/AM54)</f>
        <v>%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3" t="s">
        <v>43</v>
      </c>
      <c r="E55" s="36">
        <v>9700</v>
      </c>
      <c r="F55" s="5"/>
      <c r="G55" s="19"/>
      <c r="H55" s="19"/>
      <c r="I55" s="30">
        <v>75000</v>
      </c>
      <c r="J55" s="8">
        <f t="shared" si="35"/>
        <v>0</v>
      </c>
      <c r="K55" s="30"/>
      <c r="L55" s="19">
        <v>0</v>
      </c>
      <c r="M55" s="19">
        <v>0</v>
      </c>
      <c r="N55" s="30">
        <v>0</v>
      </c>
      <c r="O55" s="8" t="str">
        <f t="shared" si="36"/>
        <v>%</v>
      </c>
      <c r="P55" s="30"/>
      <c r="Q55" s="19">
        <v>74874.350000000006</v>
      </c>
      <c r="R55" s="19">
        <v>74874.350000000006</v>
      </c>
      <c r="S55" s="30">
        <v>0</v>
      </c>
      <c r="T55" s="8" t="str">
        <f t="shared" si="37"/>
        <v>%</v>
      </c>
      <c r="U55" s="30"/>
      <c r="V55" s="19">
        <v>0</v>
      </c>
      <c r="W55" s="19">
        <v>0</v>
      </c>
      <c r="X55" s="30">
        <v>0</v>
      </c>
      <c r="Y55" s="8" t="str">
        <f t="shared" si="38"/>
        <v>%</v>
      </c>
      <c r="Z55" s="30"/>
      <c r="AA55" s="19">
        <v>0</v>
      </c>
      <c r="AB55" s="19">
        <v>0</v>
      </c>
      <c r="AC55" s="30">
        <v>0</v>
      </c>
      <c r="AD55" s="8" t="str">
        <f t="shared" si="39"/>
        <v>%</v>
      </c>
      <c r="AE55" s="30"/>
      <c r="AF55" s="19">
        <v>0</v>
      </c>
      <c r="AG55" s="19">
        <v>0</v>
      </c>
      <c r="AH55" s="30">
        <v>0</v>
      </c>
      <c r="AI55" s="8" t="str">
        <f t="shared" si="40"/>
        <v>%</v>
      </c>
      <c r="AJ55" s="30"/>
      <c r="AK55" s="23">
        <f>G55+L55+Q55+V55+AA55+AF55</f>
        <v>74874.350000000006</v>
      </c>
      <c r="AL55" s="23">
        <f>H55+M55+R55+W55+AB55+AG55</f>
        <v>74874.350000000006</v>
      </c>
      <c r="AM55" s="23">
        <f>I55+N55+S55+X55+AC55+AH55</f>
        <v>75000</v>
      </c>
      <c r="AN55" s="8">
        <f t="shared" si="42"/>
        <v>0.99832466666666675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1">
        <f>SUM(G54:G55)</f>
        <v>0</v>
      </c>
      <c r="H56" s="31">
        <f>SUM(H54-H55)</f>
        <v>0</v>
      </c>
      <c r="I56" s="31">
        <f>SUM(I54:I55)</f>
        <v>75000</v>
      </c>
      <c r="J56" s="32">
        <f>IF(I56=0,"",H56/I56)</f>
        <v>0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31">
        <f>SUM(Q54:Q55)</f>
        <v>74874.350000000006</v>
      </c>
      <c r="R56" s="31">
        <f>SUM(R54:R55)</f>
        <v>74874.350000000006</v>
      </c>
      <c r="S56" s="31">
        <f>SUM(S54:S55)</f>
        <v>0</v>
      </c>
      <c r="T56" s="32" t="str">
        <f>IF(S56=0,"",R56/S56)</f>
        <v/>
      </c>
      <c r="U56" s="30"/>
      <c r="V56" s="31">
        <f>SUM(V54:V55)</f>
        <v>0</v>
      </c>
      <c r="W56" s="31">
        <f>SUM(W54:W55)</f>
        <v>0</v>
      </c>
      <c r="X56" s="31">
        <f>SUM(X54:X55)</f>
        <v>0</v>
      </c>
      <c r="Y56" s="32" t="str">
        <f>IF(X56=0,"",W56/X56)</f>
        <v/>
      </c>
      <c r="Z56" s="30"/>
      <c r="AA56" s="31">
        <f>SUM(AA54:AA55)</f>
        <v>0</v>
      </c>
      <c r="AB56" s="31">
        <f>SUM(AB54:AB55)</f>
        <v>0</v>
      </c>
      <c r="AC56" s="31">
        <f>SUM(AC54:AC55)</f>
        <v>0</v>
      </c>
      <c r="AD56" s="32" t="str">
        <f>IF(AC56=0,"",AB56/AC56)</f>
        <v/>
      </c>
      <c r="AE56" s="30"/>
      <c r="AF56" s="31">
        <f>SUM(AF54:AF55)</f>
        <v>0</v>
      </c>
      <c r="AG56" s="31">
        <f>SUM(AG54:AG55)</f>
        <v>0</v>
      </c>
      <c r="AH56" s="31">
        <f>SUM(AH54:AH55)</f>
        <v>0</v>
      </c>
      <c r="AI56" s="32" t="str">
        <f>IF(AH56=0,"",AG56/AH56)</f>
        <v/>
      </c>
      <c r="AJ56" s="30"/>
      <c r="AK56" s="31">
        <f>SUM(AK54:AK55)</f>
        <v>74874.350000000006</v>
      </c>
      <c r="AL56" s="31">
        <f>AL54-AL55</f>
        <v>-74874.350000000006</v>
      </c>
      <c r="AM56" s="31">
        <f>SUM(AM54:AM55)</f>
        <v>75000</v>
      </c>
      <c r="AN56" s="32">
        <f>IF(AM56=0,"",AL56/AM56)</f>
        <v>-0.99832466666666675</v>
      </c>
    </row>
    <row r="57" spans="1:40" x14ac:dyDescent="0.2">
      <c r="A57" s="3"/>
      <c r="B57" s="3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  <c r="AE57" s="30"/>
      <c r="AF57" s="30"/>
      <c r="AG57" s="30"/>
      <c r="AH57" s="30"/>
      <c r="AI57" s="8"/>
      <c r="AJ57" s="30"/>
      <c r="AK57" s="30"/>
      <c r="AL57" s="30"/>
      <c r="AM57" s="30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1"/>
      <c r="H58" s="61">
        <f>H51+H56</f>
        <v>522539.51</v>
      </c>
      <c r="I58" s="61"/>
      <c r="J58" s="62" t="str">
        <f>IF(I58=0,"",H58/I58)</f>
        <v/>
      </c>
      <c r="K58" s="61"/>
      <c r="L58" s="61"/>
      <c r="M58" s="61">
        <f>M29-M50+M56</f>
        <v>-576468.76</v>
      </c>
      <c r="N58" s="61">
        <f>N29-N50+N56</f>
        <v>491930</v>
      </c>
      <c r="O58" s="61"/>
      <c r="P58" s="61">
        <f>P29-P50+P56</f>
        <v>0</v>
      </c>
      <c r="Q58" s="61"/>
      <c r="R58" s="61">
        <f>R29-R50+R56</f>
        <v>416408.49999999942</v>
      </c>
      <c r="S58" s="61"/>
      <c r="T58" s="61"/>
      <c r="U58" s="61"/>
      <c r="V58" s="61"/>
      <c r="W58" s="61">
        <f>W29-W50+W56</f>
        <v>-4217.29</v>
      </c>
      <c r="X58" s="61">
        <f>X29-X50+X56</f>
        <v>0</v>
      </c>
      <c r="Y58" s="61"/>
      <c r="Z58" s="61">
        <f>Z29-Z50+Z56</f>
        <v>0</v>
      </c>
      <c r="AA58" s="61"/>
      <c r="AB58" s="61">
        <f>AB29-AB50+AB56</f>
        <v>-576664.83999999985</v>
      </c>
      <c r="AC58" s="61">
        <f>AC29-AC50+AC56</f>
        <v>0</v>
      </c>
      <c r="AD58" s="61"/>
      <c r="AE58" s="61"/>
      <c r="AF58" s="61"/>
      <c r="AG58" s="61">
        <f>AG29-AG50+AG56</f>
        <v>0</v>
      </c>
      <c r="AH58" s="61">
        <f>AH29-AH50+AH56</f>
        <v>0</v>
      </c>
      <c r="AI58" s="61"/>
      <c r="AJ58" s="61"/>
      <c r="AK58" s="61"/>
      <c r="AL58" s="61">
        <f>AL29-AL50+AL56</f>
        <v>-368151.58000000136</v>
      </c>
      <c r="AM58" s="30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1"/>
      <c r="H59" s="61">
        <v>-2633432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/>
      <c r="X59" s="61"/>
      <c r="Y59" s="62" t="str">
        <f>IF(X59=0,"",W59/X59)</f>
        <v/>
      </c>
      <c r="Z59" s="61"/>
      <c r="AA59" s="61"/>
      <c r="AB59" s="61">
        <v>0</v>
      </c>
      <c r="AC59" s="61"/>
      <c r="AD59" s="62" t="str">
        <f>IF(AC59=0,"",AB59/AC59)</f>
        <v/>
      </c>
      <c r="AE59" s="61"/>
      <c r="AF59" s="61"/>
      <c r="AG59" s="61">
        <v>11541079</v>
      </c>
      <c r="AH59" s="61"/>
      <c r="AI59" s="62" t="str">
        <f>IF(AH59=0,"",AG59/AH59)</f>
        <v/>
      </c>
      <c r="AJ59" s="61"/>
      <c r="AK59" s="61"/>
      <c r="AL59" s="61">
        <f>H59+M59+R59+W59+AB59+AG59</f>
        <v>10895678</v>
      </c>
      <c r="AM59" s="30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  <c r="AE60" s="61"/>
      <c r="AF60" s="61"/>
      <c r="AG60" s="61"/>
      <c r="AH60" s="61"/>
      <c r="AI60" s="62" t="str">
        <f>IF(AH60=0,"",AG60/AH60)</f>
        <v/>
      </c>
      <c r="AJ60" s="61"/>
      <c r="AK60" s="61"/>
      <c r="AL60" s="61"/>
      <c r="AM60" s="30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-2633432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0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0</v>
      </c>
      <c r="AC61" s="59">
        <f>SUM(AC59:AC60)</f>
        <v>0</v>
      </c>
      <c r="AD61" s="63" t="str">
        <f>IF(AC61=0,"",AB61/AC61)</f>
        <v/>
      </c>
      <c r="AE61" s="61"/>
      <c r="AF61" s="59">
        <f>SUM(AF59:AF60)</f>
        <v>0</v>
      </c>
      <c r="AG61" s="59">
        <f>SUM(AG59:AG60)</f>
        <v>11541079</v>
      </c>
      <c r="AH61" s="59">
        <f>SUM(AH59:AH60)</f>
        <v>0</v>
      </c>
      <c r="AI61" s="63" t="str">
        <f>IF(AH61=0,"",AG61/AH61)</f>
        <v/>
      </c>
      <c r="AJ61" s="61"/>
      <c r="AK61" s="59">
        <f>SUM(AK59:AK60)</f>
        <v>0</v>
      </c>
      <c r="AL61" s="59">
        <f>SUM(AL59:AL60)</f>
        <v>10895678</v>
      </c>
      <c r="AM61" s="31">
        <f>SUM(AM59:AM60)</f>
        <v>0</v>
      </c>
      <c r="AN61" s="32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1"/>
      <c r="H62" s="61"/>
      <c r="I62" s="61"/>
      <c r="J62" s="62"/>
      <c r="K62" s="61"/>
      <c r="L62" s="61"/>
      <c r="M62" s="61"/>
      <c r="N62" s="61"/>
      <c r="O62" s="62"/>
      <c r="P62" s="61"/>
      <c r="Q62" s="61"/>
      <c r="R62" s="61"/>
      <c r="S62" s="61"/>
      <c r="T62" s="62"/>
      <c r="U62" s="61"/>
      <c r="V62" s="61"/>
      <c r="W62" s="61"/>
      <c r="X62" s="61"/>
      <c r="Y62" s="62"/>
      <c r="Z62" s="61"/>
      <c r="AA62" s="61"/>
      <c r="AB62" s="61"/>
      <c r="AC62" s="61"/>
      <c r="AD62" s="62"/>
      <c r="AE62" s="61"/>
      <c r="AF62" s="61"/>
      <c r="AG62" s="61"/>
      <c r="AH62" s="61"/>
      <c r="AI62" s="62"/>
      <c r="AJ62" s="62"/>
      <c r="AK62" s="61"/>
      <c r="AL62" s="61"/>
      <c r="AM62" s="30"/>
      <c r="AN62" s="8"/>
    </row>
    <row r="63" spans="1:40" ht="28.5" customHeight="1" thickBot="1" x14ac:dyDescent="0.3">
      <c r="A63" s="3"/>
      <c r="B63" s="3"/>
      <c r="C63" s="56" t="s">
        <v>49</v>
      </c>
      <c r="D63" s="38"/>
      <c r="E63" s="38"/>
      <c r="F63" s="38"/>
      <c r="G63" s="67">
        <f>G61+G58</f>
        <v>0</v>
      </c>
      <c r="H63" s="67">
        <f>H61+H58</f>
        <v>-2110892.4900000002</v>
      </c>
      <c r="I63" s="67">
        <f>I61+I58</f>
        <v>0</v>
      </c>
      <c r="J63" s="65" t="str">
        <f>IF(I63=0,"%",H63/I63)</f>
        <v>%</v>
      </c>
      <c r="K63" s="66"/>
      <c r="L63" s="67">
        <f>L61+L58</f>
        <v>0</v>
      </c>
      <c r="M63" s="67">
        <f>M61+M58</f>
        <v>1411562.24</v>
      </c>
      <c r="N63" s="67">
        <f>N61+N58</f>
        <v>491930</v>
      </c>
      <c r="O63" s="65">
        <f>IF(N63=0,"%",M63/N63)</f>
        <v>2.8694371963490739</v>
      </c>
      <c r="P63" s="66"/>
      <c r="Q63" s="67">
        <f>Q61+Q58</f>
        <v>0</v>
      </c>
      <c r="R63" s="67">
        <f>R61+R58</f>
        <v>416408.49999999942</v>
      </c>
      <c r="S63" s="67">
        <f>S61+S58</f>
        <v>0</v>
      </c>
      <c r="T63" s="65" t="str">
        <f>IF(S63=0,"%",R63/S63)</f>
        <v>%</v>
      </c>
      <c r="U63" s="66"/>
      <c r="V63" s="67">
        <f>V61+V58</f>
        <v>0</v>
      </c>
      <c r="W63" s="67">
        <f>W61+W58</f>
        <v>-4217.29</v>
      </c>
      <c r="X63" s="64">
        <f>X61+X58</f>
        <v>0</v>
      </c>
      <c r="Y63" s="65" t="str">
        <f>IF(X63=0,"%",W63/X63)</f>
        <v>%</v>
      </c>
      <c r="Z63" s="66"/>
      <c r="AA63" s="67">
        <f>AA61+AA58</f>
        <v>0</v>
      </c>
      <c r="AB63" s="67">
        <f>AB61+AB58</f>
        <v>-576664.83999999985</v>
      </c>
      <c r="AC63" s="64">
        <f>AC61+AC58</f>
        <v>0</v>
      </c>
      <c r="AD63" s="65" t="str">
        <f>IF(AC63=0,"%",AB63/AC63)</f>
        <v>%</v>
      </c>
      <c r="AE63" s="66"/>
      <c r="AF63" s="67">
        <f>AF61+AF58</f>
        <v>0</v>
      </c>
      <c r="AG63" s="67">
        <f>AG61+AG58</f>
        <v>11541079</v>
      </c>
      <c r="AH63" s="64">
        <f>AH61+AH58</f>
        <v>0</v>
      </c>
      <c r="AI63" s="65" t="str">
        <f>IF(AH63=0,"%",AG63/AH63)</f>
        <v>%</v>
      </c>
      <c r="AJ63" s="65"/>
      <c r="AK63" s="67">
        <f>AK61+AK58</f>
        <v>0</v>
      </c>
      <c r="AL63" s="67">
        <f>AL61+AL58</f>
        <v>10527526.419999998</v>
      </c>
      <c r="AM63" s="39">
        <f>AM61+AM58</f>
        <v>0</v>
      </c>
      <c r="AN63" s="40" t="str">
        <f>IF(AM63=0,"%",AL63/AM63)</f>
        <v>%</v>
      </c>
    </row>
    <row r="65" spans="8:8" x14ac:dyDescent="0.2">
      <c r="H65" s="42"/>
    </row>
    <row r="68" spans="8:8" x14ac:dyDescent="0.2">
      <c r="H68" s="58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2023-11-30T15:13:00Z</dcterms:modified>
</cp:coreProperties>
</file>