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3.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4.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5.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y Drive\Travel Packet- Fillable\"/>
    </mc:Choice>
  </mc:AlternateContent>
  <xr:revisionPtr revIDLastSave="0" documentId="13_ncr:1_{8CA5E89D-090B-46B0-BA4D-8DA1474700CC}" xr6:coauthVersionLast="36" xr6:coauthVersionMax="36" xr10:uidLastSave="{00000000-0000-0000-0000-000000000000}"/>
  <bookViews>
    <workbookView xWindow="0" yWindow="0" windowWidth="17490" windowHeight="7890" firstSheet="1" activeTab="1" xr2:uid="{B46DD599-E97E-4A45-B050-78F9666162EF}"/>
  </bookViews>
  <sheets>
    <sheet name="Over-Night Projected Travel" sheetId="6" state="hidden" r:id="rId1"/>
    <sheet name="Daily ESTIMATED Travel (NEW)" sheetId="9" r:id="rId2"/>
    <sheet name="Daily Travel LOG (New)" sheetId="10" r:id="rId3"/>
    <sheet name="Daily Projected Travel (2)" sheetId="8" state="hidden" r:id="rId4"/>
    <sheet name="Daily Projected Travel orig" sheetId="7" state="hidden" r:id="rId5"/>
  </sheets>
  <definedNames>
    <definedName name="_xlnm.Print_Area" localSheetId="1">'Daily ESTIMATED Travel (NEW)'!$A$4:$U$117</definedName>
    <definedName name="_xlnm.Print_Area" localSheetId="3">'Daily Projected Travel (2)'!$A$4:$U$126</definedName>
    <definedName name="_xlnm.Print_Area" localSheetId="4">'Daily Projected Travel orig'!$A$4:$U$126</definedName>
    <definedName name="_xlnm.Print_Area" localSheetId="2">'Daily Travel LOG (New)'!$A$4:$U$165</definedName>
    <definedName name="_xlnm.Print_Area" localSheetId="0">'Over-Night Projected Travel'!$A$4:$U$118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8" i="10" l="1"/>
  <c r="AD89" i="10"/>
  <c r="AP84" i="10"/>
  <c r="U67" i="10"/>
  <c r="U66" i="10"/>
  <c r="U65" i="10"/>
  <c r="U69" i="10" s="1"/>
  <c r="U60" i="10"/>
  <c r="U62" i="10" s="1"/>
  <c r="U57" i="10"/>
  <c r="U71" i="10" l="1"/>
  <c r="S124" i="10"/>
  <c r="P126" i="10" s="1"/>
  <c r="N105" i="10"/>
  <c r="N104" i="10"/>
  <c r="N103" i="10"/>
  <c r="S90" i="10"/>
  <c r="P108" i="10" s="1"/>
  <c r="T50" i="10"/>
  <c r="T49" i="10"/>
  <c r="T48" i="10"/>
  <c r="T47" i="10"/>
  <c r="I42" i="10"/>
  <c r="I41" i="10"/>
  <c r="I40" i="10"/>
  <c r="I39" i="10"/>
  <c r="AJ15" i="10"/>
  <c r="AI15" i="10"/>
  <c r="AH15" i="10"/>
  <c r="AJ12" i="10"/>
  <c r="AI12" i="10"/>
  <c r="AH12" i="10"/>
  <c r="I41" i="9"/>
  <c r="I42" i="9"/>
  <c r="I39" i="9"/>
  <c r="I40" i="9"/>
  <c r="AK15" i="10" l="1"/>
  <c r="AK12" i="10"/>
  <c r="P103" i="10"/>
  <c r="P104" i="10"/>
  <c r="P105" i="10"/>
  <c r="AB126" i="10"/>
  <c r="N19" i="10" l="1"/>
  <c r="AG19" i="10" s="1"/>
  <c r="AF23" i="10" l="1"/>
  <c r="AG23" i="10" s="1"/>
  <c r="AG24" i="10" s="1"/>
  <c r="H36" i="10"/>
  <c r="AH19" i="10"/>
  <c r="AI19" i="10" s="1"/>
  <c r="AJ19" i="10" s="1"/>
  <c r="H48" i="10" s="1"/>
  <c r="AH49" i="10" l="1"/>
  <c r="AN50" i="10"/>
  <c r="AH51" i="10"/>
  <c r="M48" i="10"/>
  <c r="R48" i="10"/>
  <c r="U48" i="10" s="1"/>
  <c r="AK50" i="10"/>
  <c r="AN51" i="10"/>
  <c r="AH50" i="10"/>
  <c r="H49" i="10"/>
  <c r="AF51" i="10"/>
  <c r="AF49" i="10"/>
  <c r="AK49" i="10"/>
  <c r="J47" i="10"/>
  <c r="M47" i="10"/>
  <c r="H50" i="10"/>
  <c r="R49" i="10"/>
  <c r="U49" i="10" s="1"/>
  <c r="R47" i="10"/>
  <c r="U47" i="10" s="1"/>
  <c r="J48" i="10"/>
  <c r="J50" i="10"/>
  <c r="AF50" i="10"/>
  <c r="J49" i="10"/>
  <c r="M49" i="10"/>
  <c r="AK51" i="10"/>
  <c r="R50" i="10"/>
  <c r="U50" i="10" s="1"/>
  <c r="H47" i="10"/>
  <c r="J42" i="10"/>
  <c r="J41" i="10"/>
  <c r="J40" i="10"/>
  <c r="J39" i="10"/>
  <c r="AF24" i="10"/>
  <c r="AN49" i="10"/>
  <c r="M50" i="10"/>
  <c r="J43" i="10" l="1"/>
  <c r="U54" i="10" s="1"/>
  <c r="U145" i="10" s="1"/>
  <c r="U51" i="10"/>
  <c r="U52" i="10" s="1"/>
  <c r="P106" i="10" s="1"/>
  <c r="AP86" i="10" l="1"/>
  <c r="AP89" i="10" s="1"/>
  <c r="AF93" i="10" s="1"/>
  <c r="S148" i="10"/>
  <c r="J152" i="10" s="1"/>
  <c r="U110" i="10"/>
  <c r="U128" i="10" s="1"/>
  <c r="S98" i="9" l="1"/>
  <c r="P100" i="9" s="1"/>
  <c r="AJ79" i="9"/>
  <c r="AF79" i="9"/>
  <c r="AH78" i="9"/>
  <c r="AJ78" i="9" s="1"/>
  <c r="AH77" i="9"/>
  <c r="AJ77" i="9" s="1"/>
  <c r="AH76" i="9"/>
  <c r="AI76" i="9" s="1"/>
  <c r="AJ76" i="9" s="1"/>
  <c r="S64" i="9"/>
  <c r="P82" i="9" s="1"/>
  <c r="T50" i="9"/>
  <c r="T49" i="9"/>
  <c r="T48" i="9"/>
  <c r="T47" i="9"/>
  <c r="AJ15" i="9"/>
  <c r="AI15" i="9"/>
  <c r="AH15" i="9"/>
  <c r="AJ12" i="9"/>
  <c r="AI12" i="9"/>
  <c r="AH12" i="9"/>
  <c r="T59" i="8"/>
  <c r="T58" i="8"/>
  <c r="T57" i="8"/>
  <c r="T56" i="8"/>
  <c r="L53" i="8"/>
  <c r="I53" i="8"/>
  <c r="L52" i="8"/>
  <c r="L51" i="8"/>
  <c r="L50" i="8"/>
  <c r="L49" i="8"/>
  <c r="L48" i="8"/>
  <c r="L47" i="8"/>
  <c r="L46" i="8"/>
  <c r="AK15" i="9" l="1"/>
  <c r="AK12" i="9"/>
  <c r="AI77" i="9"/>
  <c r="AI78" i="9"/>
  <c r="N19" i="9" l="1"/>
  <c r="AG19" i="9" s="1"/>
  <c r="AF23" i="9" s="1"/>
  <c r="AG23" i="9" s="1"/>
  <c r="AG24" i="9" s="1"/>
  <c r="J39" i="9" l="1"/>
  <c r="J42" i="9"/>
  <c r="J40" i="9"/>
  <c r="J41" i="9"/>
  <c r="AH19" i="9"/>
  <c r="AI19" i="9" s="1"/>
  <c r="AJ60" i="9"/>
  <c r="AJ61" i="9" s="1"/>
  <c r="H36" i="9"/>
  <c r="J43" i="9" l="1"/>
  <c r="AJ19" i="9"/>
  <c r="H47" i="9" s="1"/>
  <c r="N77" i="9"/>
  <c r="P77" i="9" s="1"/>
  <c r="N78" i="9"/>
  <c r="P78" i="9" s="1"/>
  <c r="N79" i="9"/>
  <c r="P79" i="9" s="1"/>
  <c r="AK51" i="9" l="1"/>
  <c r="R48" i="9"/>
  <c r="U48" i="9" s="1"/>
  <c r="J48" i="9"/>
  <c r="AF50" i="9"/>
  <c r="AH50" i="9"/>
  <c r="AF51" i="9"/>
  <c r="M49" i="9"/>
  <c r="AH51" i="9"/>
  <c r="R49" i="9"/>
  <c r="U49" i="9" s="1"/>
  <c r="AF49" i="9"/>
  <c r="AH49" i="9"/>
  <c r="AK49" i="9"/>
  <c r="J47" i="9"/>
  <c r="AN49" i="9"/>
  <c r="J50" i="9"/>
  <c r="R50" i="9"/>
  <c r="U50" i="9" s="1"/>
  <c r="H48" i="9"/>
  <c r="M50" i="9"/>
  <c r="M48" i="9"/>
  <c r="AK50" i="9"/>
  <c r="AN50" i="9"/>
  <c r="H49" i="9"/>
  <c r="R47" i="9"/>
  <c r="U47" i="9" s="1"/>
  <c r="J49" i="9"/>
  <c r="AN51" i="9"/>
  <c r="H50" i="9"/>
  <c r="M47" i="9"/>
  <c r="AF24" i="9"/>
  <c r="U51" i="9" l="1"/>
  <c r="U52" i="9" s="1"/>
  <c r="P80" i="9" s="1"/>
  <c r="U54" i="9"/>
  <c r="U84" i="9" s="1"/>
  <c r="U102" i="9" s="1"/>
  <c r="AB100" i="9"/>
  <c r="S107" i="8" l="1"/>
  <c r="AJ88" i="8"/>
  <c r="AF88" i="8"/>
  <c r="AH87" i="8"/>
  <c r="AJ87" i="8" s="1"/>
  <c r="AH86" i="8"/>
  <c r="AJ86" i="8" s="1"/>
  <c r="AH85" i="8"/>
  <c r="AI85" i="8" s="1"/>
  <c r="AJ85" i="8" s="1"/>
  <c r="S73" i="8"/>
  <c r="P91" i="8" s="1"/>
  <c r="V54" i="8"/>
  <c r="AJ15" i="8"/>
  <c r="AI15" i="8"/>
  <c r="AH15" i="8"/>
  <c r="AJ12" i="8"/>
  <c r="AI12" i="8"/>
  <c r="AH12" i="8"/>
  <c r="AK15" i="8" l="1"/>
  <c r="AK12" i="8"/>
  <c r="AI86" i="8"/>
  <c r="AI87" i="8"/>
  <c r="N19" i="8" l="1"/>
  <c r="AG19" i="8" s="1"/>
  <c r="AH19" i="8" l="1"/>
  <c r="AI19" i="8"/>
  <c r="J40" i="8" l="1"/>
  <c r="J36" i="8"/>
  <c r="H36" i="8"/>
  <c r="D40" i="8"/>
  <c r="H39" i="8"/>
  <c r="Q38" i="8"/>
  <c r="U38" i="8" s="1"/>
  <c r="P48" i="8" s="1"/>
  <c r="M42" i="8"/>
  <c r="H38" i="8"/>
  <c r="D42" i="8"/>
  <c r="Q37" i="8"/>
  <c r="U37" i="8" s="1"/>
  <c r="P47" i="8" s="1"/>
  <c r="D37" i="8"/>
  <c r="Q36" i="8"/>
  <c r="U36" i="8" s="1"/>
  <c r="H40" i="8"/>
  <c r="D36" i="8"/>
  <c r="Q42" i="8"/>
  <c r="U42" i="8" s="1"/>
  <c r="P52" i="8" s="1"/>
  <c r="M38" i="8"/>
  <c r="J42" i="8"/>
  <c r="J38" i="8"/>
  <c r="D38" i="8"/>
  <c r="M37" i="8"/>
  <c r="J41" i="8"/>
  <c r="H41" i="8"/>
  <c r="M40" i="8"/>
  <c r="M36" i="8"/>
  <c r="Q39" i="8"/>
  <c r="U39" i="8" s="1"/>
  <c r="P49" i="8" s="1"/>
  <c r="M39" i="8"/>
  <c r="J39" i="8"/>
  <c r="D39" i="8"/>
  <c r="H42" i="8"/>
  <c r="Q41" i="8"/>
  <c r="U41" i="8" s="1"/>
  <c r="P51" i="8" s="1"/>
  <c r="M41" i="8"/>
  <c r="J37" i="8"/>
  <c r="H37" i="8"/>
  <c r="D41" i="8"/>
  <c r="Q40" i="8"/>
  <c r="U40" i="8" s="1"/>
  <c r="P50" i="8" s="1"/>
  <c r="AJ19" i="8"/>
  <c r="R59" i="8" l="1"/>
  <c r="U59" i="8" s="1"/>
  <c r="H59" i="8"/>
  <c r="M58" i="8"/>
  <c r="M57" i="8"/>
  <c r="M59" i="8"/>
  <c r="J58" i="8"/>
  <c r="R57" i="8"/>
  <c r="U57" i="8" s="1"/>
  <c r="H57" i="8"/>
  <c r="R56" i="8"/>
  <c r="U56" i="8" s="1"/>
  <c r="J56" i="8"/>
  <c r="H56" i="8"/>
  <c r="J59" i="8"/>
  <c r="R58" i="8"/>
  <c r="U58" i="8" s="1"/>
  <c r="H58" i="8"/>
  <c r="J57" i="8"/>
  <c r="M56" i="8"/>
  <c r="U43" i="8"/>
  <c r="P46" i="8"/>
  <c r="P53" i="8" s="1"/>
  <c r="AK58" i="8"/>
  <c r="AH58" i="8"/>
  <c r="AF58" i="8"/>
  <c r="AN60" i="8"/>
  <c r="AK60" i="8"/>
  <c r="AH60" i="8"/>
  <c r="AF60" i="8"/>
  <c r="AN59" i="8"/>
  <c r="AK59" i="8"/>
  <c r="AH59" i="8"/>
  <c r="AF59" i="8"/>
  <c r="AN58" i="8"/>
  <c r="N86" i="8"/>
  <c r="P86" i="8" s="1"/>
  <c r="N87" i="8"/>
  <c r="P87" i="8" s="1"/>
  <c r="N88" i="8"/>
  <c r="P88" i="8" s="1"/>
  <c r="U60" i="8" l="1"/>
  <c r="U63" i="8"/>
  <c r="U61" i="8"/>
  <c r="P89" i="8" s="1"/>
  <c r="U93" i="8"/>
  <c r="P109" i="8" s="1"/>
  <c r="AI15" i="7"/>
  <c r="U111" i="8" l="1"/>
  <c r="AB109" i="8"/>
  <c r="S97" i="6"/>
  <c r="AO97" i="6"/>
  <c r="S107" i="7" l="1"/>
  <c r="S98" i="6"/>
  <c r="S91" i="6"/>
  <c r="S73" i="7" l="1"/>
  <c r="P91" i="7" s="1"/>
  <c r="T56" i="7"/>
  <c r="T59" i="7"/>
  <c r="T58" i="7"/>
  <c r="T57" i="7"/>
  <c r="AJ88" i="7" l="1"/>
  <c r="AF88" i="7"/>
  <c r="AH87" i="7"/>
  <c r="AJ87" i="7" s="1"/>
  <c r="AH86" i="7"/>
  <c r="AJ86" i="7" s="1"/>
  <c r="AH85" i="7"/>
  <c r="AI85" i="7" s="1"/>
  <c r="AJ85" i="7" s="1"/>
  <c r="L53" i="7"/>
  <c r="I53" i="7"/>
  <c r="V54" i="7" s="1"/>
  <c r="L52" i="7"/>
  <c r="L51" i="7"/>
  <c r="L50" i="7"/>
  <c r="L49" i="7"/>
  <c r="L48" i="7"/>
  <c r="L47" i="7"/>
  <c r="L46" i="7"/>
  <c r="AJ15" i="7"/>
  <c r="AH15" i="7"/>
  <c r="AJ12" i="7"/>
  <c r="AI12" i="7"/>
  <c r="AH12" i="7"/>
  <c r="AI87" i="7" l="1"/>
  <c r="AK15" i="7"/>
  <c r="AK12" i="7"/>
  <c r="AI86" i="7"/>
  <c r="AJ83" i="6"/>
  <c r="AF83" i="6"/>
  <c r="AH82" i="6"/>
  <c r="AJ82" i="6" s="1"/>
  <c r="AH81" i="6"/>
  <c r="AJ81" i="6" s="1"/>
  <c r="AH80" i="6"/>
  <c r="AI80" i="6" s="1"/>
  <c r="AJ80" i="6" s="1"/>
  <c r="S67" i="6"/>
  <c r="P85" i="6" s="1"/>
  <c r="U58" i="6"/>
  <c r="L51" i="6"/>
  <c r="I51" i="6"/>
  <c r="V51" i="6" s="1"/>
  <c r="L50" i="6"/>
  <c r="L49" i="6"/>
  <c r="L48" i="6"/>
  <c r="L47" i="6"/>
  <c r="L46" i="6"/>
  <c r="L45" i="6"/>
  <c r="L44" i="6"/>
  <c r="AJ16" i="6"/>
  <c r="AI16" i="6"/>
  <c r="AH16" i="6"/>
  <c r="AJ13" i="6"/>
  <c r="AI13" i="6"/>
  <c r="AH13" i="6"/>
  <c r="AI82" i="6" l="1"/>
  <c r="AK13" i="6"/>
  <c r="AK16" i="6"/>
  <c r="N19" i="7"/>
  <c r="AG19" i="7" s="1"/>
  <c r="AH19" i="7" s="1"/>
  <c r="AI19" i="7" s="1"/>
  <c r="AJ84" i="6"/>
  <c r="AI81" i="6"/>
  <c r="N19" i="6" l="1"/>
  <c r="AG19" i="6" s="1"/>
  <c r="AH19" i="6" s="1"/>
  <c r="AI19" i="6" s="1"/>
  <c r="H36" i="7"/>
  <c r="M36" i="7" s="1"/>
  <c r="M37" i="7" s="1"/>
  <c r="Q42" i="7"/>
  <c r="U42" i="7" s="1"/>
  <c r="P52" i="7" s="1"/>
  <c r="Q38" i="7"/>
  <c r="U38" i="7" s="1"/>
  <c r="P48" i="7" s="1"/>
  <c r="D36" i="7"/>
  <c r="D37" i="7" s="1"/>
  <c r="D38" i="7" s="1"/>
  <c r="D39" i="7" s="1"/>
  <c r="D40" i="7" s="1"/>
  <c r="D41" i="7" s="1"/>
  <c r="D42" i="7" s="1"/>
  <c r="Q40" i="7"/>
  <c r="U40" i="7" s="1"/>
  <c r="P50" i="7" s="1"/>
  <c r="Q36" i="7"/>
  <c r="Q41" i="7"/>
  <c r="U41" i="7" s="1"/>
  <c r="P51" i="7" s="1"/>
  <c r="Q39" i="7"/>
  <c r="U39" i="7" s="1"/>
  <c r="P49" i="7" s="1"/>
  <c r="Q37" i="7"/>
  <c r="U37" i="7" s="1"/>
  <c r="P47" i="7" s="1"/>
  <c r="AJ19" i="7"/>
  <c r="P56" i="7" l="1"/>
  <c r="P57" i="7"/>
  <c r="P58" i="7"/>
  <c r="P59" i="7"/>
  <c r="H56" i="7"/>
  <c r="H37" i="7"/>
  <c r="H38" i="7" s="1"/>
  <c r="J36" i="7"/>
  <c r="J37" i="7" s="1"/>
  <c r="J38" i="7" s="1"/>
  <c r="J39" i="7" s="1"/>
  <c r="J40" i="7" s="1"/>
  <c r="J41" i="7" s="1"/>
  <c r="J42" i="7" s="1"/>
  <c r="M58" i="7"/>
  <c r="J58" i="7"/>
  <c r="H58" i="7"/>
  <c r="M56" i="7"/>
  <c r="H59" i="7"/>
  <c r="M57" i="7"/>
  <c r="J57" i="7"/>
  <c r="M59" i="7"/>
  <c r="J56" i="7"/>
  <c r="J59" i="7"/>
  <c r="H57" i="7"/>
  <c r="N88" i="7"/>
  <c r="P88" i="7" s="1"/>
  <c r="N86" i="7"/>
  <c r="P86" i="7" s="1"/>
  <c r="U36" i="7"/>
  <c r="N87" i="7"/>
  <c r="P87" i="7" s="1"/>
  <c r="H34" i="6"/>
  <c r="H35" i="6" s="1"/>
  <c r="H36" i="6" s="1"/>
  <c r="Q39" i="6"/>
  <c r="U39" i="6" s="1"/>
  <c r="P49" i="6" s="1"/>
  <c r="Q40" i="6"/>
  <c r="U40" i="6" s="1"/>
  <c r="P50" i="6" s="1"/>
  <c r="Q36" i="6"/>
  <c r="U36" i="6" s="1"/>
  <c r="P46" i="6" s="1"/>
  <c r="D34" i="6"/>
  <c r="J34" i="6" s="1"/>
  <c r="J35" i="6" s="1"/>
  <c r="J36" i="6" s="1"/>
  <c r="J37" i="6" s="1"/>
  <c r="J38" i="6" s="1"/>
  <c r="J39" i="6" s="1"/>
  <c r="J40" i="6" s="1"/>
  <c r="Q38" i="6"/>
  <c r="U38" i="6" s="1"/>
  <c r="P48" i="6" s="1"/>
  <c r="Q34" i="6"/>
  <c r="Q35" i="6"/>
  <c r="U35" i="6" s="1"/>
  <c r="P45" i="6" s="1"/>
  <c r="Q37" i="6"/>
  <c r="U37" i="6" s="1"/>
  <c r="P47" i="6" s="1"/>
  <c r="AJ19" i="6"/>
  <c r="U58" i="7" l="1"/>
  <c r="R58" i="7"/>
  <c r="U57" i="7"/>
  <c r="R57" i="7"/>
  <c r="U59" i="7"/>
  <c r="R59" i="7"/>
  <c r="U56" i="7"/>
  <c r="R56" i="7"/>
  <c r="U63" i="7"/>
  <c r="U93" i="7" s="1"/>
  <c r="P109" i="7" s="1"/>
  <c r="P92" i="6"/>
  <c r="P96" i="6" s="1"/>
  <c r="S96" i="6" s="1"/>
  <c r="D35" i="6"/>
  <c r="D36" i="6" s="1"/>
  <c r="D37" i="6" s="1"/>
  <c r="D38" i="6" s="1"/>
  <c r="D39" i="6" s="1"/>
  <c r="D40" i="6" s="1"/>
  <c r="M34" i="6"/>
  <c r="M35" i="6" s="1"/>
  <c r="M38" i="7"/>
  <c r="H39" i="7"/>
  <c r="U60" i="7"/>
  <c r="U61" i="7" s="1"/>
  <c r="U43" i="7"/>
  <c r="P46" i="7"/>
  <c r="P53" i="7" s="1"/>
  <c r="H37" i="6"/>
  <c r="M37" i="6" s="1"/>
  <c r="M36" i="6"/>
  <c r="M56" i="6"/>
  <c r="R56" i="6"/>
  <c r="U56" i="6" s="1"/>
  <c r="J56" i="6"/>
  <c r="R54" i="6"/>
  <c r="U54" i="6" s="1"/>
  <c r="R57" i="6"/>
  <c r="U57" i="6" s="1"/>
  <c r="H56" i="6"/>
  <c r="M54" i="6"/>
  <c r="J55" i="6"/>
  <c r="M57" i="6"/>
  <c r="J54" i="6"/>
  <c r="H57" i="6"/>
  <c r="M55" i="6"/>
  <c r="J57" i="6"/>
  <c r="R55" i="6"/>
  <c r="U55" i="6" s="1"/>
  <c r="H54" i="6"/>
  <c r="H55" i="6"/>
  <c r="N82" i="6"/>
  <c r="P82" i="6" s="1"/>
  <c r="N80" i="6"/>
  <c r="P80" i="6" s="1"/>
  <c r="U34" i="6"/>
  <c r="N81" i="6"/>
  <c r="P81" i="6" s="1"/>
  <c r="U111" i="7" l="1"/>
  <c r="AB109" i="7"/>
  <c r="S92" i="6"/>
  <c r="P100" i="6" s="1"/>
  <c r="H38" i="6"/>
  <c r="H40" i="7"/>
  <c r="M39" i="7"/>
  <c r="P89" i="7"/>
  <c r="U59" i="6"/>
  <c r="P83" i="6" s="1"/>
  <c r="AF85" i="6" s="1"/>
  <c r="U41" i="6"/>
  <c r="P44" i="6"/>
  <c r="P51" i="6" s="1"/>
  <c r="AC99" i="6" l="1"/>
  <c r="M38" i="6"/>
  <c r="H39" i="6"/>
  <c r="U61" i="6"/>
  <c r="U87" i="6" s="1"/>
  <c r="M40" i="7"/>
  <c r="H41" i="7"/>
  <c r="U102" i="6" l="1"/>
  <c r="M39" i="6"/>
  <c r="H40" i="6"/>
  <c r="M40" i="6" s="1"/>
  <c r="M41" i="7"/>
  <c r="H42" i="7"/>
  <c r="M42" i="7" s="1"/>
</calcChain>
</file>

<file path=xl/sharedStrings.xml><?xml version="1.0" encoding="utf-8"?>
<sst xmlns="http://schemas.openxmlformats.org/spreadsheetml/2006/main" count="905" uniqueCount="224">
  <si>
    <t>COMPLETE ONLY THE YELLOW CELLS</t>
  </si>
  <si>
    <t>I.</t>
  </si>
  <si>
    <t>EMPLOYEE:</t>
  </si>
  <si>
    <t>TO</t>
  </si>
  <si>
    <t>II.</t>
  </si>
  <si>
    <t>REIM PO # ISSUED:</t>
  </si>
  <si>
    <t>From</t>
  </si>
  <si>
    <t>Date (from)</t>
  </si>
  <si>
    <t>Time (From)</t>
  </si>
  <si>
    <t>Date (To)</t>
  </si>
  <si>
    <t>Time (To)</t>
  </si>
  <si>
    <t>Days</t>
  </si>
  <si>
    <t>Hours</t>
  </si>
  <si>
    <r>
      <t xml:space="preserve">Refer to </t>
    </r>
    <r>
      <rPr>
        <b/>
        <i/>
        <sz val="11"/>
        <color indexed="8"/>
        <rFont val="Times New Roman"/>
        <family val="1"/>
      </rPr>
      <t>Business &amp; Operations Policy 4.17</t>
    </r>
    <r>
      <rPr>
        <i/>
        <sz val="11"/>
        <color indexed="8"/>
        <rFont val="Times New Roman"/>
        <family val="1"/>
      </rPr>
      <t xml:space="preserve"> and </t>
    </r>
    <r>
      <rPr>
        <b/>
        <i/>
        <sz val="11"/>
        <color indexed="8"/>
        <rFont val="Times New Roman"/>
        <family val="1"/>
      </rPr>
      <t>Business Administrative Regulation 4.17a</t>
    </r>
    <r>
      <rPr>
        <i/>
        <sz val="11"/>
        <color indexed="8"/>
        <rFont val="Times New Roman"/>
        <family val="1"/>
      </rPr>
      <t xml:space="preserve"> for allowable reimbursement rates  </t>
    </r>
    <r>
      <rPr>
        <b/>
        <i/>
        <sz val="11"/>
        <color indexed="8"/>
        <rFont val="Times New Roman"/>
        <family val="1"/>
      </rPr>
      <t>ITEMIZED RECEIPTS REQUIRED.</t>
    </r>
  </si>
  <si>
    <t>III.</t>
  </si>
  <si>
    <t>PROJECTED TRAVEL EXPENSES</t>
  </si>
  <si>
    <t>Yes</t>
  </si>
  <si>
    <t>Are you requesting lodging?</t>
  </si>
  <si>
    <t>If yes, Lodging expenses must be on a separate purchase requisition.</t>
  </si>
  <si>
    <t>No</t>
  </si>
  <si>
    <t>Is a Substitute Required?</t>
  </si>
  <si>
    <t>MEAL CALCULATION</t>
  </si>
  <si>
    <t>LIST FULL 24-HOUR PERIODS (EXCLUDING EXTENDED STAY FOR PERSONAL REASONS):</t>
  </si>
  <si>
    <r>
      <t xml:space="preserve">Day / Date </t>
    </r>
    <r>
      <rPr>
        <b/>
        <sz val="9"/>
        <color theme="1"/>
        <rFont val="Times New Roman"/>
        <family val="1"/>
      </rPr>
      <t>(From)</t>
    </r>
  </si>
  <si>
    <r>
      <t>Time</t>
    </r>
    <r>
      <rPr>
        <b/>
        <sz val="9"/>
        <color theme="1"/>
        <rFont val="Times New Roman"/>
        <family val="1"/>
      </rPr>
      <t xml:space="preserve"> (From)</t>
    </r>
  </si>
  <si>
    <r>
      <t xml:space="preserve">Date </t>
    </r>
    <r>
      <rPr>
        <b/>
        <sz val="9"/>
        <color theme="1"/>
        <rFont val="Times New Roman"/>
        <family val="1"/>
      </rPr>
      <t>(To)</t>
    </r>
  </si>
  <si>
    <r>
      <t>Time</t>
    </r>
    <r>
      <rPr>
        <b/>
        <sz val="9"/>
        <color theme="1"/>
        <rFont val="Times New Roman"/>
        <family val="1"/>
      </rPr>
      <t xml:space="preserve"> (To)</t>
    </r>
  </si>
  <si>
    <t>Rate</t>
  </si>
  <si>
    <t>MAX Allowed</t>
  </si>
  <si>
    <t>ITEMIZED RECEIPTS  (B=Breakfast  L=Lunch  D=Dinner)</t>
  </si>
  <si>
    <t>OUT-OF-POCKET RECEIPTS</t>
  </si>
  <si>
    <t>Receipt 1</t>
  </si>
  <si>
    <t>Receipt 2</t>
  </si>
  <si>
    <t>Receipt 3</t>
  </si>
  <si>
    <t>Total Receipts</t>
  </si>
  <si>
    <t>MAX Reimb</t>
  </si>
  <si>
    <t>PERIOD 1</t>
  </si>
  <si>
    <t>PERIOD 2</t>
  </si>
  <si>
    <t>PERIOD 3</t>
  </si>
  <si>
    <t>PERIOD 4</t>
  </si>
  <si>
    <t>PERIOD 5</t>
  </si>
  <si>
    <t>PERIOD 6</t>
  </si>
  <si>
    <t>PERIOD 7</t>
  </si>
  <si>
    <t>Total Receipts:</t>
  </si>
  <si>
    <t>SELECT PARTIAL DAY PERIOD</t>
  </si>
  <si>
    <t>Date</t>
  </si>
  <si>
    <t>&lt; 2 Hours</t>
  </si>
  <si>
    <t>2 to &lt; 6 Hours</t>
  </si>
  <si>
    <t>6 to &lt;12 Hours</t>
  </si>
  <si>
    <t>12 Hours +</t>
  </si>
  <si>
    <t>Partial Day Receipts-BOA P-Card</t>
  </si>
  <si>
    <t>Partial Day Estimate</t>
  </si>
  <si>
    <t>Not Requesting Per Diem Reimbursement</t>
  </si>
  <si>
    <t>*Choose from Drop Down Menu</t>
  </si>
  <si>
    <t>In-State Travel</t>
  </si>
  <si>
    <t>X</t>
  </si>
  <si>
    <t># Days</t>
  </si>
  <si>
    <t>=</t>
  </si>
  <si>
    <t>Santa Fe, NM</t>
  </si>
  <si>
    <t>Out-of-State Travel</t>
  </si>
  <si>
    <t>Partial Day Per Diem as calculated above:</t>
  </si>
  <si>
    <t>is there per diem?</t>
  </si>
  <si>
    <r>
      <rPr>
        <b/>
        <u/>
        <sz val="12"/>
        <color theme="1"/>
        <rFont val="Times New Roman"/>
        <family val="1"/>
      </rPr>
      <t>Requesting a School Vehicle</t>
    </r>
    <r>
      <rPr>
        <b/>
        <sz val="12"/>
        <color theme="1"/>
        <rFont val="Times New Roman"/>
        <family val="1"/>
      </rPr>
      <t xml:space="preserve">: </t>
    </r>
  </si>
  <si>
    <t>When requesting reimbursement for mileage, written permission must be attached.</t>
  </si>
  <si>
    <t>Car</t>
  </si>
  <si>
    <t>Type Requested?</t>
  </si>
  <si>
    <t xml:space="preserve">If a school vehicle is not available, complete estimate below for personal auto mileage reimbursement.  </t>
  </si>
  <si>
    <t>Suburban</t>
  </si>
  <si>
    <t>Estimated Mileage to be Claimed</t>
  </si>
  <si>
    <t># of Miles X</t>
  </si>
  <si>
    <t xml:space="preserve"> per Mile =</t>
  </si>
  <si>
    <r>
      <rPr>
        <b/>
        <u/>
        <sz val="12"/>
        <color theme="1"/>
        <rFont val="Times New Roman"/>
        <family val="1"/>
      </rPr>
      <t xml:space="preserve">Other Expenses: </t>
    </r>
    <r>
      <rPr>
        <b/>
        <sz val="12"/>
        <color theme="1"/>
        <rFont val="Times New Roman"/>
        <family val="1"/>
      </rPr>
      <t>Parking, Shuttle, Phone Calls, Etc.</t>
    </r>
  </si>
  <si>
    <t>Receipts documenting expenditures must be attached to completed Travel Log upon return.</t>
  </si>
  <si>
    <t>IV.</t>
  </si>
  <si>
    <t>TOTAL Estimate for Employee Travel Reimbursement PO</t>
  </si>
  <si>
    <t>*I hereby certify that the above travel will be done in connection with authorized school business and that the above statements are true and payment thereof has not been received. I certify that no alcohol will be purchased with any funds requested for reimbursement.</t>
  </si>
  <si>
    <t>Employee Signature</t>
  </si>
  <si>
    <t>Date:</t>
  </si>
  <si>
    <t>Funding Source</t>
  </si>
  <si>
    <t>Immediate Supervisor Signature</t>
  </si>
  <si>
    <t>Superintendent or Designee Signature</t>
  </si>
  <si>
    <t>Purchase Requisition #</t>
  </si>
  <si>
    <t>Date Entered</t>
  </si>
  <si>
    <t>Entered By</t>
  </si>
  <si>
    <t>MAX MEAL REIMBURSEMENT ESTIMATE (Receipts Required)</t>
  </si>
  <si>
    <r>
      <rPr>
        <b/>
        <u/>
        <sz val="12"/>
        <color theme="1"/>
        <rFont val="Times New Roman"/>
        <family val="1"/>
      </rPr>
      <t>Per Diem Reimbursement Request</t>
    </r>
    <r>
      <rPr>
        <b/>
        <sz val="12"/>
        <color theme="1"/>
        <rFont val="Times New Roman"/>
        <family val="1"/>
      </rPr>
      <t>:  When not requesting lodging or meal reimbursement, Per Diem is payable on overnight trips for every 24-hour period and partial-day per the schedule included on this form. Per Diem cannot be used when HVPS is paying for your hotel room.  Receipts are not required for meal reimbursement.</t>
    </r>
  </si>
  <si>
    <r>
      <rPr>
        <b/>
        <u/>
        <sz val="13"/>
        <color rgb="FFFF0000"/>
        <rFont val="Times New Roman"/>
        <family val="1"/>
      </rPr>
      <t>Choose Per Diem Rate</t>
    </r>
    <r>
      <rPr>
        <b/>
        <sz val="13"/>
        <color rgb="FFFF0000"/>
        <rFont val="Times New Roman"/>
        <family val="1"/>
      </rPr>
      <t>:</t>
    </r>
  </si>
  <si>
    <t>N/A</t>
  </si>
  <si>
    <t xml:space="preserve"> EMPLOYEE PROFESSIONAL LEAVE REQUEST AND P.O.</t>
  </si>
  <si>
    <t>REQUISITION for PROJECTED TRAVEL &amp; EXPENSES</t>
  </si>
  <si>
    <t>HATCH VALLEY PUBLIC SCHOOLS</t>
  </si>
  <si>
    <t>Must attach Documentation in regard to the Workshop/Meeting such as Agenda, Literature, etc.</t>
  </si>
  <si>
    <t>YOUR LOCATION:</t>
  </si>
  <si>
    <t>If there is a fee for attending the conference or meeting, please attach a separate purchase requisition.</t>
  </si>
  <si>
    <t>MAX MEAL REIMBURSEMENT ESTIMATE (Receipts Required for reimbursment)</t>
  </si>
  <si>
    <t>CONFERENCE / MTG:</t>
  </si>
  <si>
    <t>DESTINATION:</t>
  </si>
  <si>
    <t>DATES OF TRAVEL:</t>
  </si>
  <si>
    <t>FUND:</t>
  </si>
  <si>
    <t>OTHER TRAVEL ESTIMATED EXPENSES (Receipts Required)</t>
  </si>
  <si>
    <t>ESTIMATED</t>
  </si>
  <si>
    <t>Vehicle Assigned:</t>
  </si>
  <si>
    <t>Deming</t>
  </si>
  <si>
    <t>Las Cruces</t>
  </si>
  <si>
    <t>Anthony</t>
  </si>
  <si>
    <t>Silver City</t>
  </si>
  <si>
    <t>Lordsburg</t>
  </si>
  <si>
    <t>Socorro</t>
  </si>
  <si>
    <t>TorC</t>
  </si>
  <si>
    <t>El Paso</t>
  </si>
  <si>
    <t>City</t>
  </si>
  <si>
    <t># Miles to Hatch, one way</t>
  </si>
  <si>
    <t xml:space="preserve">Alamogordo </t>
  </si>
  <si>
    <t xml:space="preserve">Albuquerque </t>
  </si>
  <si>
    <t xml:space="preserve">Bayard </t>
  </si>
  <si>
    <t>Notes:</t>
  </si>
  <si>
    <t>One-Way Mileage:</t>
  </si>
  <si>
    <t>Mileage Chart for Cell F14</t>
  </si>
  <si>
    <t>Santa Teresa</t>
  </si>
  <si>
    <t>Chapparal</t>
  </si>
  <si>
    <t xml:space="preserve">Choose Car up to 5 staff </t>
  </si>
  <si>
    <t>Choose Suburban up to 9 staff</t>
  </si>
  <si>
    <t>Number of Staff in vehicle:</t>
  </si>
  <si>
    <t>*If location not listed below, attach Google Map with Mileage.</t>
  </si>
  <si>
    <t>Please attach a copy of the agenda to this approval form.</t>
  </si>
  <si>
    <t>OVERNIGHT WORKSHEET</t>
  </si>
  <si>
    <t>DAILY RATE WORKSHEET</t>
  </si>
  <si>
    <t>Truck</t>
  </si>
  <si>
    <t>Other</t>
  </si>
  <si>
    <t>Number of Days of Daily Travel:</t>
  </si>
  <si>
    <t>*Mileage Rate approved by PED 10/11/2022</t>
  </si>
  <si>
    <t>Finance Department Signature</t>
  </si>
  <si>
    <t>Parking</t>
  </si>
  <si>
    <t>V.</t>
  </si>
  <si>
    <t>OTHER PROJECTED TRAVEL EXPENSES WHICH REQUIRE A SEPARATE PO</t>
  </si>
  <si>
    <t>Hotel Fee per Night Incl. Tax/Fees</t>
  </si>
  <si>
    <t>Registration Fees</t>
  </si>
  <si>
    <t>Number of Staff Traveling in Vehicle:</t>
  </si>
  <si>
    <t>OTHER TRAVEL ESTIMATED EXPENSES ON SEPARATE POS</t>
  </si>
  <si>
    <t>VI.</t>
  </si>
  <si>
    <t>TOTAL ESTIMATED COST OF TRAVEL FOR PROFESSIONAL DEVELOPMENT</t>
  </si>
  <si>
    <t>Number of Nights</t>
  </si>
  <si>
    <t>Est. Parking at Hotel per Night, include on BOA PO</t>
  </si>
  <si>
    <t>Est. Airline/Baggage, include on BOA PO</t>
  </si>
  <si>
    <t>Est. Rental Car, include on BOA PO</t>
  </si>
  <si>
    <t>*Submit to Jessica Batrez  for next approval or Route via. Adobe</t>
  </si>
  <si>
    <r>
      <rPr>
        <b/>
        <u/>
        <sz val="11"/>
        <color theme="1"/>
        <rFont val="Times New Roman"/>
        <family val="1"/>
      </rPr>
      <t>Meal Reimbursement Request</t>
    </r>
    <r>
      <rPr>
        <b/>
        <sz val="11"/>
        <color theme="1"/>
        <rFont val="Times New Roman"/>
        <family val="1"/>
      </rPr>
      <t xml:space="preserve">:  You will be reimbursed </t>
    </r>
    <r>
      <rPr>
        <b/>
        <u/>
        <sz val="11"/>
        <color theme="1"/>
        <rFont val="Times New Roman"/>
        <family val="1"/>
      </rPr>
      <t>only</t>
    </r>
    <r>
      <rPr>
        <b/>
        <sz val="11"/>
        <color theme="1"/>
        <rFont val="Times New Roman"/>
        <family val="1"/>
      </rPr>
      <t xml:space="preserve"> for </t>
    </r>
    <r>
      <rPr>
        <b/>
        <u/>
        <sz val="11"/>
        <color theme="1"/>
        <rFont val="Times New Roman"/>
        <family val="1"/>
      </rPr>
      <t>your</t>
    </r>
    <r>
      <rPr>
        <b/>
        <sz val="11"/>
        <color theme="1"/>
        <rFont val="Times New Roman"/>
        <family val="1"/>
      </rPr>
      <t xml:space="preserve"> actual meal expenses.  Calculations are based on $59 24-hour periods for in-state and out-of-state travel as calculated below. Calculations also include partial day per diem reimbursement rates based on PSAB Supplement 20.  Attach receipts to Travel Log with Agenda, Attendance Confirmation, and Folio upon return.</t>
    </r>
  </si>
  <si>
    <t>SUV</t>
  </si>
  <si>
    <t>*Once completed please print, sign, and submit to your immediate supervisor for approval.</t>
  </si>
  <si>
    <t>Secretary should complete Fund:</t>
  </si>
  <si>
    <t>11000.2500.53330.0000.018000</t>
  </si>
  <si>
    <t>Do not use GoogleSheets. Download and open in Excel.</t>
  </si>
  <si>
    <t>REV 07/08/2025 SS</t>
  </si>
  <si>
    <t>Superintendent Signature Required for Hotel charges totaling more than $350 per night (incl. tax/fees).</t>
  </si>
  <si>
    <t>One day meeting at GISD</t>
  </si>
  <si>
    <t>Gadsden, NM</t>
  </si>
  <si>
    <t>Operational</t>
  </si>
  <si>
    <t>Sheila Stevenson</t>
  </si>
  <si>
    <t>CES Region VIII Member Meeting</t>
  </si>
  <si>
    <t>11000.2500.53330</t>
  </si>
  <si>
    <t>Meal Provided</t>
  </si>
  <si>
    <t>Business Office</t>
  </si>
  <si>
    <t>NMASBO Spring Budget Conference</t>
  </si>
  <si>
    <t>Sandia Casino, Albuquerque NM</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</si>
  <si>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work day will be used to calculate the reimbursement.</t>
    </r>
    <r>
      <rPr>
        <b/>
        <sz val="11"/>
        <color theme="1"/>
        <rFont val="Times New Roman"/>
        <family val="1"/>
      </rPr>
      <t xml:space="preserve"> Attach receipts to Travel Log with Agenda upon return. </t>
    </r>
    <r>
      <rPr>
        <b/>
        <sz val="11"/>
        <rFont val="Times New Roman"/>
        <family val="1"/>
      </rPr>
      <t>Superintendent/designee must approve partial day reimbursement prior to travel.</t>
    </r>
  </si>
  <si>
    <t>Las Cruces, NM</t>
  </si>
  <si>
    <t xml:space="preserve">NMASBO Regional Connect </t>
  </si>
  <si>
    <t>Less than 10 Hours</t>
  </si>
  <si>
    <t>10 Hours to 14 Hours</t>
  </si>
  <si>
    <t>14 Hours to 20 Hours</t>
  </si>
  <si>
    <t>Over 20 Hours</t>
  </si>
  <si>
    <t>Calculated Reimbursment</t>
  </si>
  <si>
    <t>Less 8 Hours for Work Day - Lunch</t>
  </si>
  <si>
    <t>Partial Day Rates</t>
  </si>
  <si>
    <t>Hours Calculated for Entire Trip</t>
  </si>
  <si>
    <t>parking</t>
  </si>
  <si>
    <t>Calculated Total Trip Duration:</t>
  </si>
  <si>
    <t>REV 11/10/2025 SS</t>
  </si>
  <si>
    <t>DAILY RATE TRAVEL LOG</t>
  </si>
  <si>
    <t>ACTUALS</t>
  </si>
  <si>
    <t>Hatch Valley Public Schools Employee Travel Log</t>
  </si>
  <si>
    <t>TRAVEL REIMBURSEMENT WORKSHEET</t>
  </si>
  <si>
    <t>TOTAL MEAL REIMBURSEMENT DUE TO EMPLOYEE</t>
  </si>
  <si>
    <t>Bank of America P- Card Charges</t>
  </si>
  <si>
    <t>Out-of-Pocket Receipts</t>
  </si>
  <si>
    <t>LODGING PO#</t>
  </si>
  <si>
    <t>TRANSPORTATION:</t>
  </si>
  <si>
    <t>Personal Vehicle (map mileage)-only if School Vehicle was unavailable (must attach preapproval from Mr. Chavez).</t>
  </si>
  <si>
    <t>MILES</t>
  </si>
  <si>
    <t>TOTAL TRANSPORTATION</t>
  </si>
  <si>
    <t>Other (List)</t>
  </si>
  <si>
    <t xml:space="preserve">NOTES: </t>
  </si>
  <si>
    <t>DEDUCTIONS FOR UNALLOWED CHARGES OR MISSING RECEIPTS:</t>
  </si>
  <si>
    <t>TOTAL REIMBURSEMENT TO EMPLOYEE</t>
  </si>
  <si>
    <t>CHARGE SUMMARY (FINANCE USE ONLY)</t>
  </si>
  <si>
    <t>Total P-CARD CHARGES</t>
  </si>
  <si>
    <t>EMPLOYEE REIMBURSEMENT</t>
  </si>
  <si>
    <t>Agenda?</t>
  </si>
  <si>
    <t>YES</t>
  </si>
  <si>
    <t>NO</t>
  </si>
  <si>
    <t>Travel Total</t>
  </si>
  <si>
    <t>CHECK #</t>
  </si>
  <si>
    <t>DATE</t>
  </si>
  <si>
    <t>Folio?</t>
  </si>
  <si>
    <t>FINANCE / SUPERINTENDENT:</t>
  </si>
  <si>
    <t>EMPLOYEE:_________________________________________________</t>
  </si>
  <si>
    <t>*I hereby certify that the travel described above was conducted in connection with authorized school business. I further affirm that all statements provided herein are true and accurate to the best of my knowledge, and that I have not previously received payment for the expenses claimed.</t>
  </si>
  <si>
    <t xml:space="preserve">*By signing above, the Finance Dept/ Superintendent approves travel per diem reimbursement payment to Employee as calculated by Travel Form. </t>
  </si>
  <si>
    <t>Rev. 9/18/2025 SS</t>
  </si>
  <si>
    <t>Acknowledgment and Waiver of Reimbursement:  In the event that an employee does not wish to receive a reimbursement, the following section must be completed.</t>
  </si>
  <si>
    <t>I hereby certify that I am eligible for the reimbursement amount as calculated on this form. However, I voluntarily decline to receive said reimbursement. By signing below, I acknowledge and affirmatively waive any right to the reimbursement referenced herein, and I understand that this decision is final and irrevocable.</t>
  </si>
  <si>
    <t>Employee Name - Print</t>
  </si>
  <si>
    <t>Finance Office Signature</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</si>
  <si>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8 hour work day (7.5 work hours + 30 min lunch) will be used to calculate the reimbursement (Effective for Daily Travel after 11/1/2025).</t>
    </r>
    <r>
      <rPr>
        <b/>
        <sz val="11"/>
        <color theme="1"/>
        <rFont val="Times New Roman"/>
        <family val="1"/>
      </rPr>
      <t xml:space="preserve"> Signin Sheet/Badge and Agenda upon return. </t>
    </r>
    <r>
      <rPr>
        <b/>
        <sz val="11"/>
        <rFont val="Times New Roman"/>
        <family val="1"/>
      </rPr>
      <t>Superintendent/designee must approve partial day reimbursement prior to travel.</t>
    </r>
    <r>
      <rPr>
        <b/>
        <sz val="11"/>
        <color theme="1"/>
        <rFont val="Times New Roman"/>
        <family val="1"/>
      </rPr>
      <t xml:space="preserve"> </t>
    </r>
  </si>
  <si>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t>
    </r>
    <r>
      <rPr>
        <b/>
        <sz val="11"/>
        <color rgb="FFFF0000"/>
        <rFont val="Times New Roman"/>
        <family val="1"/>
      </rPr>
      <t>Only hours over the normal 8 hour work day (7.5 work hours + 30 min lunch) will be used to calculate the reimbursement (Effective for Daily Travel after 11/1/2025).</t>
    </r>
    <r>
      <rPr>
        <b/>
        <sz val="11"/>
        <color theme="1"/>
        <rFont val="Times New Roman"/>
        <family val="1"/>
      </rPr>
      <t xml:space="preserve"> Attach receipts to Travel Log with Agenda upon return. </t>
    </r>
    <r>
      <rPr>
        <b/>
        <sz val="11"/>
        <rFont val="Times New Roman"/>
        <family val="1"/>
      </rPr>
      <t>Superintendent/designee must approve partial day reimbursement prior to travel.</t>
    </r>
    <r>
      <rPr>
        <b/>
        <sz val="11"/>
        <color theme="1"/>
        <rFont val="Times New Roman"/>
        <family val="1"/>
      </rPr>
      <t xml:space="preserve"> </t>
    </r>
  </si>
  <si>
    <t>TOTAL TRAVEL EXPENSE REIMBURSEMENT REQUEST</t>
  </si>
  <si>
    <t>TOTAL REIMBURSEMENT TO EMPLOYEE (MEAL AND TRAVEL EXP.)</t>
  </si>
  <si>
    <t>OTHER TRAVEL EXPENSES (RECIEPTS REQUIRED):</t>
  </si>
  <si>
    <t>TOTAL OTHER TRAVEL EXPENSES (RECEIPTS REQUIRED)</t>
  </si>
  <si>
    <t>REV 12/2/2025 SS</t>
  </si>
  <si>
    <t>Time (from)</t>
  </si>
  <si>
    <t>Start Time: Record either the time you departed for the trip or the time you began work on the day of travel—whichever occurred first.</t>
  </si>
  <si>
    <r>
      <t xml:space="preserve">Refer to </t>
    </r>
    <r>
      <rPr>
        <b/>
        <i/>
        <sz val="11"/>
        <color indexed="8"/>
        <rFont val="Times New Roman"/>
        <family val="1"/>
      </rPr>
      <t>PSAB_Manual-of-Procedures-PSAB_PSAB20_Training-Travel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effective 7/1/2026</t>
    </r>
  </si>
  <si>
    <t>Rev.  03/26/2026  JB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</si>
</sst>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409]h:mm\ AM/PM;@"/>
  </numFmts>
  <fonts count="55" x14ac:knownFonts="1">
    <font>
      <sz val="11"/>
      <color theme="1"/>
      <name val="Calibri"/>
      <family val="2"/>
      <scheme val="minor"/>
    </font>
    <font>
      <sz val="11"/>
      <color theme="1"/>
      <name val="Calibri"/>
      <family val="2"/>
      <scheme val="minor"/>
    </font>
    <font>
      <sz val="10"/>
      <name val="Times New Roman"/>
      <family val="1"/>
    </font>
    <font>
      <b/>
      <sz val="11"/>
      <name val="Times New Roman"/>
      <family val="1"/>
    </font>
    <font>
      <b/>
      <sz val="9"/>
      <color theme="1"/>
      <name val="Times New Roman"/>
      <family val="1"/>
    </font>
    <font>
      <sz val="9"/>
      <name val="Times New Roman"/>
      <family val="1"/>
    </font>
    <font>
      <b/>
      <sz val="9"/>
      <name val="Times New Roman"/>
      <family val="1"/>
    </font>
    <font>
      <sz val="9"/>
      <color rgb="FFFF0000"/>
      <name val="Times New Roman"/>
      <family val="1"/>
    </font>
    <font>
      <b/>
      <sz val="11"/>
      <color theme="1"/>
      <name val="Times New Roman"/>
      <family val="1"/>
    </font>
    <font>
      <b/>
      <i/>
      <sz val="9"/>
      <name val="Times New Roman"/>
      <family val="1"/>
    </font>
    <font>
      <i/>
      <sz val="11"/>
      <color theme="1"/>
      <name val="Times New Roman"/>
      <family val="1"/>
    </font>
    <font>
      <b/>
      <i/>
      <sz val="11"/>
      <color indexed="8"/>
      <name val="Times New Roman"/>
      <family val="1"/>
    </font>
    <font>
      <i/>
      <sz val="11"/>
      <color indexed="8"/>
      <name val="Times New Roman"/>
      <family val="1"/>
    </font>
    <font>
      <b/>
      <sz val="12"/>
      <color theme="1"/>
      <name val="Times New Roman"/>
      <family val="1"/>
    </font>
    <font>
      <b/>
      <u/>
      <sz val="12"/>
      <color theme="1"/>
      <name val="Times New Roman"/>
      <family val="1"/>
    </font>
    <font>
      <sz val="12"/>
      <name val="Times New Roman"/>
      <family val="1"/>
    </font>
    <font>
      <b/>
      <u/>
      <sz val="11"/>
      <color theme="1"/>
      <name val="Times New Roman"/>
      <family val="1"/>
    </font>
    <font>
      <b/>
      <i/>
      <sz val="10"/>
      <color rgb="FFFF0000"/>
      <name val="Times New Roman"/>
      <family val="1"/>
    </font>
    <font>
      <b/>
      <i/>
      <sz val="10"/>
      <color theme="1"/>
      <name val="Times New Roman"/>
      <family val="1"/>
    </font>
    <font>
      <b/>
      <sz val="10"/>
      <color theme="1"/>
      <name val="Times New Roman"/>
      <family val="1"/>
    </font>
    <font>
      <sz val="10"/>
      <color theme="1"/>
      <name val="Times New Roman"/>
      <family val="1"/>
    </font>
    <font>
      <sz val="11"/>
      <color theme="1"/>
      <name val="Times New Roman"/>
      <family val="1"/>
    </font>
    <font>
      <b/>
      <sz val="14"/>
      <color theme="1"/>
      <name val="Times New Roman"/>
      <family val="1"/>
    </font>
    <font>
      <b/>
      <sz val="12"/>
      <name val="Times New Roman"/>
      <family val="1"/>
    </font>
    <font>
      <sz val="8"/>
      <color theme="1"/>
      <name val="Times New Roman"/>
      <family val="1"/>
    </font>
    <font>
      <b/>
      <sz val="12"/>
      <color rgb="FFFF0000"/>
      <name val="Times New Roman"/>
      <family val="1"/>
    </font>
    <font>
      <sz val="12"/>
      <color theme="1"/>
      <name val="Times New Roman"/>
      <family val="1"/>
    </font>
    <font>
      <i/>
      <sz val="10"/>
      <name val="Times New Roman"/>
      <family val="1"/>
    </font>
    <font>
      <i/>
      <sz val="12"/>
      <name val="Times New Roman"/>
      <family val="1"/>
    </font>
    <font>
      <i/>
      <sz val="11"/>
      <name val="Times New Roman"/>
      <family val="1"/>
    </font>
    <font>
      <i/>
      <sz val="12"/>
      <color theme="1"/>
      <name val="Times New Roman"/>
      <family val="1"/>
    </font>
    <font>
      <i/>
      <sz val="9"/>
      <color theme="1"/>
      <name val="Times New Roman"/>
      <family val="1"/>
    </font>
    <font>
      <sz val="8"/>
      <name val="Times New Roman"/>
      <family val="1"/>
    </font>
    <font>
      <i/>
      <sz val="9"/>
      <name val="Times New Roman"/>
      <family val="1"/>
    </font>
    <font>
      <b/>
      <sz val="13"/>
      <color rgb="FFFF0000"/>
      <name val="Times New Roman"/>
      <family val="1"/>
    </font>
    <font>
      <b/>
      <u/>
      <sz val="13"/>
      <color rgb="FFFF0000"/>
      <name val="Times New Roman"/>
      <family val="1"/>
    </font>
    <font>
      <i/>
      <sz val="18"/>
      <name val="Times New Roman"/>
      <family val="1"/>
    </font>
    <font>
      <b/>
      <sz val="20"/>
      <color theme="1"/>
      <name val="Times New Roman"/>
      <family val="1"/>
    </font>
    <font>
      <b/>
      <sz val="20"/>
      <color rgb="FFFF0000"/>
      <name val="Times New Roman"/>
      <family val="1"/>
    </font>
    <font>
      <b/>
      <sz val="14"/>
      <name val="Times New Roman"/>
      <family val="1"/>
    </font>
    <font>
      <i/>
      <sz val="9"/>
      <color rgb="FFFF0000"/>
      <name val="Times New Roman"/>
      <family val="1"/>
    </font>
    <font>
      <b/>
      <sz val="11"/>
      <color rgb="FFFF0000"/>
      <name val="Times New Roman"/>
      <family val="1"/>
    </font>
    <font>
      <b/>
      <sz val="9"/>
      <color rgb="FFFF0000"/>
      <name val="Times New Roman"/>
      <family val="1"/>
    </font>
    <font>
      <b/>
      <i/>
      <sz val="11"/>
      <color rgb="FFFF0000"/>
      <name val="Times New Roman"/>
      <family val="1"/>
    </font>
    <font>
      <sz val="14"/>
      <color theme="1"/>
      <name val="Times New Roman"/>
      <family val="1"/>
    </font>
    <font>
      <sz val="14"/>
      <name val="Times New Roman"/>
      <family val="1"/>
    </font>
    <font>
      <b/>
      <sz val="10"/>
      <name val="Times New Roman"/>
      <family val="1"/>
    </font>
    <font>
      <b/>
      <sz val="10"/>
      <color rgb="FFFF0000"/>
      <name val="Times New Roman"/>
      <family val="1"/>
    </font>
    <font>
      <b/>
      <shadow/>
      <sz val="30"/>
      <color rgb="FFFF0000"/>
      <name val="Calibri"/>
      <family val="2"/>
      <scheme val="minor"/>
    </font>
    <font>
      <sz val="11"/>
      <color rgb="FF000000"/>
      <name val="Times New Roman"/>
      <family val="1"/>
    </font>
    <font>
      <b/>
      <sz val="8"/>
      <color theme="1"/>
      <name val="Times New Roman"/>
      <family val="1"/>
    </font>
    <font>
      <b/>
      <i/>
      <sz val="10"/>
      <name val="Times New Roman"/>
      <family val="1"/>
    </font>
    <font>
      <b/>
      <i/>
      <sz val="9"/>
      <color theme="1"/>
      <name val="Times New Roman"/>
      <family val="1"/>
    </font>
    <font>
      <b/>
      <i/>
      <sz val="8"/>
      <color theme="1"/>
      <name val="Times New Roman"/>
      <family val="1"/>
    </font>
    <font>
      <b/>
      <i/>
      <sz val="11"/>
      <color theme="1"/>
      <name val="Times New Roman"/>
      <family val="1"/>
    </font>
  </fonts>
  <fills count="1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gray0625"/>
    </fill>
    <fill>
      <patternFill patternType="lightGrid">
        <fgColor auto="1"/>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15">
    <xf numFmtId="0" fontId="0" fillId="0" borderId="0" xfId="0"/>
    <xf numFmtId="0" fontId="2" fillId="0" borderId="0" xfId="0" applyFont="1" applyProtection="1"/>
    <xf numFmtId="0" fontId="2" fillId="0" borderId="0" xfId="0" applyNumberFormat="1" applyFont="1" applyBorder="1" applyAlignment="1" applyProtection="1">
      <protection locked="0"/>
    </xf>
    <xf numFmtId="0" fontId="2" fillId="0" borderId="0" xfId="0" applyFont="1" applyFill="1" applyProtection="1"/>
    <xf numFmtId="0" fontId="2" fillId="0" borderId="0" xfId="0" applyNumberFormat="1" applyFont="1" applyFill="1" applyBorder="1" applyAlignment="1" applyProtection="1">
      <protection locked="0"/>
    </xf>
    <xf numFmtId="0" fontId="2" fillId="0" borderId="0" xfId="0" applyFont="1" applyFill="1" applyAlignment="1" applyProtection="1">
      <alignment horizontal="center"/>
    </xf>
    <xf numFmtId="8" fontId="2" fillId="0" borderId="0" xfId="0" applyNumberFormat="1" applyFont="1" applyProtection="1"/>
    <xf numFmtId="0" fontId="4" fillId="0" borderId="0" xfId="0" applyFont="1" applyProtection="1"/>
    <xf numFmtId="0" fontId="5" fillId="0" borderId="0" xfId="0" applyFont="1" applyProtection="1"/>
    <xf numFmtId="0" fontId="6" fillId="0" borderId="0" xfId="0" applyFont="1" applyBorder="1" applyAlignment="1" applyProtection="1">
      <alignment horizontal="center"/>
      <protection locked="0"/>
    </xf>
    <xf numFmtId="0" fontId="5" fillId="0" borderId="0" xfId="0" applyFont="1" applyBorder="1" applyAlignment="1" applyProtection="1">
      <alignment horizontal="left"/>
    </xf>
    <xf numFmtId="18" fontId="5" fillId="0" borderId="0" xfId="0" applyNumberFormat="1" applyFont="1" applyAlignment="1" applyProtection="1">
      <alignment horizontal="right"/>
    </xf>
    <xf numFmtId="0" fontId="7" fillId="3" borderId="0" xfId="0" applyFont="1" applyFill="1" applyProtection="1"/>
    <xf numFmtId="0" fontId="8" fillId="0" borderId="8" xfId="0" applyFont="1" applyBorder="1" applyAlignment="1" applyProtection="1"/>
    <xf numFmtId="0" fontId="8" fillId="0" borderId="0" xfId="0" applyFont="1" applyBorder="1" applyAlignment="1" applyProtection="1"/>
    <xf numFmtId="0" fontId="5" fillId="0" borderId="0" xfId="0" applyFont="1" applyBorder="1" applyProtection="1"/>
    <xf numFmtId="0" fontId="2" fillId="0" borderId="0" xfId="0" applyNumberFormat="1" applyFont="1" applyBorder="1" applyAlignment="1" applyProtection="1"/>
    <xf numFmtId="0" fontId="5" fillId="0" borderId="9" xfId="0" applyFont="1" applyBorder="1" applyProtection="1"/>
    <xf numFmtId="0" fontId="5" fillId="0" borderId="0" xfId="0" applyFont="1" applyAlignment="1" applyProtection="1">
      <alignment horizontal="right"/>
    </xf>
    <xf numFmtId="0" fontId="7" fillId="0" borderId="0" xfId="0" applyFont="1" applyProtection="1"/>
    <xf numFmtId="8" fontId="5" fillId="0" borderId="0" xfId="0" applyNumberFormat="1" applyFont="1" applyBorder="1" applyProtection="1"/>
    <xf numFmtId="0" fontId="9" fillId="0" borderId="0" xfId="0" applyFont="1" applyBorder="1" applyAlignment="1" applyProtection="1">
      <alignment horizontal="center" vertical="top"/>
    </xf>
    <xf numFmtId="8" fontId="9" fillId="0" borderId="9" xfId="0" applyNumberFormat="1" applyFont="1" applyBorder="1" applyAlignment="1" applyProtection="1">
      <alignment horizontal="center" vertical="top"/>
    </xf>
    <xf numFmtId="0" fontId="6" fillId="0" borderId="0" xfId="0" applyFont="1" applyBorder="1" applyAlignment="1" applyProtection="1"/>
    <xf numFmtId="0" fontId="5" fillId="0" borderId="0" xfId="0" applyFont="1" applyProtection="1">
      <protection hidden="1"/>
    </xf>
    <xf numFmtId="43" fontId="4" fillId="0" borderId="0" xfId="1" applyFont="1" applyProtection="1">
      <protection hidden="1"/>
    </xf>
    <xf numFmtId="0" fontId="8" fillId="0" borderId="0" xfId="0" applyFont="1" applyProtection="1"/>
    <xf numFmtId="0" fontId="2" fillId="0" borderId="0" xfId="0" applyFont="1" applyBorder="1" applyProtection="1"/>
    <xf numFmtId="0" fontId="13" fillId="0" borderId="0" xfId="0" applyFont="1" applyBorder="1" applyProtection="1"/>
    <xf numFmtId="0" fontId="13" fillId="0" borderId="0" xfId="0" applyFont="1" applyProtection="1"/>
    <xf numFmtId="0" fontId="14" fillId="0" borderId="0" xfId="0" applyFont="1" applyFill="1" applyBorder="1" applyProtection="1"/>
    <xf numFmtId="0" fontId="13" fillId="0" borderId="0" xfId="0" applyFont="1" applyFill="1" applyBorder="1" applyProtection="1"/>
    <xf numFmtId="0" fontId="13" fillId="0" borderId="0" xfId="0" applyFont="1" applyFill="1" applyBorder="1" applyAlignment="1" applyProtection="1"/>
    <xf numFmtId="8" fontId="13" fillId="0" borderId="0" xfId="0" applyNumberFormat="1" applyFont="1" applyFill="1" applyBorder="1" applyProtection="1"/>
    <xf numFmtId="0" fontId="13" fillId="0" borderId="0" xfId="0" applyFont="1" applyBorder="1" applyAlignment="1" applyProtection="1">
      <alignment horizontal="right"/>
    </xf>
    <xf numFmtId="0" fontId="8" fillId="0" borderId="0" xfId="0" applyFont="1" applyBorder="1" applyProtection="1"/>
    <xf numFmtId="0" fontId="8" fillId="0" borderId="0" xfId="0" applyFont="1" applyBorder="1" applyAlignment="1" applyProtection="1">
      <alignment horizontal="right"/>
    </xf>
    <xf numFmtId="0" fontId="13" fillId="0" borderId="15" xfId="0" applyFont="1" applyBorder="1" applyProtection="1"/>
    <xf numFmtId="0" fontId="13" fillId="0" borderId="11" xfId="0" applyFont="1" applyBorder="1" applyProtection="1"/>
    <xf numFmtId="0" fontId="13" fillId="0" borderId="16" xfId="0" applyFont="1" applyBorder="1" applyProtection="1"/>
    <xf numFmtId="0" fontId="17" fillId="0" borderId="0" xfId="0" applyFont="1" applyProtection="1"/>
    <xf numFmtId="0" fontId="8" fillId="5" borderId="0" xfId="0" applyFont="1" applyFill="1" applyBorder="1" applyAlignment="1" applyProtection="1">
      <alignment horizontal="center"/>
    </xf>
    <xf numFmtId="8" fontId="8" fillId="0" borderId="22" xfId="0" applyNumberFormat="1" applyFont="1" applyBorder="1" applyAlignment="1" applyProtection="1">
      <alignment horizontal="center"/>
    </xf>
    <xf numFmtId="0" fontId="8" fillId="0" borderId="0" xfId="0" applyFont="1" applyAlignment="1" applyProtection="1">
      <alignment horizontal="center"/>
    </xf>
    <xf numFmtId="0" fontId="2" fillId="5" borderId="0" xfId="0" applyNumberFormat="1" applyFont="1" applyFill="1" applyBorder="1" applyAlignment="1" applyProtection="1">
      <alignment horizontal="center"/>
    </xf>
    <xf numFmtId="8" fontId="8" fillId="0" borderId="27" xfId="0" applyNumberFormat="1" applyFont="1" applyBorder="1" applyProtection="1"/>
    <xf numFmtId="14" fontId="8" fillId="0" borderId="0" xfId="0" quotePrefix="1" applyNumberFormat="1" applyFont="1" applyBorder="1" applyAlignment="1" applyProtection="1">
      <alignment horizontal="center"/>
    </xf>
    <xf numFmtId="8" fontId="2" fillId="0" borderId="0" xfId="0" applyNumberFormat="1" applyFont="1" applyFill="1" applyBorder="1" applyAlignment="1" applyProtection="1">
      <alignment horizontal="center"/>
    </xf>
    <xf numFmtId="8" fontId="8" fillId="0" borderId="29" xfId="0" applyNumberFormat="1" applyFont="1" applyBorder="1" applyProtection="1"/>
    <xf numFmtId="0" fontId="2" fillId="0" borderId="0" xfId="0" applyNumberFormat="1" applyFont="1" applyBorder="1" applyProtection="1"/>
    <xf numFmtId="8" fontId="2" fillId="0" borderId="0" xfId="0" applyNumberFormat="1" applyFont="1" applyBorder="1" applyProtection="1"/>
    <xf numFmtId="0" fontId="2"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8" fontId="8" fillId="0" borderId="0" xfId="0" applyNumberFormat="1" applyFont="1" applyBorder="1" applyProtection="1"/>
    <xf numFmtId="8" fontId="8" fillId="0" borderId="0" xfId="0" applyNumberFormat="1" applyFont="1" applyProtection="1"/>
    <xf numFmtId="0" fontId="18" fillId="0" borderId="0" xfId="0" applyFont="1" applyProtection="1"/>
    <xf numFmtId="0" fontId="20" fillId="0" borderId="0" xfId="0" applyNumberFormat="1" applyFont="1" applyBorder="1" applyAlignment="1" applyProtection="1">
      <alignment horizontal="center"/>
    </xf>
    <xf numFmtId="0" fontId="8" fillId="0" borderId="31" xfId="0" applyFont="1" applyBorder="1" applyAlignment="1" applyProtection="1">
      <alignment horizontal="center"/>
    </xf>
    <xf numFmtId="14" fontId="3" fillId="0" borderId="32" xfId="0" applyNumberFormat="1" applyFont="1" applyBorder="1" applyAlignment="1" applyProtection="1">
      <alignment horizontal="center"/>
      <protection locked="0"/>
    </xf>
    <xf numFmtId="44" fontId="2" fillId="0" borderId="25" xfId="2" applyFont="1" applyBorder="1" applyProtection="1">
      <protection locked="0"/>
    </xf>
    <xf numFmtId="0" fontId="8" fillId="0" borderId="23" xfId="0" applyFont="1" applyBorder="1" applyAlignment="1" applyProtection="1">
      <alignment horizontal="center"/>
      <protection locked="0"/>
    </xf>
    <xf numFmtId="44" fontId="21" fillId="0" borderId="25" xfId="2" applyFont="1" applyBorder="1" applyAlignment="1" applyProtection="1">
      <protection locked="0"/>
    </xf>
    <xf numFmtId="39" fontId="21" fillId="0" borderId="11" xfId="1" applyNumberFormat="1" applyFont="1" applyBorder="1" applyAlignment="1" applyProtection="1"/>
    <xf numFmtId="43" fontId="8" fillId="0" borderId="23" xfId="1" applyFont="1" applyBorder="1" applyAlignment="1" applyProtection="1">
      <alignment horizontal="center"/>
      <protection locked="0"/>
    </xf>
    <xf numFmtId="7" fontId="8" fillId="0" borderId="23" xfId="0" applyNumberFormat="1" applyFont="1" applyBorder="1" applyAlignment="1" applyProtection="1">
      <alignment horizontal="center"/>
      <protection locked="0"/>
    </xf>
    <xf numFmtId="14" fontId="3" fillId="0" borderId="33" xfId="0" applyNumberFormat="1" applyFont="1" applyBorder="1" applyAlignment="1" applyProtection="1">
      <alignment horizontal="center"/>
      <protection locked="0"/>
    </xf>
    <xf numFmtId="44" fontId="2" fillId="0" borderId="34" xfId="2" applyFont="1" applyBorder="1" applyProtection="1">
      <protection locked="0"/>
    </xf>
    <xf numFmtId="0" fontId="8" fillId="0" borderId="35" xfId="0" applyFont="1" applyBorder="1" applyAlignment="1" applyProtection="1">
      <alignment horizontal="center"/>
      <protection locked="0"/>
    </xf>
    <xf numFmtId="44" fontId="21" fillId="0" borderId="34" xfId="2" applyFont="1" applyBorder="1" applyAlignment="1" applyProtection="1">
      <protection locked="0"/>
    </xf>
    <xf numFmtId="39" fontId="21" fillId="0" borderId="36" xfId="1" applyNumberFormat="1" applyFont="1" applyBorder="1" applyAlignment="1" applyProtection="1"/>
    <xf numFmtId="43" fontId="8" fillId="0" borderId="35" xfId="1" applyFont="1" applyBorder="1" applyAlignment="1" applyProtection="1">
      <alignment horizontal="center"/>
      <protection locked="0"/>
    </xf>
    <xf numFmtId="0" fontId="8" fillId="0" borderId="15" xfId="0" applyFont="1" applyFill="1" applyBorder="1" applyProtection="1"/>
    <xf numFmtId="0" fontId="2" fillId="0" borderId="11" xfId="0" applyFont="1" applyFill="1" applyBorder="1" applyProtection="1"/>
    <xf numFmtId="0" fontId="2" fillId="0" borderId="7" xfId="0" applyFont="1" applyFill="1" applyBorder="1" applyProtection="1"/>
    <xf numFmtId="14" fontId="2" fillId="0" borderId="7" xfId="0" applyNumberFormat="1" applyFont="1" applyFill="1" applyBorder="1" applyAlignment="1" applyProtection="1">
      <alignment horizontal="center"/>
    </xf>
    <xf numFmtId="8" fontId="2" fillId="0" borderId="7" xfId="0" applyNumberFormat="1" applyFont="1" applyFill="1" applyBorder="1" applyProtection="1"/>
    <xf numFmtId="8" fontId="8" fillId="0" borderId="41" xfId="0" applyNumberFormat="1" applyFont="1" applyFill="1" applyBorder="1" applyProtection="1"/>
    <xf numFmtId="0" fontId="8" fillId="0" borderId="7" xfId="0" applyFont="1" applyFill="1" applyBorder="1" applyProtection="1"/>
    <xf numFmtId="0" fontId="8" fillId="5" borderId="11" xfId="0" applyFont="1" applyFill="1" applyBorder="1" applyAlignment="1" applyProtection="1"/>
    <xf numFmtId="0" fontId="8" fillId="5" borderId="16" xfId="0" applyFont="1" applyFill="1" applyBorder="1" applyAlignment="1" applyProtection="1"/>
    <xf numFmtId="0" fontId="8" fillId="0" borderId="24" xfId="0" applyFont="1" applyBorder="1" applyAlignment="1" applyProtection="1">
      <alignment horizontal="center"/>
    </xf>
    <xf numFmtId="8" fontId="8" fillId="0" borderId="24" xfId="0" applyNumberFormat="1" applyFont="1" applyBorder="1" applyAlignment="1" applyProtection="1">
      <alignment horizontal="center"/>
    </xf>
    <xf numFmtId="0" fontId="8" fillId="0" borderId="0" xfId="0" applyFont="1" applyFill="1" applyBorder="1" applyProtection="1"/>
    <xf numFmtId="43" fontId="8" fillId="0" borderId="15" xfId="1" applyFont="1" applyBorder="1" applyAlignment="1" applyProtection="1">
      <alignment horizontal="center"/>
    </xf>
    <xf numFmtId="164" fontId="8" fillId="0" borderId="24" xfId="0" applyNumberFormat="1" applyFont="1" applyBorder="1" applyAlignment="1" applyProtection="1">
      <alignment horizontal="center"/>
    </xf>
    <xf numFmtId="8" fontId="8" fillId="0" borderId="24" xfId="0" applyNumberFormat="1" applyFont="1" applyBorder="1" applyProtection="1"/>
    <xf numFmtId="0" fontId="8" fillId="0" borderId="0" xfId="0" applyFont="1" applyAlignment="1" applyProtection="1">
      <alignment horizontal="right"/>
    </xf>
    <xf numFmtId="0" fontId="8" fillId="5" borderId="36" xfId="0" applyFont="1" applyFill="1" applyBorder="1" applyAlignment="1" applyProtection="1"/>
    <xf numFmtId="0" fontId="8" fillId="5" borderId="44" xfId="0" applyFont="1" applyFill="1" applyBorder="1" applyAlignment="1" applyProtection="1"/>
    <xf numFmtId="43" fontId="8" fillId="0" borderId="43" xfId="1" applyFont="1" applyBorder="1" applyAlignment="1" applyProtection="1">
      <alignment horizontal="center"/>
    </xf>
    <xf numFmtId="164" fontId="8" fillId="0" borderId="45" xfId="0" applyNumberFormat="1" applyFont="1" applyBorder="1" applyAlignment="1" applyProtection="1">
      <alignment horizontal="center"/>
    </xf>
    <xf numFmtId="0" fontId="6" fillId="8" borderId="1" xfId="0" applyFont="1" applyFill="1" applyBorder="1" applyAlignment="1" applyProtection="1">
      <alignment horizontal="left"/>
    </xf>
    <xf numFmtId="0" fontId="2" fillId="8" borderId="2" xfId="0" applyFont="1" applyFill="1" applyBorder="1" applyAlignment="1" applyProtection="1">
      <alignment horizontal="left"/>
    </xf>
    <xf numFmtId="0" fontId="8" fillId="8" borderId="2" xfId="0" applyFont="1" applyFill="1" applyBorder="1" applyAlignment="1" applyProtection="1">
      <alignment horizontal="center"/>
    </xf>
    <xf numFmtId="0" fontId="8" fillId="8" borderId="48" xfId="0" applyFont="1" applyFill="1" applyBorder="1" applyProtection="1"/>
    <xf numFmtId="8" fontId="8" fillId="8" borderId="40" xfId="0" applyNumberFormat="1" applyFont="1" applyFill="1" applyBorder="1" applyProtection="1"/>
    <xf numFmtId="0" fontId="8" fillId="2" borderId="14" xfId="0" applyFont="1" applyFill="1" applyBorder="1" applyProtection="1"/>
    <xf numFmtId="8" fontId="8" fillId="2" borderId="14" xfId="0" applyNumberFormat="1" applyFont="1" applyFill="1" applyBorder="1" applyProtection="1"/>
    <xf numFmtId="8" fontId="8" fillId="0" borderId="0" xfId="0" applyNumberFormat="1" applyFont="1" applyAlignment="1" applyProtection="1">
      <alignment horizontal="right"/>
    </xf>
    <xf numFmtId="0" fontId="13" fillId="2" borderId="12" xfId="0" applyFont="1" applyFill="1" applyBorder="1" applyProtection="1"/>
    <xf numFmtId="0" fontId="13" fillId="2" borderId="13" xfId="0" applyFont="1" applyFill="1" applyBorder="1" applyProtection="1"/>
    <xf numFmtId="0" fontId="15" fillId="2" borderId="13" xfId="0" applyNumberFormat="1" applyFont="1" applyFill="1" applyBorder="1" applyProtection="1"/>
    <xf numFmtId="8" fontId="15" fillId="2" borderId="13" xfId="0" applyNumberFormat="1" applyFont="1" applyFill="1" applyBorder="1" applyProtection="1"/>
    <xf numFmtId="0" fontId="15" fillId="2" borderId="13" xfId="0" applyNumberFormat="1" applyFont="1" applyFill="1" applyBorder="1" applyAlignment="1" applyProtection="1">
      <alignment horizontal="center"/>
    </xf>
    <xf numFmtId="164" fontId="13" fillId="2" borderId="13" xfId="0" applyNumberFormat="1" applyFont="1" applyFill="1" applyBorder="1" applyAlignment="1" applyProtection="1">
      <alignment horizontal="center"/>
    </xf>
    <xf numFmtId="8" fontId="13" fillId="2" borderId="13" xfId="0" applyNumberFormat="1" applyFont="1" applyFill="1" applyBorder="1" applyProtection="1"/>
    <xf numFmtId="8" fontId="13" fillId="2" borderId="41" xfId="0" applyNumberFormat="1" applyFont="1" applyFill="1" applyBorder="1" applyProtection="1"/>
    <xf numFmtId="0" fontId="22" fillId="0" borderId="0" xfId="0" applyFont="1" applyBorder="1" applyProtection="1"/>
    <xf numFmtId="0" fontId="22" fillId="0" borderId="0" xfId="0" applyFont="1" applyFill="1" applyBorder="1" applyAlignment="1" applyProtection="1">
      <alignment vertical="top" wrapText="1"/>
    </xf>
    <xf numFmtId="0" fontId="22"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2" fillId="0" borderId="0" xfId="0" applyFont="1" applyFill="1" applyBorder="1" applyProtection="1"/>
    <xf numFmtId="0" fontId="20" fillId="0" borderId="0" xfId="0" applyFont="1" applyFill="1" applyBorder="1" applyProtection="1"/>
    <xf numFmtId="0" fontId="20" fillId="0" borderId="15" xfId="0" applyFont="1" applyFill="1" applyBorder="1" applyProtection="1"/>
    <xf numFmtId="0" fontId="20" fillId="0" borderId="11" xfId="0" applyFont="1" applyFill="1" applyBorder="1" applyProtection="1"/>
    <xf numFmtId="44" fontId="20" fillId="0" borderId="11" xfId="2" applyFont="1" applyFill="1" applyBorder="1" applyProtection="1"/>
    <xf numFmtId="0" fontId="20" fillId="0" borderId="11" xfId="0" applyFont="1" applyFill="1" applyBorder="1" applyAlignment="1" applyProtection="1">
      <alignment horizontal="center"/>
    </xf>
    <xf numFmtId="0" fontId="20" fillId="0" borderId="11" xfId="0" quotePrefix="1" applyFont="1" applyFill="1" applyBorder="1" applyProtection="1"/>
    <xf numFmtId="44" fontId="13" fillId="0" borderId="16" xfId="2" applyFont="1" applyFill="1" applyBorder="1" applyProtection="1"/>
    <xf numFmtId="8" fontId="20" fillId="0" borderId="0" xfId="0" applyNumberFormat="1" applyFont="1" applyFill="1" applyBorder="1" applyProtection="1"/>
    <xf numFmtId="44" fontId="13" fillId="0" borderId="0" xfId="0" applyNumberFormat="1" applyFont="1" applyFill="1" applyBorder="1" applyProtection="1"/>
    <xf numFmtId="37" fontId="13" fillId="0" borderId="0" xfId="2" applyNumberFormat="1" applyFont="1" applyFill="1" applyBorder="1" applyProtection="1"/>
    <xf numFmtId="0" fontId="2" fillId="0" borderId="15" xfId="0" applyFont="1" applyFill="1" applyBorder="1" applyProtection="1"/>
    <xf numFmtId="0" fontId="2" fillId="0" borderId="11" xfId="0" applyFont="1" applyFill="1" applyBorder="1" applyAlignment="1" applyProtection="1"/>
    <xf numFmtId="44" fontId="2" fillId="0" borderId="11" xfId="2" applyFont="1" applyFill="1" applyBorder="1" applyAlignment="1" applyProtection="1">
      <protection locked="0"/>
    </xf>
    <xf numFmtId="44" fontId="2" fillId="0" borderId="11" xfId="2" applyFont="1" applyFill="1" applyBorder="1" applyAlignment="1" applyProtection="1"/>
    <xf numFmtId="0" fontId="2" fillId="0" borderId="11" xfId="0" applyFont="1" applyFill="1" applyBorder="1" applyAlignment="1" applyProtection="1">
      <alignment horizontal="center"/>
    </xf>
    <xf numFmtId="44" fontId="2" fillId="0" borderId="0" xfId="2" applyFont="1" applyFill="1" applyBorder="1" applyAlignment="1" applyProtection="1">
      <protection locked="0"/>
    </xf>
    <xf numFmtId="0" fontId="2" fillId="0" borderId="0" xfId="0" applyFont="1" applyFill="1" applyBorder="1" applyAlignment="1" applyProtection="1"/>
    <xf numFmtId="37" fontId="2" fillId="0" borderId="0" xfId="2" applyNumberFormat="1" applyFont="1" applyFill="1" applyBorder="1" applyProtection="1"/>
    <xf numFmtId="44" fontId="2" fillId="0" borderId="0" xfId="0" applyNumberFormat="1" applyFont="1" applyFill="1" applyBorder="1" applyProtection="1"/>
    <xf numFmtId="44" fontId="2" fillId="0" borderId="0" xfId="2" applyFont="1" applyFill="1" applyBorder="1" applyAlignment="1" applyProtection="1"/>
    <xf numFmtId="0" fontId="2" fillId="2" borderId="12" xfId="0" applyFont="1" applyFill="1" applyBorder="1" applyProtection="1"/>
    <xf numFmtId="0" fontId="2" fillId="2" borderId="13" xfId="0" applyFont="1" applyFill="1" applyBorder="1" applyProtection="1"/>
    <xf numFmtId="0" fontId="2" fillId="2" borderId="13" xfId="0" applyFont="1" applyFill="1" applyBorder="1" applyAlignment="1" applyProtection="1">
      <alignment horizontal="center"/>
    </xf>
    <xf numFmtId="0" fontId="2" fillId="2" borderId="13" xfId="0" applyFont="1" applyFill="1" applyBorder="1" applyAlignment="1" applyProtection="1"/>
    <xf numFmtId="44" fontId="23" fillId="2" borderId="41" xfId="0" applyNumberFormat="1" applyFont="1" applyFill="1" applyBorder="1" applyAlignment="1" applyProtection="1"/>
    <xf numFmtId="0" fontId="2" fillId="0" borderId="0" xfId="0" applyFont="1" applyFill="1" applyBorder="1" applyAlignment="1" applyProtection="1">
      <protection locked="0"/>
    </xf>
    <xf numFmtId="8" fontId="20" fillId="0" borderId="0" xfId="2" applyNumberFormat="1"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0" xfId="0" applyFont="1" applyFill="1" applyBorder="1" applyAlignment="1" applyProtection="1"/>
    <xf numFmtId="0" fontId="24" fillId="0" borderId="0" xfId="0" applyFont="1" applyFill="1" applyBorder="1" applyProtection="1"/>
    <xf numFmtId="0" fontId="13" fillId="0" borderId="0" xfId="0" applyFont="1" applyFill="1" applyBorder="1" applyAlignment="1" applyProtection="1">
      <alignment vertical="top"/>
    </xf>
    <xf numFmtId="0" fontId="25" fillId="0" borderId="0" xfId="0" applyFont="1" applyFill="1" applyBorder="1" applyAlignment="1" applyProtection="1"/>
    <xf numFmtId="0" fontId="25" fillId="0" borderId="0" xfId="0" applyFont="1" applyFill="1" applyBorder="1" applyProtection="1"/>
    <xf numFmtId="0" fontId="26" fillId="0" borderId="0" xfId="0" applyFont="1" applyFill="1" applyBorder="1" applyProtection="1"/>
    <xf numFmtId="0" fontId="26" fillId="0" borderId="0" xfId="0" applyFont="1" applyFill="1" applyBorder="1" applyAlignment="1" applyProtection="1"/>
    <xf numFmtId="0" fontId="26" fillId="0" borderId="0" xfId="0" applyFont="1" applyFill="1" applyBorder="1" applyAlignment="1" applyProtection="1">
      <alignment horizontal="center"/>
    </xf>
    <xf numFmtId="8" fontId="26" fillId="0" borderId="0" xfId="0" applyNumberFormat="1" applyFont="1" applyFill="1" applyBorder="1" applyProtection="1"/>
    <xf numFmtId="0" fontId="15" fillId="0" borderId="0" xfId="0" applyFont="1" applyFill="1" applyBorder="1" applyProtection="1"/>
    <xf numFmtId="0" fontId="15" fillId="0" borderId="0" xfId="0" applyFont="1" applyFill="1" applyBorder="1" applyAlignment="1" applyProtection="1"/>
    <xf numFmtId="0" fontId="13" fillId="2" borderId="13" xfId="0" applyFont="1" applyFill="1" applyBorder="1" applyAlignment="1" applyProtection="1"/>
    <xf numFmtId="0" fontId="13" fillId="2" borderId="14" xfId="0" applyFont="1" applyFill="1" applyBorder="1" applyAlignment="1" applyProtection="1"/>
    <xf numFmtId="44" fontId="13" fillId="2" borderId="41" xfId="0" applyNumberFormat="1" applyFont="1" applyFill="1" applyBorder="1" applyProtection="1"/>
    <xf numFmtId="0" fontId="26" fillId="0" borderId="0" xfId="0" applyFont="1" applyProtection="1"/>
    <xf numFmtId="0" fontId="15" fillId="0" borderId="0" xfId="0" applyFont="1" applyProtection="1"/>
    <xf numFmtId="0" fontId="24" fillId="0" borderId="0" xfId="0" applyFont="1" applyAlignment="1" applyProtection="1">
      <alignment vertical="top"/>
    </xf>
    <xf numFmtId="0" fontId="27" fillId="0" borderId="0" xfId="0" applyFont="1" applyAlignment="1" applyProtection="1"/>
    <xf numFmtId="0" fontId="28" fillId="0" borderId="0" xfId="0" applyFont="1" applyAlignment="1" applyProtection="1"/>
    <xf numFmtId="0" fontId="29" fillId="0" borderId="0" xfId="0" applyFont="1" applyAlignment="1" applyProtection="1">
      <alignment horizontal="right"/>
    </xf>
    <xf numFmtId="0" fontId="2" fillId="0" borderId="0" xfId="0" applyFont="1" applyAlignment="1" applyProtection="1">
      <alignment horizontal="right"/>
    </xf>
    <xf numFmtId="0" fontId="31" fillId="0" borderId="0" xfId="0" applyFont="1" applyAlignment="1" applyProtection="1">
      <alignment horizontal="right" vertical="top" wrapText="1"/>
    </xf>
    <xf numFmtId="0" fontId="30" fillId="0" borderId="0" xfId="0" applyFont="1" applyAlignment="1" applyProtection="1">
      <alignment horizontal="right" vertical="top" wrapText="1"/>
    </xf>
    <xf numFmtId="0" fontId="10" fillId="0" borderId="0" xfId="0" applyFont="1" applyAlignment="1" applyProtection="1">
      <alignment horizontal="right" vertical="top" wrapText="1"/>
    </xf>
    <xf numFmtId="0" fontId="30" fillId="0" borderId="0" xfId="0" applyFont="1" applyAlignment="1" applyProtection="1">
      <alignment vertical="top" wrapText="1"/>
    </xf>
    <xf numFmtId="0" fontId="28" fillId="0" borderId="0" xfId="0" applyFont="1" applyAlignment="1" applyProtection="1">
      <alignment horizontal="right" vertical="top"/>
    </xf>
    <xf numFmtId="0" fontId="31" fillId="0" borderId="0" xfId="0" applyFont="1" applyAlignment="1" applyProtection="1">
      <alignment vertical="top"/>
    </xf>
    <xf numFmtId="0" fontId="30" fillId="0" borderId="0" xfId="0" applyFont="1" applyAlignment="1" applyProtection="1">
      <alignment vertical="top"/>
    </xf>
    <xf numFmtId="0" fontId="10" fillId="0" borderId="0" xfId="0" applyFont="1" applyAlignment="1" applyProtection="1">
      <alignment horizontal="right" vertical="top"/>
    </xf>
    <xf numFmtId="0" fontId="15" fillId="0" borderId="0" xfId="0" applyFont="1" applyBorder="1" applyProtection="1"/>
    <xf numFmtId="0" fontId="31" fillId="0" borderId="0" xfId="0" applyFont="1" applyAlignment="1" applyProtection="1">
      <alignment vertical="top" wrapText="1"/>
    </xf>
    <xf numFmtId="0" fontId="24" fillId="0" borderId="0" xfId="0" applyFont="1" applyAlignment="1" applyProtection="1">
      <alignment vertical="top" wrapText="1"/>
    </xf>
    <xf numFmtId="0" fontId="32" fillId="0" borderId="0" xfId="0" applyFont="1" applyProtection="1"/>
    <xf numFmtId="0" fontId="31" fillId="0" borderId="0" xfId="0" applyFont="1" applyAlignment="1" applyProtection="1">
      <alignment horizontal="right" vertical="top"/>
    </xf>
    <xf numFmtId="0" fontId="33" fillId="0" borderId="0" xfId="0" applyFont="1" applyAlignment="1" applyProtection="1">
      <alignment vertical="top"/>
    </xf>
    <xf numFmtId="0" fontId="32" fillId="0" borderId="0" xfId="0" applyFont="1" applyAlignment="1" applyProtection="1">
      <alignment horizontal="right"/>
    </xf>
    <xf numFmtId="0" fontId="28" fillId="0" borderId="7" xfId="0" applyFont="1" applyBorder="1" applyAlignment="1" applyProtection="1"/>
    <xf numFmtId="0" fontId="32" fillId="0" borderId="7" xfId="0" applyFont="1" applyBorder="1" applyAlignment="1" applyProtection="1">
      <alignment horizontal="right"/>
    </xf>
    <xf numFmtId="0" fontId="34" fillId="0" borderId="0" xfId="0" applyFont="1" applyFill="1" applyBorder="1" applyAlignment="1" applyProtection="1">
      <alignment vertical="top"/>
    </xf>
    <xf numFmtId="0" fontId="5" fillId="0" borderId="10" xfId="0" applyFont="1" applyBorder="1" applyProtection="1">
      <protection locked="0"/>
    </xf>
    <xf numFmtId="0" fontId="26" fillId="0" borderId="0" xfId="0" quotePrefix="1" applyFont="1" applyFill="1" applyBorder="1" applyAlignment="1" applyProtection="1">
      <alignment horizontal="center"/>
    </xf>
    <xf numFmtId="44" fontId="26" fillId="3" borderId="24" xfId="2" applyFont="1" applyFill="1" applyBorder="1" applyAlignment="1" applyProtection="1">
      <alignment horizontal="center"/>
      <protection locked="0"/>
    </xf>
    <xf numFmtId="0" fontId="8" fillId="2" borderId="21" xfId="0" applyFont="1" applyFill="1" applyBorder="1" applyAlignment="1" applyProtection="1">
      <alignment horizontal="center"/>
    </xf>
    <xf numFmtId="164" fontId="8" fillId="2" borderId="26" xfId="0" applyNumberFormat="1" applyFont="1" applyFill="1" applyBorder="1" applyAlignment="1" applyProtection="1">
      <alignment horizontal="center"/>
    </xf>
    <xf numFmtId="164" fontId="8" fillId="2" borderId="28" xfId="0" applyNumberFormat="1" applyFont="1" applyFill="1" applyBorder="1" applyAlignment="1" applyProtection="1">
      <alignment horizontal="center"/>
    </xf>
    <xf numFmtId="44" fontId="26" fillId="0" borderId="24" xfId="2" applyFont="1" applyFill="1" applyBorder="1" applyAlignment="1" applyProtection="1">
      <alignment horizontal="center"/>
    </xf>
    <xf numFmtId="0" fontId="5" fillId="0" borderId="0" xfId="0" applyFont="1" applyBorder="1" applyAlignment="1" applyProtection="1">
      <alignment horizontal="center"/>
    </xf>
    <xf numFmtId="0" fontId="8" fillId="0" borderId="15" xfId="0" applyFont="1" applyBorder="1" applyAlignment="1" applyProtection="1">
      <alignment horizontal="center"/>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44" fontId="15" fillId="3" borderId="41" xfId="2" applyFont="1" applyFill="1" applyBorder="1" applyAlignment="1" applyProtection="1">
      <alignment horizontal="center"/>
      <protection locked="0"/>
    </xf>
    <xf numFmtId="0" fontId="15" fillId="0" borderId="0" xfId="0" applyNumberFormat="1" applyFont="1" applyFill="1" applyBorder="1" applyProtection="1"/>
    <xf numFmtId="8" fontId="15" fillId="0" borderId="0" xfId="0" applyNumberFormat="1" applyFont="1" applyFill="1" applyBorder="1" applyProtection="1"/>
    <xf numFmtId="0" fontId="15"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3" fillId="0" borderId="0" xfId="0" applyFont="1" applyBorder="1" applyAlignment="1" applyProtection="1">
      <alignment horizontal="center"/>
    </xf>
    <xf numFmtId="0" fontId="15" fillId="0" borderId="0" xfId="0" applyFont="1" applyFill="1" applyBorder="1" applyAlignment="1" applyProtection="1">
      <alignment horizontal="center"/>
    </xf>
    <xf numFmtId="0" fontId="5" fillId="0" borderId="9" xfId="0" applyFont="1" applyBorder="1" applyAlignment="1" applyProtection="1">
      <alignment horizontal="center"/>
    </xf>
    <xf numFmtId="0" fontId="36" fillId="0" borderId="0" xfId="0" applyFont="1" applyFill="1" applyBorder="1" applyAlignment="1" applyProtection="1">
      <alignment horizontal="center"/>
    </xf>
    <xf numFmtId="0" fontId="6" fillId="0" borderId="7" xfId="0" applyFont="1" applyBorder="1" applyAlignment="1" applyProtection="1">
      <alignment horizontal="center"/>
    </xf>
    <xf numFmtId="8" fontId="8" fillId="0" borderId="0" xfId="0" quotePrefix="1" applyNumberFormat="1" applyFont="1" applyProtection="1"/>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36" fillId="0" borderId="0" xfId="0" applyFont="1" applyFill="1" applyBorder="1" applyAlignment="1" applyProtection="1">
      <alignment horizontal="center"/>
    </xf>
    <xf numFmtId="0" fontId="8" fillId="0" borderId="15" xfId="0" applyFont="1" applyBorder="1" applyAlignment="1" applyProtection="1">
      <alignment horizontal="center"/>
    </xf>
    <xf numFmtId="165" fontId="21" fillId="2" borderId="13"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0" fontId="32" fillId="0" borderId="7" xfId="0" applyFont="1" applyBorder="1" applyProtection="1"/>
    <xf numFmtId="0" fontId="30" fillId="0" borderId="0" xfId="0" applyFont="1" applyAlignment="1" applyProtection="1">
      <alignment horizontal="right" vertical="top"/>
    </xf>
    <xf numFmtId="0" fontId="20" fillId="3" borderId="24" xfId="0" applyNumberFormat="1" applyFont="1" applyFill="1" applyBorder="1" applyAlignment="1" applyProtection="1">
      <alignment horizontal="center"/>
      <protection locked="0"/>
    </xf>
    <xf numFmtId="165" fontId="21" fillId="2" borderId="13" xfId="0" applyNumberFormat="1" applyFont="1" applyFill="1" applyBorder="1" applyAlignment="1" applyProtection="1">
      <alignment horizontal="center"/>
      <protection locked="0"/>
    </xf>
    <xf numFmtId="0" fontId="40"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20" fillId="0" borderId="0" xfId="0" applyFont="1" applyFill="1" applyBorder="1" applyAlignment="1" applyProtection="1">
      <alignment horizontal="right"/>
    </xf>
    <xf numFmtId="0" fontId="8" fillId="0" borderId="0" xfId="0" applyFont="1" applyFill="1" applyProtection="1"/>
    <xf numFmtId="0" fontId="15" fillId="0" borderId="0" xfId="0" applyFont="1" applyFill="1" applyBorder="1" applyAlignment="1" applyProtection="1">
      <alignment horizontal="center"/>
      <protection locked="0"/>
    </xf>
    <xf numFmtId="0" fontId="20" fillId="0" borderId="0" xfId="0" applyNumberFormat="1" applyFont="1" applyFill="1" applyBorder="1" applyAlignment="1" applyProtection="1">
      <alignment horizontal="center"/>
      <protection locked="0"/>
    </xf>
    <xf numFmtId="8" fontId="8" fillId="0" borderId="0" xfId="0" applyNumberFormat="1" applyFont="1" applyFill="1" applyProtection="1"/>
    <xf numFmtId="8" fontId="8" fillId="0" borderId="0" xfId="0" applyNumberFormat="1" applyFont="1" applyFill="1" applyAlignment="1" applyProtection="1">
      <alignment horizontal="right"/>
    </xf>
    <xf numFmtId="0" fontId="21" fillId="0" borderId="0" xfId="0" applyFont="1" applyFill="1" applyBorder="1" applyProtection="1"/>
    <xf numFmtId="0" fontId="8" fillId="0" borderId="0" xfId="0" applyFont="1" applyFill="1" applyBorder="1" applyAlignment="1" applyProtection="1">
      <alignment horizontal="center"/>
    </xf>
    <xf numFmtId="0" fontId="41" fillId="0" borderId="0" xfId="0" applyFont="1" applyFill="1" applyBorder="1" applyAlignment="1" applyProtection="1">
      <alignment horizontal="center"/>
    </xf>
    <xf numFmtId="0" fontId="21" fillId="0" borderId="0" xfId="0" applyFont="1" applyFill="1" applyBorder="1" applyAlignment="1" applyProtection="1">
      <alignment horizontal="center"/>
    </xf>
    <xf numFmtId="0" fontId="26" fillId="0" borderId="0" xfId="0" applyFont="1" applyBorder="1" applyProtection="1"/>
    <xf numFmtId="0" fontId="8" fillId="3" borderId="41" xfId="0" applyFont="1" applyFill="1" applyBorder="1" applyAlignment="1" applyProtection="1">
      <alignment horizontal="center"/>
      <protection locked="0"/>
    </xf>
    <xf numFmtId="0" fontId="2" fillId="3" borderId="13" xfId="0" applyFont="1" applyFill="1" applyBorder="1" applyAlignment="1" applyProtection="1">
      <protection locked="0"/>
    </xf>
    <xf numFmtId="0" fontId="2" fillId="3" borderId="14" xfId="0" applyFont="1" applyFill="1" applyBorder="1" applyAlignment="1" applyProtection="1">
      <protection locked="0"/>
    </xf>
    <xf numFmtId="0" fontId="2" fillId="3" borderId="41" xfId="0" applyFont="1" applyFill="1" applyBorder="1" applyAlignment="1" applyProtection="1">
      <alignment horizontal="center"/>
      <protection locked="0"/>
    </xf>
    <xf numFmtId="0" fontId="23" fillId="0" borderId="7" xfId="0" applyFont="1" applyBorder="1" applyAlignment="1" applyProtection="1">
      <alignment horizontal="center"/>
    </xf>
    <xf numFmtId="0" fontId="23" fillId="0" borderId="0" xfId="0" applyFont="1" applyBorder="1" applyAlignment="1" applyProtection="1"/>
    <xf numFmtId="0" fontId="45" fillId="0" borderId="0" xfId="0" applyFont="1" applyAlignment="1" applyProtection="1"/>
    <xf numFmtId="0" fontId="13" fillId="0" borderId="0" xfId="0" applyFont="1" applyFill="1" applyBorder="1" applyAlignment="1" applyProtection="1">
      <alignment horizontal="left" vertical="top"/>
    </xf>
    <xf numFmtId="44" fontId="20" fillId="0" borderId="0" xfId="0" applyNumberFormat="1" applyFont="1" applyFill="1" applyBorder="1" applyProtection="1"/>
    <xf numFmtId="0" fontId="2" fillId="0" borderId="13" xfId="0" applyFont="1" applyFill="1" applyBorder="1" applyProtection="1"/>
    <xf numFmtId="0" fontId="13" fillId="0" borderId="13" xfId="0" applyFont="1" applyFill="1" applyBorder="1" applyProtection="1"/>
    <xf numFmtId="0" fontId="2" fillId="0" borderId="13" xfId="0" applyFont="1" applyFill="1" applyBorder="1" applyAlignment="1" applyProtection="1">
      <alignment horizontal="center"/>
    </xf>
    <xf numFmtId="0" fontId="2" fillId="0" borderId="13" xfId="0" applyFont="1" applyFill="1" applyBorder="1" applyAlignment="1" applyProtection="1"/>
    <xf numFmtId="0" fontId="26" fillId="0" borderId="24" xfId="0" applyFont="1" applyFill="1" applyBorder="1" applyAlignment="1" applyProtection="1">
      <alignment horizontal="center"/>
    </xf>
    <xf numFmtId="44" fontId="23" fillId="0" borderId="5" xfId="0" applyNumberFormat="1" applyFont="1" applyFill="1" applyBorder="1" applyAlignment="1" applyProtection="1"/>
    <xf numFmtId="0" fontId="46" fillId="3" borderId="11" xfId="0" applyFont="1" applyFill="1" applyBorder="1" applyAlignment="1" applyProtection="1">
      <alignment horizontal="center"/>
      <protection locked="0"/>
    </xf>
    <xf numFmtId="14" fontId="45" fillId="3" borderId="7" xfId="0" applyNumberFormat="1" applyFont="1" applyFill="1" applyBorder="1" applyAlignment="1" applyProtection="1">
      <alignment horizontal="center"/>
      <protection locked="0"/>
    </xf>
    <xf numFmtId="18" fontId="45" fillId="0" borderId="0" xfId="0" applyNumberFormat="1" applyFont="1" applyBorder="1" applyAlignment="1" applyProtection="1">
      <alignment horizontal="center"/>
    </xf>
    <xf numFmtId="18" fontId="45" fillId="3" borderId="7" xfId="0" applyNumberFormat="1" applyFont="1" applyFill="1" applyBorder="1" applyAlignment="1" applyProtection="1">
      <alignment horizontal="center"/>
      <protection locked="0"/>
    </xf>
    <xf numFmtId="14" fontId="39" fillId="0" borderId="0" xfId="0" applyNumberFormat="1" applyFont="1" applyBorder="1" applyAlignment="1" applyProtection="1">
      <alignment horizontal="center"/>
    </xf>
    <xf numFmtId="14" fontId="45" fillId="0" borderId="0" xfId="0" applyNumberFormat="1" applyFont="1" applyBorder="1" applyAlignment="1" applyProtection="1">
      <alignment horizontal="center"/>
    </xf>
    <xf numFmtId="0" fontId="5" fillId="0" borderId="0" xfId="0" applyFont="1" applyFill="1" applyBorder="1" applyProtection="1"/>
    <xf numFmtId="0" fontId="32" fillId="0" borderId="0" xfId="0" applyFont="1" applyFill="1" applyBorder="1" applyProtection="1"/>
    <xf numFmtId="0" fontId="46" fillId="0" borderId="0" xfId="0" applyFont="1" applyProtection="1"/>
    <xf numFmtId="0" fontId="47" fillId="0" borderId="0" xfId="0" applyFont="1" applyProtection="1"/>
    <xf numFmtId="0" fontId="47" fillId="0" borderId="0" xfId="0" applyFont="1" applyBorder="1" applyProtection="1"/>
    <xf numFmtId="0" fontId="47" fillId="0" borderId="0" xfId="0" applyFont="1" applyBorder="1" applyAlignment="1" applyProtection="1"/>
    <xf numFmtId="0" fontId="43" fillId="0" borderId="0" xfId="0" applyFont="1" applyProtection="1"/>
    <xf numFmtId="44" fontId="26" fillId="3" borderId="24" xfId="2" applyFont="1" applyFill="1" applyBorder="1" applyAlignment="1" applyProtection="1">
      <alignment horizontal="center"/>
      <protection locked="0"/>
    </xf>
    <xf numFmtId="44" fontId="26" fillId="0" borderId="24" xfId="2" applyFont="1" applyFill="1" applyBorder="1" applyAlignment="1" applyProtection="1">
      <alignment horizontal="center"/>
    </xf>
    <xf numFmtId="0" fontId="36" fillId="0" borderId="0" xfId="0" applyFont="1" applyFill="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13" fillId="0" borderId="0" xfId="0" applyFont="1" applyFill="1" applyBorder="1" applyAlignment="1" applyProtection="1">
      <alignment horizontal="left" vertical="top" wrapText="1"/>
    </xf>
    <xf numFmtId="165" fontId="21" fillId="2" borderId="13" xfId="0" applyNumberFormat="1" applyFont="1" applyFill="1" applyBorder="1" applyAlignment="1" applyProtection="1">
      <alignment horizontal="center"/>
      <protection locked="0"/>
    </xf>
    <xf numFmtId="0" fontId="6" fillId="0" borderId="7" xfId="0" applyFont="1" applyBorder="1" applyAlignment="1" applyProtection="1">
      <alignment horizontal="center"/>
    </xf>
    <xf numFmtId="43" fontId="8" fillId="0" borderId="0" xfId="0" applyNumberFormat="1" applyFont="1" applyProtection="1"/>
    <xf numFmtId="43" fontId="8" fillId="0" borderId="15" xfId="1" applyFont="1" applyBorder="1" applyAlignment="1" applyProtection="1">
      <alignment horizontal="center"/>
    </xf>
    <xf numFmtId="44" fontId="26" fillId="3" borderId="24" xfId="2" applyFont="1" applyFill="1" applyBorder="1" applyAlignment="1" applyProtection="1">
      <alignment horizontal="center"/>
      <protection locked="0"/>
    </xf>
    <xf numFmtId="44" fontId="26" fillId="0" borderId="24" xfId="2" applyFont="1" applyFill="1" applyBorder="1" applyAlignment="1" applyProtection="1">
      <alignment horizontal="center"/>
    </xf>
    <xf numFmtId="0" fontId="36" fillId="0" borderId="0" xfId="0" applyFont="1" applyFill="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8" fillId="0" borderId="15" xfId="0" applyFont="1" applyBorder="1" applyAlignment="1" applyProtection="1">
      <alignment horizontal="center"/>
    </xf>
    <xf numFmtId="0" fontId="13" fillId="0" borderId="0" xfId="0" applyFont="1" applyFill="1" applyBorder="1" applyAlignment="1" applyProtection="1">
      <alignment horizontal="left" vertical="top" wrapText="1"/>
    </xf>
    <xf numFmtId="165" fontId="21" fillId="2" borderId="13" xfId="0" applyNumberFormat="1" applyFont="1" applyFill="1" applyBorder="1" applyAlignment="1" applyProtection="1">
      <alignment horizontal="center"/>
      <protection locked="0"/>
    </xf>
    <xf numFmtId="0" fontId="6" fillId="0" borderId="7" xfId="0" applyFont="1" applyBorder="1" applyAlignment="1" applyProtection="1">
      <alignment horizontal="center"/>
    </xf>
    <xf numFmtId="8" fontId="2" fillId="0" borderId="0" xfId="0" applyNumberFormat="1" applyFont="1" applyFill="1" applyBorder="1" applyProtection="1"/>
    <xf numFmtId="43" fontId="13" fillId="0" borderId="0" xfId="0" applyNumberFormat="1" applyFont="1" applyBorder="1" applyProtection="1"/>
    <xf numFmtId="43" fontId="13" fillId="0" borderId="41" xfId="0" applyNumberFormat="1" applyFont="1" applyBorder="1" applyProtection="1"/>
    <xf numFmtId="43" fontId="2" fillId="0" borderId="0" xfId="0" applyNumberFormat="1" applyFont="1" applyProtection="1"/>
    <xf numFmtId="0" fontId="3" fillId="5" borderId="11" xfId="0" applyFont="1" applyFill="1" applyBorder="1" applyAlignment="1" applyProtection="1">
      <alignment horizontal="center"/>
    </xf>
    <xf numFmtId="0" fontId="3" fillId="5" borderId="36" xfId="0" applyFont="1" applyFill="1" applyBorder="1" applyAlignment="1" applyProtection="1">
      <alignment horizontal="center"/>
    </xf>
    <xf numFmtId="0" fontId="36" fillId="9" borderId="0" xfId="0" applyFont="1" applyFill="1" applyBorder="1" applyAlignment="1" applyProtection="1"/>
    <xf numFmtId="0" fontId="2" fillId="10" borderId="41" xfId="0" applyFont="1" applyFill="1" applyBorder="1" applyAlignment="1" applyProtection="1">
      <alignment horizontal="center"/>
      <protection locked="0"/>
    </xf>
    <xf numFmtId="14" fontId="45" fillId="10" borderId="7" xfId="0" applyNumberFormat="1" applyFont="1" applyFill="1" applyBorder="1" applyAlignment="1" applyProtection="1">
      <alignment horizontal="center"/>
      <protection locked="0"/>
    </xf>
    <xf numFmtId="18" fontId="45" fillId="10" borderId="7" xfId="0" applyNumberFormat="1" applyFont="1" applyFill="1" applyBorder="1" applyAlignment="1" applyProtection="1">
      <alignment horizontal="center"/>
      <protection locked="0"/>
    </xf>
    <xf numFmtId="0" fontId="46" fillId="10" borderId="11" xfId="0" applyFont="1" applyFill="1" applyBorder="1" applyAlignment="1" applyProtection="1">
      <alignment horizontal="center"/>
      <protection locked="0"/>
    </xf>
    <xf numFmtId="0" fontId="13" fillId="10" borderId="12" xfId="0" applyFont="1" applyFill="1" applyBorder="1" applyProtection="1"/>
    <xf numFmtId="0" fontId="13" fillId="10" borderId="13" xfId="0" applyFont="1" applyFill="1" applyBorder="1" applyProtection="1"/>
    <xf numFmtId="44" fontId="13" fillId="10" borderId="41" xfId="0" applyNumberFormat="1" applyFont="1" applyFill="1" applyBorder="1" applyProtection="1"/>
    <xf numFmtId="0" fontId="2" fillId="10" borderId="12" xfId="0" applyFont="1" applyFill="1" applyBorder="1" applyProtection="1"/>
    <xf numFmtId="0" fontId="2" fillId="10" borderId="13" xfId="0" applyFont="1" applyFill="1" applyBorder="1" applyProtection="1"/>
    <xf numFmtId="0" fontId="2" fillId="10" borderId="13" xfId="0" applyFont="1" applyFill="1" applyBorder="1" applyAlignment="1" applyProtection="1">
      <alignment horizontal="center"/>
    </xf>
    <xf numFmtId="0" fontId="2" fillId="10" borderId="13" xfId="0" applyFont="1" applyFill="1" applyBorder="1" applyAlignment="1" applyProtection="1"/>
    <xf numFmtId="44" fontId="23" fillId="10" borderId="41" xfId="0" applyNumberFormat="1" applyFont="1" applyFill="1" applyBorder="1" applyAlignment="1" applyProtection="1"/>
    <xf numFmtId="0" fontId="13" fillId="10" borderId="13" xfId="0" applyFont="1" applyFill="1" applyBorder="1" applyAlignment="1" applyProtection="1"/>
    <xf numFmtId="0" fontId="13" fillId="10" borderId="14" xfId="0" applyFont="1" applyFill="1" applyBorder="1" applyAlignment="1" applyProtection="1"/>
    <xf numFmtId="0" fontId="15" fillId="0" borderId="11" xfId="0" applyNumberFormat="1" applyFont="1" applyBorder="1" applyAlignment="1" applyProtection="1">
      <alignment horizontal="center"/>
    </xf>
    <xf numFmtId="164" fontId="13" fillId="0" borderId="11" xfId="0" applyNumberFormat="1" applyFont="1" applyBorder="1" applyAlignment="1" applyProtection="1">
      <alignment horizontal="center"/>
    </xf>
    <xf numFmtId="8" fontId="13" fillId="0" borderId="16" xfId="0" applyNumberFormat="1" applyFont="1" applyBorder="1" applyProtection="1"/>
    <xf numFmtId="0" fontId="13" fillId="0" borderId="11" xfId="0" applyFont="1" applyBorder="1" applyAlignment="1" applyProtection="1"/>
    <xf numFmtId="0" fontId="13" fillId="3" borderId="41" xfId="0" applyFont="1" applyFill="1" applyBorder="1" applyAlignment="1" applyProtection="1">
      <alignment horizontal="center"/>
      <protection locked="0"/>
    </xf>
    <xf numFmtId="0" fontId="13" fillId="0" borderId="7" xfId="0" applyFont="1" applyBorder="1" applyAlignment="1" applyProtection="1"/>
    <xf numFmtId="8" fontId="8" fillId="0" borderId="24" xfId="0" applyNumberFormat="1" applyFont="1" applyFill="1" applyBorder="1" applyProtection="1"/>
    <xf numFmtId="44" fontId="8" fillId="0" borderId="0" xfId="2" applyFont="1" applyProtection="1"/>
    <xf numFmtId="44" fontId="13" fillId="0" borderId="0" xfId="2" applyFont="1" applyProtection="1"/>
    <xf numFmtId="8" fontId="13" fillId="0" borderId="0" xfId="0" applyNumberFormat="1" applyFont="1" applyProtection="1"/>
    <xf numFmtId="0" fontId="2" fillId="0" borderId="11" xfId="0" applyFont="1" applyBorder="1" applyProtection="1"/>
    <xf numFmtId="0" fontId="2" fillId="0" borderId="11" xfId="0" applyFont="1" applyBorder="1" applyAlignment="1" applyProtection="1"/>
    <xf numFmtId="0" fontId="20" fillId="0" borderId="11" xfId="0" applyFont="1" applyBorder="1" applyProtection="1"/>
    <xf numFmtId="0" fontId="2" fillId="0" borderId="7" xfId="0" applyFont="1" applyBorder="1" applyAlignment="1" applyProtection="1"/>
    <xf numFmtId="0" fontId="24" fillId="0" borderId="0" xfId="0" applyFont="1" applyProtection="1"/>
    <xf numFmtId="0" fontId="24" fillId="0" borderId="0" xfId="0" applyFont="1" applyBorder="1" applyProtection="1"/>
    <xf numFmtId="0" fontId="24" fillId="0" borderId="0" xfId="0" applyFont="1" applyBorder="1" applyAlignment="1" applyProtection="1">
      <alignment horizontal="center"/>
    </xf>
    <xf numFmtId="0" fontId="20" fillId="0" borderId="0" xfId="0" applyFont="1" applyProtection="1"/>
    <xf numFmtId="8" fontId="24" fillId="0" borderId="0" xfId="0" applyNumberFormat="1" applyFont="1" applyBorder="1" applyProtection="1"/>
    <xf numFmtId="0" fontId="15" fillId="0" borderId="11" xfId="0" applyNumberFormat="1" applyFont="1" applyBorder="1" applyProtection="1"/>
    <xf numFmtId="8" fontId="15" fillId="0" borderId="11" xfId="0" applyNumberFormat="1" applyFont="1" applyBorder="1" applyProtection="1"/>
    <xf numFmtId="0" fontId="26" fillId="0" borderId="11" xfId="0" applyFont="1" applyBorder="1" applyProtection="1"/>
    <xf numFmtId="0" fontId="2" fillId="0" borderId="7" xfId="0" applyFont="1" applyBorder="1" applyAlignment="1" applyProtection="1">
      <protection locked="0"/>
    </xf>
    <xf numFmtId="0" fontId="25" fillId="3" borderId="50" xfId="0" applyFont="1" applyFill="1" applyBorder="1" applyAlignment="1" applyProtection="1">
      <alignment vertical="top"/>
    </xf>
    <xf numFmtId="0" fontId="13" fillId="3" borderId="51" xfId="0" applyFont="1" applyFill="1" applyBorder="1" applyAlignment="1" applyProtection="1">
      <alignment vertical="top" wrapText="1"/>
    </xf>
    <xf numFmtId="0" fontId="13" fillId="3" borderId="52" xfId="0" applyFont="1" applyFill="1" applyBorder="1" applyAlignment="1" applyProtection="1">
      <alignment vertical="top" wrapText="1"/>
    </xf>
    <xf numFmtId="8" fontId="15" fillId="0" borderId="0" xfId="0" applyNumberFormat="1" applyFont="1" applyProtection="1"/>
    <xf numFmtId="8" fontId="2" fillId="0" borderId="24" xfId="0" applyNumberFormat="1" applyFont="1" applyBorder="1" applyProtection="1">
      <protection locked="0"/>
    </xf>
    <xf numFmtId="8" fontId="25" fillId="0" borderId="24" xfId="0" applyNumberFormat="1" applyFont="1" applyBorder="1" applyProtection="1"/>
    <xf numFmtId="0" fontId="13" fillId="9" borderId="0" xfId="0" applyFont="1" applyFill="1" applyProtection="1"/>
    <xf numFmtId="0" fontId="13" fillId="9" borderId="0" xfId="0" applyFont="1" applyFill="1" applyAlignment="1" applyProtection="1"/>
    <xf numFmtId="8" fontId="13" fillId="9" borderId="41" xfId="0" applyNumberFormat="1" applyFont="1" applyFill="1" applyBorder="1" applyProtection="1"/>
    <xf numFmtId="0" fontId="19" fillId="0" borderId="50" xfId="0" applyFont="1" applyBorder="1" applyProtection="1"/>
    <xf numFmtId="0" fontId="19" fillId="0" borderId="51" xfId="0" applyFont="1" applyBorder="1" applyProtection="1"/>
    <xf numFmtId="0" fontId="2" fillId="0" borderId="51" xfId="0" applyFont="1" applyBorder="1" applyProtection="1"/>
    <xf numFmtId="0" fontId="2" fillId="0" borderId="51" xfId="0" applyFont="1" applyFill="1" applyBorder="1" applyProtection="1"/>
    <xf numFmtId="8" fontId="2" fillId="0" borderId="51" xfId="0" applyNumberFormat="1" applyFont="1" applyFill="1" applyBorder="1" applyProtection="1"/>
    <xf numFmtId="0" fontId="2" fillId="0" borderId="52" xfId="0" applyFont="1" applyBorder="1" applyProtection="1"/>
    <xf numFmtId="0" fontId="2" fillId="0" borderId="53" xfId="0" applyFont="1" applyBorder="1" applyProtection="1"/>
    <xf numFmtId="0" fontId="2" fillId="12" borderId="0" xfId="0" applyFont="1" applyFill="1" applyBorder="1" applyProtection="1"/>
    <xf numFmtId="8" fontId="2" fillId="12" borderId="57" xfId="2" applyNumberFormat="1" applyFont="1" applyFill="1" applyBorder="1" applyAlignment="1" applyProtection="1"/>
    <xf numFmtId="8" fontId="2" fillId="0" borderId="0" xfId="2" applyNumberFormat="1" applyFont="1" applyFill="1" applyBorder="1" applyAlignment="1" applyProtection="1"/>
    <xf numFmtId="0" fontId="2" fillId="9" borderId="0" xfId="0" applyFont="1" applyFill="1" applyBorder="1" applyProtection="1"/>
    <xf numFmtId="0" fontId="2" fillId="9" borderId="0" xfId="0" applyFont="1" applyFill="1" applyBorder="1" applyAlignment="1" applyProtection="1"/>
    <xf numFmtId="0" fontId="51" fillId="9" borderId="0" xfId="0" applyFont="1" applyFill="1" applyBorder="1" applyProtection="1"/>
    <xf numFmtId="8" fontId="2" fillId="9" borderId="57" xfId="2" applyNumberFormat="1" applyFont="1" applyFill="1" applyBorder="1" applyAlignment="1" applyProtection="1">
      <alignment horizontal="right"/>
    </xf>
    <xf numFmtId="8" fontId="2" fillId="9" borderId="58" xfId="2" applyNumberFormat="1" applyFont="1" applyFill="1" applyBorder="1" applyAlignment="1" applyProtection="1">
      <alignment horizontal="right"/>
    </xf>
    <xf numFmtId="0" fontId="2" fillId="0" borderId="54" xfId="0" applyFont="1" applyBorder="1" applyProtection="1"/>
    <xf numFmtId="0" fontId="2" fillId="0" borderId="0" xfId="0" applyFont="1" applyBorder="1" applyAlignment="1" applyProtection="1">
      <alignment horizontal="right"/>
    </xf>
    <xf numFmtId="8" fontId="2" fillId="0" borderId="0" xfId="2" applyNumberFormat="1" applyFont="1" applyBorder="1" applyAlignment="1" applyProtection="1">
      <alignment horizontal="center"/>
    </xf>
    <xf numFmtId="8" fontId="2" fillId="0" borderId="0" xfId="2" applyNumberFormat="1" applyFont="1" applyFill="1" applyBorder="1" applyAlignment="1" applyProtection="1">
      <alignment horizontal="center"/>
    </xf>
    <xf numFmtId="0" fontId="2" fillId="0" borderId="0" xfId="0" applyFont="1" applyBorder="1" applyAlignment="1" applyProtection="1">
      <alignment horizontal="center"/>
    </xf>
    <xf numFmtId="0" fontId="2" fillId="0" borderId="7" xfId="0" applyFont="1" applyBorder="1" applyAlignment="1" applyProtection="1">
      <alignment horizontal="center"/>
      <protection locked="0"/>
    </xf>
    <xf numFmtId="0" fontId="2" fillId="0" borderId="56" xfId="0" applyFont="1" applyBorder="1" applyAlignment="1" applyProtection="1">
      <protection locked="0"/>
    </xf>
    <xf numFmtId="165" fontId="2" fillId="0" borderId="0" xfId="2" applyNumberFormat="1" applyFont="1" applyBorder="1" applyAlignment="1" applyProtection="1"/>
    <xf numFmtId="165" fontId="2" fillId="0" borderId="0" xfId="2" applyNumberFormat="1" applyFont="1" applyFill="1" applyBorder="1" applyAlignment="1" applyProtection="1"/>
    <xf numFmtId="0" fontId="32" fillId="0" borderId="55" xfId="0" applyFont="1" applyBorder="1" applyProtection="1"/>
    <xf numFmtId="8" fontId="32" fillId="0" borderId="7" xfId="0" applyNumberFormat="1" applyFont="1" applyBorder="1" applyProtection="1"/>
    <xf numFmtId="0" fontId="32" fillId="0" borderId="56" xfId="0" applyFont="1" applyBorder="1" applyProtection="1"/>
    <xf numFmtId="0" fontId="2" fillId="0" borderId="7" xfId="0" applyFont="1" applyBorder="1" applyProtection="1"/>
    <xf numFmtId="0" fontId="2" fillId="0" borderId="0" xfId="0" applyFont="1" applyAlignment="1" applyProtection="1">
      <alignment vertical="top" wrapText="1"/>
    </xf>
    <xf numFmtId="0" fontId="52" fillId="13" borderId="50" xfId="0" applyFont="1" applyFill="1" applyBorder="1" applyAlignment="1" applyProtection="1">
      <alignment vertical="top"/>
    </xf>
    <xf numFmtId="0" fontId="52" fillId="13" borderId="51" xfId="0" applyFont="1" applyFill="1" applyBorder="1" applyAlignment="1" applyProtection="1">
      <alignment vertical="top" wrapText="1"/>
    </xf>
    <xf numFmtId="0" fontId="50" fillId="13" borderId="51" xfId="0" applyFont="1" applyFill="1" applyBorder="1" applyAlignment="1" applyProtection="1">
      <alignment vertical="top"/>
    </xf>
    <xf numFmtId="0" fontId="50" fillId="13" borderId="51" xfId="0" applyFont="1" applyFill="1" applyBorder="1" applyAlignment="1" applyProtection="1">
      <alignment vertical="top" wrapText="1"/>
    </xf>
    <xf numFmtId="0" fontId="46" fillId="13" borderId="51" xfId="0" applyFont="1" applyFill="1" applyBorder="1" applyAlignment="1" applyProtection="1">
      <alignment vertical="top" wrapText="1"/>
    </xf>
    <xf numFmtId="0" fontId="46" fillId="13" borderId="52" xfId="0" applyFont="1" applyFill="1" applyBorder="1" applyProtection="1"/>
    <xf numFmtId="0" fontId="2" fillId="0" borderId="55" xfId="0" applyFont="1" applyBorder="1" applyProtection="1"/>
    <xf numFmtId="8" fontId="2" fillId="0" borderId="56" xfId="0" applyNumberFormat="1" applyFont="1" applyBorder="1" applyProtection="1"/>
    <xf numFmtId="0" fontId="46" fillId="0" borderId="55" xfId="0" applyFont="1" applyBorder="1" applyProtection="1"/>
    <xf numFmtId="0" fontId="46" fillId="0" borderId="7" xfId="0" applyFont="1" applyBorder="1" applyProtection="1"/>
    <xf numFmtId="0" fontId="46" fillId="0" borderId="56" xfId="0" applyFont="1" applyBorder="1" applyProtection="1"/>
    <xf numFmtId="0" fontId="46" fillId="0" borderId="0" xfId="0" applyFont="1" applyBorder="1" applyProtection="1"/>
    <xf numFmtId="0" fontId="32" fillId="0" borderId="52" xfId="0" applyFont="1" applyBorder="1" applyAlignment="1" applyProtection="1">
      <alignment horizontal="right"/>
    </xf>
    <xf numFmtId="0" fontId="32" fillId="0" borderId="54" xfId="0" applyFont="1" applyBorder="1" applyAlignment="1" applyProtection="1">
      <alignment horizontal="right"/>
    </xf>
    <xf numFmtId="0" fontId="32" fillId="0" borderId="56" xfId="0" applyFont="1" applyBorder="1" applyAlignment="1" applyProtection="1">
      <alignment horizontal="right"/>
    </xf>
    <xf numFmtId="0" fontId="2" fillId="0" borderId="15" xfId="0" applyFont="1" applyBorder="1" applyProtection="1"/>
    <xf numFmtId="0" fontId="9" fillId="0" borderId="55" xfId="0" applyFont="1" applyFill="1" applyBorder="1" applyAlignment="1" applyProtection="1">
      <alignment horizontal="center" wrapText="1"/>
    </xf>
    <xf numFmtId="0" fontId="9" fillId="0" borderId="7" xfId="0" applyFont="1" applyFill="1" applyBorder="1" applyAlignment="1" applyProtection="1">
      <alignment horizontal="center" wrapText="1"/>
    </xf>
    <xf numFmtId="0" fontId="50" fillId="0" borderId="7" xfId="0" applyFont="1" applyBorder="1" applyAlignment="1" applyProtection="1"/>
    <xf numFmtId="0" fontId="32" fillId="0" borderId="15" xfId="0" applyFont="1" applyFill="1" applyBorder="1" applyProtection="1"/>
    <xf numFmtId="0" fontId="2" fillId="0" borderId="11" xfId="0" applyFont="1" applyBorder="1" applyAlignment="1" applyProtection="1">
      <alignment horizontal="center"/>
    </xf>
    <xf numFmtId="8" fontId="8" fillId="0" borderId="11" xfId="2" applyNumberFormat="1" applyFont="1" applyBorder="1" applyAlignment="1" applyProtection="1">
      <alignment horizontal="center"/>
    </xf>
    <xf numFmtId="0" fontId="20" fillId="0" borderId="16" xfId="0" applyFont="1" applyBorder="1" applyProtection="1"/>
    <xf numFmtId="0" fontId="2" fillId="0" borderId="15" xfId="0" applyFont="1" applyBorder="1" applyAlignment="1" applyProtection="1"/>
    <xf numFmtId="0" fontId="2" fillId="0" borderId="55" xfId="0" applyFont="1" applyBorder="1" applyAlignment="1" applyProtection="1"/>
    <xf numFmtId="44" fontId="2" fillId="12" borderId="57" xfId="2" applyNumberFormat="1" applyFont="1" applyFill="1" applyBorder="1" applyAlignment="1" applyProtection="1"/>
    <xf numFmtId="0" fontId="13" fillId="9" borderId="0" xfId="0" applyFont="1" applyFill="1" applyBorder="1" applyProtection="1"/>
    <xf numFmtId="0" fontId="13" fillId="9" borderId="19" xfId="0" applyFont="1" applyFill="1" applyBorder="1" applyProtection="1"/>
    <xf numFmtId="0" fontId="13" fillId="9" borderId="31" xfId="0" applyFont="1" applyFill="1" applyBorder="1" applyProtection="1"/>
    <xf numFmtId="0" fontId="15" fillId="9" borderId="31" xfId="0" applyNumberFormat="1" applyFont="1" applyFill="1" applyBorder="1" applyProtection="1"/>
    <xf numFmtId="8" fontId="15" fillId="9" borderId="31" xfId="0" applyNumberFormat="1" applyFont="1" applyFill="1" applyBorder="1" applyProtection="1"/>
    <xf numFmtId="0" fontId="15" fillId="9" borderId="31" xfId="0" applyNumberFormat="1" applyFont="1" applyFill="1" applyBorder="1" applyAlignment="1" applyProtection="1">
      <alignment horizontal="center"/>
    </xf>
    <xf numFmtId="164" fontId="13" fillId="9" borderId="31" xfId="0" applyNumberFormat="1" applyFont="1" applyFill="1" applyBorder="1" applyAlignment="1" applyProtection="1">
      <alignment horizontal="center"/>
    </xf>
    <xf numFmtId="8" fontId="13" fillId="9" borderId="31" xfId="0" applyNumberFormat="1" applyFont="1" applyFill="1" applyBorder="1" applyProtection="1"/>
    <xf numFmtId="0" fontId="8" fillId="9" borderId="31" xfId="0" applyFont="1" applyFill="1" applyBorder="1" applyProtection="1"/>
    <xf numFmtId="44" fontId="13" fillId="9" borderId="59" xfId="0" applyNumberFormat="1" applyFont="1" applyFill="1" applyBorder="1" applyProtection="1"/>
    <xf numFmtId="0" fontId="54" fillId="0" borderId="0" xfId="0" applyFont="1" applyProtection="1"/>
    <xf numFmtId="0" fontId="27" fillId="0" borderId="0" xfId="0" applyFont="1" applyProtection="1"/>
    <xf numFmtId="0" fontId="27" fillId="0" borderId="0" xfId="0" applyFont="1" applyBorder="1" applyProtection="1"/>
    <xf numFmtId="8" fontId="27" fillId="0" borderId="0" xfId="0" applyNumberFormat="1" applyFont="1" applyProtection="1"/>
    <xf numFmtId="0" fontId="27" fillId="0" borderId="0" xfId="0" applyFont="1" applyFill="1" applyBorder="1" applyProtection="1"/>
    <xf numFmtId="0" fontId="48" fillId="3" borderId="0" xfId="0" applyFont="1" applyFill="1" applyAlignment="1">
      <alignment horizontal="center" vertical="center"/>
    </xf>
    <xf numFmtId="44" fontId="26" fillId="0" borderId="24" xfId="2" applyFont="1" applyFill="1" applyBorder="1" applyAlignment="1" applyProtection="1">
      <alignment horizontal="center"/>
    </xf>
    <xf numFmtId="0" fontId="13" fillId="0" borderId="0" xfId="0" applyFont="1" applyFill="1" applyBorder="1" applyAlignment="1" applyProtection="1">
      <alignment horizontal="left" vertical="top"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14" fontId="45" fillId="3" borderId="11" xfId="0" applyNumberFormat="1"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0" fontId="26" fillId="3" borderId="12" xfId="0" applyFont="1" applyFill="1" applyBorder="1" applyAlignment="1" applyProtection="1">
      <alignment horizontal="center"/>
      <protection locked="0"/>
    </xf>
    <xf numFmtId="0" fontId="26" fillId="3" borderId="14" xfId="0" applyFont="1" applyFill="1" applyBorder="1" applyAlignment="1" applyProtection="1">
      <alignment horizontal="center"/>
      <protection locked="0"/>
    </xf>
    <xf numFmtId="8" fontId="26" fillId="0" borderId="0" xfId="0" applyNumberFormat="1" applyFont="1" applyFill="1" applyBorder="1" applyAlignment="1" applyProtection="1">
      <alignment horizontal="center"/>
    </xf>
    <xf numFmtId="0" fontId="20" fillId="3" borderId="7" xfId="0" applyFont="1" applyFill="1" applyBorder="1" applyAlignment="1" applyProtection="1">
      <alignment horizontal="center" wrapText="1"/>
      <protection locked="0"/>
    </xf>
    <xf numFmtId="44" fontId="15" fillId="0" borderId="0" xfId="2" applyFont="1" applyFill="1" applyBorder="1" applyAlignment="1" applyProtection="1">
      <alignment horizontal="center"/>
      <protection locked="0"/>
    </xf>
    <xf numFmtId="44" fontId="15" fillId="0" borderId="0" xfId="2" applyFont="1" applyFill="1" applyBorder="1" applyAlignment="1" applyProtection="1">
      <alignment horizontal="center"/>
    </xf>
    <xf numFmtId="165" fontId="2" fillId="8" borderId="46" xfId="0" applyNumberFormat="1" applyFont="1" applyFill="1" applyBorder="1" applyAlignment="1" applyProtection="1">
      <alignment horizontal="center"/>
      <protection locked="0"/>
    </xf>
    <xf numFmtId="165" fontId="2" fillId="8" borderId="2" xfId="0" applyNumberFormat="1" applyFont="1" applyFill="1" applyBorder="1" applyAlignment="1" applyProtection="1">
      <alignment horizontal="center"/>
      <protection locked="0"/>
    </xf>
    <xf numFmtId="165" fontId="21" fillId="8" borderId="46" xfId="0" applyNumberFormat="1" applyFont="1" applyFill="1" applyBorder="1" applyAlignment="1" applyProtection="1">
      <alignment horizontal="center"/>
      <protection locked="0"/>
    </xf>
    <xf numFmtId="165" fontId="21" fillId="8" borderId="2" xfId="0" applyNumberFormat="1" applyFont="1" applyFill="1" applyBorder="1" applyAlignment="1" applyProtection="1">
      <alignment horizontal="center"/>
      <protection locked="0"/>
    </xf>
    <xf numFmtId="165" fontId="21" fillId="8" borderId="47" xfId="0" applyNumberFormat="1" applyFont="1" applyFill="1" applyBorder="1" applyAlignment="1" applyProtection="1">
      <alignment horizontal="center"/>
      <protection locked="0"/>
    </xf>
    <xf numFmtId="0" fontId="6" fillId="2" borderId="12" xfId="0" applyFont="1" applyFill="1" applyBorder="1" applyAlignment="1" applyProtection="1">
      <alignment horizontal="left"/>
    </xf>
    <xf numFmtId="0" fontId="2" fillId="2" borderId="13" xfId="0" applyFont="1" applyFill="1" applyBorder="1" applyAlignment="1"/>
    <xf numFmtId="165" fontId="21" fillId="2" borderId="13" xfId="0" applyNumberFormat="1" applyFont="1" applyFill="1" applyBorder="1" applyAlignment="1" applyProtection="1">
      <alignment horizontal="center"/>
      <protection locked="0"/>
    </xf>
    <xf numFmtId="0" fontId="2" fillId="2" borderId="13" xfId="0" applyFont="1" applyFill="1" applyBorder="1" applyAlignment="1">
      <alignment horizontal="center"/>
    </xf>
    <xf numFmtId="0" fontId="2" fillId="0" borderId="24" xfId="0" applyFont="1" applyBorder="1" applyAlignment="1" applyProtection="1">
      <alignment horizontal="left"/>
    </xf>
    <xf numFmtId="14" fontId="8" fillId="0" borderId="15" xfId="0" applyNumberFormat="1" applyFont="1" applyBorder="1" applyAlignment="1" applyProtection="1">
      <alignment horizontal="center"/>
    </xf>
    <xf numFmtId="14" fontId="8" fillId="0" borderId="16" xfId="0" applyNumberFormat="1" applyFont="1" applyBorder="1" applyAlignment="1" applyProtection="1">
      <alignment horizontal="center"/>
    </xf>
    <xf numFmtId="166" fontId="8" fillId="0" borderId="15" xfId="0" applyNumberFormat="1" applyFont="1" applyBorder="1" applyAlignment="1" applyProtection="1">
      <alignment horizontal="center"/>
    </xf>
    <xf numFmtId="166" fontId="8" fillId="0" borderId="11" xfId="0" applyNumberFormat="1" applyFont="1" applyBorder="1" applyAlignment="1" applyProtection="1">
      <alignment horizontal="center"/>
    </xf>
    <xf numFmtId="166" fontId="8" fillId="0" borderId="16" xfId="0" applyNumberFormat="1" applyFont="1" applyBorder="1" applyAlignment="1" applyProtection="1">
      <alignment horizontal="center"/>
    </xf>
    <xf numFmtId="0" fontId="2" fillId="0" borderId="42" xfId="0" applyFont="1" applyBorder="1" applyAlignment="1" applyProtection="1">
      <alignment horizontal="left"/>
    </xf>
    <xf numFmtId="14" fontId="8" fillId="0" borderId="43" xfId="0" applyNumberFormat="1" applyFont="1" applyBorder="1" applyAlignment="1" applyProtection="1">
      <alignment horizontal="center"/>
    </xf>
    <xf numFmtId="14" fontId="8" fillId="0" borderId="44" xfId="0" applyNumberFormat="1" applyFont="1" applyBorder="1" applyAlignment="1" applyProtection="1">
      <alignment horizontal="center"/>
    </xf>
    <xf numFmtId="166" fontId="8" fillId="0" borderId="43" xfId="0" applyNumberFormat="1" applyFont="1" applyBorder="1" applyAlignment="1" applyProtection="1">
      <alignment horizontal="center"/>
    </xf>
    <xf numFmtId="166" fontId="8" fillId="0" borderId="36" xfId="0" applyNumberFormat="1" applyFont="1" applyBorder="1" applyAlignment="1" applyProtection="1">
      <alignment horizontal="center"/>
    </xf>
    <xf numFmtId="166" fontId="8" fillId="0" borderId="44" xfId="0" applyNumberFormat="1" applyFont="1" applyBorder="1" applyAlignment="1" applyProtection="1">
      <alignment horizontal="center"/>
    </xf>
    <xf numFmtId="0" fontId="8" fillId="0" borderId="7" xfId="0" applyFont="1" applyBorder="1" applyAlignment="1" applyProtection="1">
      <alignment horizontal="left"/>
    </xf>
    <xf numFmtId="0" fontId="8" fillId="0" borderId="10" xfId="0" applyFont="1" applyBorder="1" applyAlignment="1" applyProtection="1">
      <alignment horizontal="left"/>
    </xf>
    <xf numFmtId="165" fontId="8" fillId="0" borderId="37" xfId="0" applyNumberFormat="1" applyFont="1" applyBorder="1" applyAlignment="1" applyProtection="1">
      <alignment horizontal="center"/>
    </xf>
    <xf numFmtId="165" fontId="8" fillId="0" borderId="38" xfId="0" applyNumberFormat="1" applyFont="1" applyBorder="1" applyAlignment="1" applyProtection="1">
      <alignment horizontal="center"/>
    </xf>
    <xf numFmtId="165" fontId="8" fillId="6" borderId="12" xfId="2" applyNumberFormat="1" applyFont="1" applyFill="1" applyBorder="1" applyAlignment="1" applyProtection="1">
      <alignment horizontal="center"/>
    </xf>
    <xf numFmtId="165" fontId="8" fillId="6" borderId="14" xfId="2" applyNumberFormat="1" applyFont="1" applyFill="1" applyBorder="1" applyAlignment="1" applyProtection="1">
      <alignment horizontal="center"/>
    </xf>
    <xf numFmtId="8" fontId="8" fillId="0" borderId="39" xfId="0" applyNumberFormat="1" applyFont="1" applyFill="1" applyBorder="1" applyAlignment="1" applyProtection="1">
      <alignment horizontal="center"/>
    </xf>
    <xf numFmtId="8" fontId="8" fillId="0" borderId="40" xfId="0" applyNumberFormat="1" applyFont="1" applyFill="1" applyBorder="1" applyAlignment="1" applyProtection="1">
      <alignment horizontal="center"/>
    </xf>
    <xf numFmtId="165" fontId="8" fillId="7" borderId="12" xfId="2" applyNumberFormat="1" applyFont="1" applyFill="1" applyBorder="1" applyAlignment="1" applyProtection="1">
      <alignment horizontal="center"/>
    </xf>
    <xf numFmtId="165" fontId="8" fillId="7" borderId="14" xfId="2" applyNumberFormat="1" applyFont="1" applyFill="1" applyBorder="1" applyAlignment="1" applyProtection="1">
      <alignment horizontal="center"/>
    </xf>
    <xf numFmtId="0" fontId="8" fillId="0" borderId="15" xfId="0" applyFont="1" applyBorder="1" applyAlignment="1" applyProtection="1">
      <alignment horizontal="center"/>
    </xf>
    <xf numFmtId="0" fontId="8" fillId="0" borderId="16" xfId="0" applyFont="1" applyBorder="1" applyAlignment="1" applyProtection="1">
      <alignment horizontal="center"/>
    </xf>
    <xf numFmtId="0" fontId="8" fillId="0" borderId="11" xfId="0" applyFont="1" applyBorder="1" applyAlignment="1" applyProtection="1">
      <alignment horizontal="center"/>
    </xf>
    <xf numFmtId="0" fontId="8" fillId="0" borderId="0" xfId="0" applyFont="1" applyBorder="1" applyAlignment="1" applyProtection="1">
      <alignment horizontal="left"/>
    </xf>
    <xf numFmtId="0" fontId="8" fillId="0" borderId="9" xfId="0" applyFont="1" applyBorder="1" applyAlignment="1" applyProtection="1">
      <alignment horizontal="left"/>
    </xf>
    <xf numFmtId="165" fontId="8" fillId="0" borderId="23" xfId="0" applyNumberFormat="1" applyFont="1" applyBorder="1" applyAlignment="1" applyProtection="1">
      <alignment horizontal="center"/>
    </xf>
    <xf numFmtId="165" fontId="8" fillId="0" borderId="25" xfId="0" applyNumberFormat="1" applyFont="1" applyBorder="1" applyAlignment="1" applyProtection="1">
      <alignment horizontal="center"/>
    </xf>
    <xf numFmtId="0" fontId="19" fillId="7" borderId="12" xfId="0" applyFont="1" applyFill="1" applyBorder="1" applyAlignment="1" applyProtection="1">
      <alignment horizontal="center"/>
    </xf>
    <xf numFmtId="0" fontId="19" fillId="7" borderId="13" xfId="0" applyFont="1" applyFill="1" applyBorder="1" applyAlignment="1" applyProtection="1">
      <alignment horizontal="center"/>
    </xf>
    <xf numFmtId="0" fontId="19" fillId="7" borderId="14" xfId="0" applyFont="1" applyFill="1" applyBorder="1" applyAlignment="1" applyProtection="1">
      <alignment horizontal="center"/>
    </xf>
    <xf numFmtId="0" fontId="8" fillId="0" borderId="30" xfId="0" applyFont="1" applyBorder="1" applyAlignment="1" applyProtection="1">
      <alignment horizontal="center"/>
    </xf>
    <xf numFmtId="0" fontId="8" fillId="0" borderId="21" xfId="0" applyFont="1" applyBorder="1" applyAlignment="1" applyProtection="1">
      <alignment horizontal="center"/>
    </xf>
    <xf numFmtId="8" fontId="8" fillId="0" borderId="17" xfId="0" applyNumberFormat="1" applyFont="1" applyBorder="1" applyAlignment="1" applyProtection="1">
      <alignment horizontal="center"/>
    </xf>
    <xf numFmtId="8" fontId="8" fillId="0" borderId="20" xfId="0" applyNumberFormat="1" applyFont="1" applyBorder="1" applyAlignment="1" applyProtection="1">
      <alignment horizontal="center"/>
    </xf>
    <xf numFmtId="0" fontId="19" fillId="6" borderId="12" xfId="0" applyFont="1" applyFill="1" applyBorder="1" applyAlignment="1" applyProtection="1">
      <alignment horizontal="center"/>
    </xf>
    <xf numFmtId="0" fontId="19" fillId="6" borderId="13" xfId="0" applyFont="1" applyFill="1" applyBorder="1" applyAlignment="1" applyProtection="1">
      <alignment horizontal="center"/>
    </xf>
    <xf numFmtId="0" fontId="19" fillId="6" borderId="14" xfId="0" applyFont="1" applyFill="1" applyBorder="1" applyAlignment="1" applyProtection="1">
      <alignment horizontal="center"/>
    </xf>
    <xf numFmtId="14" fontId="2" fillId="0" borderId="23" xfId="0" applyNumberFormat="1" applyFont="1" applyBorder="1" applyAlignment="1" applyProtection="1">
      <alignment horizontal="center"/>
    </xf>
    <xf numFmtId="14" fontId="2" fillId="0" borderId="24" xfId="0" applyNumberFormat="1" applyFont="1" applyBorder="1" applyAlignment="1" applyProtection="1">
      <alignment horizontal="center"/>
    </xf>
    <xf numFmtId="14" fontId="2" fillId="0" borderId="15" xfId="0" applyNumberFormat="1" applyFont="1" applyBorder="1" applyAlignment="1" applyProtection="1">
      <alignment horizontal="center"/>
    </xf>
    <xf numFmtId="18" fontId="2" fillId="0" borderId="24" xfId="0" applyNumberFormat="1" applyFont="1" applyBorder="1" applyAlignment="1" applyProtection="1">
      <alignment horizontal="center"/>
    </xf>
    <xf numFmtId="0" fontId="2" fillId="0" borderId="24" xfId="0" applyNumberFormat="1" applyFont="1" applyBorder="1" applyAlignment="1" applyProtection="1">
      <alignment horizontal="center"/>
    </xf>
    <xf numFmtId="0" fontId="2" fillId="0" borderId="25" xfId="0" applyNumberFormat="1" applyFont="1" applyBorder="1" applyAlignment="1" applyProtection="1">
      <alignment horizontal="center"/>
    </xf>
    <xf numFmtId="0" fontId="2" fillId="0" borderId="23" xfId="0" applyNumberFormat="1" applyFont="1" applyFill="1" applyBorder="1" applyAlignment="1" applyProtection="1">
      <alignment horizontal="center"/>
    </xf>
    <xf numFmtId="0" fontId="2" fillId="0" borderId="25" xfId="0" applyNumberFormat="1" applyFont="1" applyFill="1" applyBorder="1" applyAlignment="1" applyProtection="1">
      <alignment horizontal="center"/>
    </xf>
    <xf numFmtId="0" fontId="8" fillId="0" borderId="0" xfId="0" applyFont="1" applyFill="1" applyBorder="1" applyAlignment="1" applyProtection="1">
      <alignment horizontal="left" vertical="top" wrapText="1"/>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8" fillId="0" borderId="19" xfId="0" applyFont="1" applyBorder="1" applyAlignment="1" applyProtection="1">
      <alignment horizontal="center"/>
    </xf>
    <xf numFmtId="0" fontId="8" fillId="0" borderId="20" xfId="0" applyFont="1" applyBorder="1" applyAlignment="1" applyProtection="1">
      <alignment horizontal="center"/>
    </xf>
    <xf numFmtId="0" fontId="30" fillId="0" borderId="0" xfId="0" applyFont="1" applyAlignment="1" applyProtection="1">
      <alignment horizontal="center" vertical="top"/>
    </xf>
    <xf numFmtId="0" fontId="29" fillId="3" borderId="7" xfId="0" applyFont="1" applyFill="1" applyBorder="1" applyAlignment="1" applyProtection="1">
      <alignment horizontal="center"/>
      <protection locked="0"/>
    </xf>
    <xf numFmtId="0" fontId="37"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36" fillId="0" borderId="0" xfId="0" applyFont="1" applyFill="1" applyBorder="1" applyAlignment="1" applyProtection="1">
      <alignment horizontal="center"/>
    </xf>
    <xf numFmtId="0" fontId="3" fillId="3" borderId="39" xfId="0" applyFont="1" applyFill="1" applyBorder="1" applyAlignment="1" applyProtection="1">
      <alignment horizontal="center"/>
    </xf>
    <xf numFmtId="0" fontId="3" fillId="3" borderId="49" xfId="0" applyFont="1" applyFill="1" applyBorder="1" applyAlignment="1" applyProtection="1">
      <alignment horizontal="center"/>
    </xf>
    <xf numFmtId="0" fontId="3" fillId="3" borderId="40" xfId="0" applyFont="1" applyFill="1" applyBorder="1" applyAlignment="1" applyProtection="1">
      <alignment horizontal="center"/>
    </xf>
    <xf numFmtId="0" fontId="39" fillId="2" borderId="12" xfId="0" applyFont="1" applyFill="1" applyBorder="1" applyAlignment="1" applyProtection="1">
      <alignment horizontal="center"/>
    </xf>
    <xf numFmtId="0" fontId="39" fillId="2" borderId="13" xfId="0" applyFont="1" applyFill="1" applyBorder="1" applyAlignment="1" applyProtection="1">
      <alignment horizontal="center"/>
    </xf>
    <xf numFmtId="0" fontId="39" fillId="2" borderId="14" xfId="0" applyFont="1" applyFill="1" applyBorder="1" applyAlignment="1" applyProtection="1">
      <alignment horizontal="center"/>
    </xf>
    <xf numFmtId="0" fontId="44" fillId="3" borderId="11" xfId="0" applyFont="1" applyFill="1" applyBorder="1" applyAlignment="1" applyProtection="1">
      <protection locked="0"/>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5" fillId="3" borderId="7" xfId="0" applyNumberFormat="1" applyFont="1" applyFill="1" applyBorder="1" applyAlignment="1" applyProtection="1">
      <alignment horizontal="center"/>
      <protection locked="0"/>
    </xf>
    <xf numFmtId="0" fontId="5" fillId="3" borderId="10" xfId="0" applyNumberFormat="1" applyFont="1" applyFill="1" applyBorder="1" applyAlignment="1" applyProtection="1">
      <alignment horizontal="center"/>
      <protection locked="0"/>
    </xf>
    <xf numFmtId="14" fontId="42" fillId="0" borderId="0" xfId="0" applyNumberFormat="1" applyFont="1" applyBorder="1" applyAlignment="1" applyProtection="1">
      <alignment horizontal="center"/>
    </xf>
    <xf numFmtId="14" fontId="42" fillId="0" borderId="9" xfId="0" applyNumberFormat="1" applyFont="1" applyBorder="1" applyAlignment="1" applyProtection="1">
      <alignment horizontal="center"/>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23" fillId="0" borderId="11" xfId="0" applyFont="1" applyBorder="1" applyAlignment="1" applyProtection="1">
      <alignment horizontal="center"/>
    </xf>
    <xf numFmtId="0" fontId="44" fillId="3" borderId="7" xfId="0" applyFont="1" applyFill="1" applyBorder="1" applyAlignment="1" applyProtection="1">
      <protection locked="0"/>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45" fillId="3" borderId="11" xfId="0" applyFont="1" applyFill="1" applyBorder="1" applyAlignment="1" applyProtection="1">
      <alignment horizontal="left"/>
      <protection locked="0"/>
    </xf>
    <xf numFmtId="0" fontId="10" fillId="4" borderId="12" xfId="0" applyFont="1" applyFill="1" applyBorder="1" applyAlignment="1" applyProtection="1">
      <alignment horizontal="center" wrapText="1"/>
    </xf>
    <xf numFmtId="0" fontId="10" fillId="4" borderId="13" xfId="0" applyFont="1" applyFill="1" applyBorder="1" applyAlignment="1" applyProtection="1">
      <alignment horizontal="center" wrapText="1"/>
    </xf>
    <xf numFmtId="0" fontId="10" fillId="4" borderId="5" xfId="0" applyFont="1" applyFill="1" applyBorder="1" applyAlignment="1" applyProtection="1">
      <alignment horizontal="center" wrapText="1"/>
    </xf>
    <xf numFmtId="0" fontId="10" fillId="4" borderId="14" xfId="0" applyFont="1" applyFill="1" applyBorder="1" applyAlignment="1" applyProtection="1">
      <alignment horizontal="center" wrapText="1"/>
    </xf>
    <xf numFmtId="44" fontId="15" fillId="3" borderId="12" xfId="2" applyFont="1" applyFill="1" applyBorder="1" applyAlignment="1" applyProtection="1">
      <alignment horizontal="center"/>
      <protection locked="0"/>
    </xf>
    <xf numFmtId="44" fontId="15" fillId="3" borderId="14" xfId="2" applyFont="1" applyFill="1" applyBorder="1" applyAlignment="1" applyProtection="1">
      <alignment horizontal="center"/>
      <protection locked="0"/>
    </xf>
    <xf numFmtId="0" fontId="30" fillId="0" borderId="7" xfId="0" applyFont="1" applyBorder="1" applyAlignment="1" applyProtection="1">
      <alignment horizontal="center" vertical="top" wrapText="1"/>
    </xf>
    <xf numFmtId="0" fontId="15" fillId="0" borderId="7" xfId="0" applyFont="1" applyBorder="1" applyAlignment="1" applyProtection="1">
      <alignment horizontal="center"/>
    </xf>
    <xf numFmtId="0" fontId="2" fillId="0" borderId="7" xfId="0" applyFont="1" applyBorder="1" applyAlignment="1" applyProtection="1">
      <alignment horizontal="center"/>
    </xf>
    <xf numFmtId="44" fontId="23" fillId="2" borderId="12" xfId="0" applyNumberFormat="1" applyFont="1" applyFill="1" applyBorder="1" applyAlignment="1" applyProtection="1">
      <alignment horizontal="center"/>
    </xf>
    <xf numFmtId="44" fontId="23" fillId="2" borderId="13" xfId="0" applyNumberFormat="1" applyFont="1" applyFill="1" applyBorder="1" applyAlignment="1" applyProtection="1">
      <alignment horizontal="center"/>
    </xf>
    <xf numFmtId="44" fontId="23" fillId="2" borderId="14" xfId="0" applyNumberFormat="1" applyFont="1" applyFill="1" applyBorder="1" applyAlignment="1" applyProtection="1">
      <alignment horizontal="center"/>
    </xf>
    <xf numFmtId="0" fontId="17" fillId="0" borderId="0" xfId="0" applyFont="1" applyAlignment="1" applyProtection="1">
      <alignment horizontal="center" vertical="top" wrapText="1"/>
    </xf>
    <xf numFmtId="44" fontId="26" fillId="3" borderId="24" xfId="2" applyFont="1" applyFill="1" applyBorder="1" applyAlignment="1" applyProtection="1">
      <alignment horizontal="center"/>
      <protection locked="0"/>
    </xf>
    <xf numFmtId="0" fontId="46" fillId="0" borderId="7" xfId="0" applyFont="1" applyFill="1" applyBorder="1" applyAlignment="1" applyProtection="1">
      <alignment horizontal="center"/>
    </xf>
    <xf numFmtId="14" fontId="7" fillId="0" borderId="0" xfId="0" applyNumberFormat="1" applyFont="1" applyBorder="1" applyAlignment="1" applyProtection="1">
      <alignment horizontal="center"/>
    </xf>
    <xf numFmtId="14" fontId="7" fillId="0" borderId="9" xfId="0" applyNumberFormat="1" applyFont="1" applyBorder="1" applyAlignment="1" applyProtection="1">
      <alignment horizontal="center"/>
    </xf>
    <xf numFmtId="0" fontId="45" fillId="3" borderId="7" xfId="0" applyFont="1" applyFill="1" applyBorder="1" applyAlignment="1" applyProtection="1">
      <protection locked="0"/>
    </xf>
    <xf numFmtId="0" fontId="45" fillId="3" borderId="11" xfId="0" applyFont="1" applyFill="1" applyBorder="1" applyAlignment="1" applyProtection="1">
      <protection locked="0"/>
    </xf>
    <xf numFmtId="0" fontId="6" fillId="0" borderId="7" xfId="0" applyFont="1" applyBorder="1" applyAlignment="1" applyProtection="1">
      <alignment horizontal="center"/>
    </xf>
    <xf numFmtId="0" fontId="2" fillId="3" borderId="7" xfId="0" applyNumberFormat="1" applyFont="1" applyFill="1" applyBorder="1" applyAlignment="1" applyProtection="1">
      <alignment horizontal="center"/>
      <protection locked="0"/>
    </xf>
    <xf numFmtId="0" fontId="2" fillId="3" borderId="10" xfId="0" applyNumberFormat="1" applyFont="1" applyFill="1" applyBorder="1" applyAlignment="1" applyProtection="1">
      <alignment horizontal="center"/>
      <protection locked="0"/>
    </xf>
    <xf numFmtId="0" fontId="15" fillId="3" borderId="12" xfId="0" applyFont="1" applyFill="1" applyBorder="1" applyAlignment="1" applyProtection="1">
      <alignment horizontal="left"/>
      <protection locked="0"/>
    </xf>
    <xf numFmtId="0" fontId="15" fillId="3" borderId="13" xfId="0" applyFont="1" applyFill="1" applyBorder="1" applyAlignment="1" applyProtection="1">
      <alignment horizontal="left"/>
      <protection locked="0"/>
    </xf>
    <xf numFmtId="0" fontId="15" fillId="3" borderId="14" xfId="0" applyFont="1" applyFill="1" applyBorder="1" applyAlignment="1" applyProtection="1">
      <alignment horizontal="left"/>
      <protection locked="0"/>
    </xf>
    <xf numFmtId="0" fontId="8" fillId="0" borderId="7" xfId="0" applyFont="1" applyFill="1" applyBorder="1" applyAlignment="1" applyProtection="1">
      <alignment horizontal="left" vertical="top" wrapText="1"/>
    </xf>
    <xf numFmtId="0" fontId="13" fillId="0" borderId="24" xfId="0" applyFont="1" applyBorder="1" applyAlignment="1" applyProtection="1">
      <alignment horizontal="center"/>
    </xf>
    <xf numFmtId="44" fontId="13" fillId="2" borderId="12" xfId="0" applyNumberFormat="1" applyFont="1" applyFill="1" applyBorder="1" applyAlignment="1" applyProtection="1">
      <alignment horizontal="center"/>
    </xf>
    <xf numFmtId="44" fontId="13" fillId="2" borderId="13" xfId="0" applyNumberFormat="1" applyFont="1" applyFill="1" applyBorder="1" applyAlignment="1" applyProtection="1">
      <alignment horizontal="center"/>
    </xf>
    <xf numFmtId="44" fontId="13" fillId="2" borderId="14" xfId="0" applyNumberFormat="1" applyFont="1" applyFill="1" applyBorder="1" applyAlignment="1" applyProtection="1">
      <alignment horizontal="center"/>
    </xf>
    <xf numFmtId="14" fontId="8" fillId="0" borderId="0" xfId="0" applyNumberFormat="1" applyFont="1" applyBorder="1" applyAlignment="1" applyProtection="1">
      <alignment horizontal="center"/>
    </xf>
    <xf numFmtId="0" fontId="2" fillId="2" borderId="0" xfId="0" applyFont="1" applyFill="1" applyAlignment="1" applyProtection="1">
      <alignment horizontal="center"/>
    </xf>
    <xf numFmtId="44" fontId="13" fillId="0" borderId="24" xfId="2" applyFont="1" applyBorder="1" applyAlignment="1" applyProtection="1">
      <alignment horizontal="center"/>
    </xf>
    <xf numFmtId="44" fontId="13" fillId="0" borderId="42" xfId="2" applyFont="1" applyBorder="1" applyAlignment="1" applyProtection="1">
      <alignment horizontal="center"/>
    </xf>
    <xf numFmtId="166" fontId="8" fillId="0" borderId="0" xfId="0" applyNumberFormat="1" applyFont="1" applyBorder="1" applyAlignment="1" applyProtection="1">
      <alignment horizontal="center"/>
    </xf>
    <xf numFmtId="165" fontId="8" fillId="7" borderId="0" xfId="2" applyNumberFormat="1" applyFont="1" applyFill="1" applyBorder="1" applyAlignment="1" applyProtection="1">
      <alignment horizontal="center"/>
    </xf>
    <xf numFmtId="0" fontId="45" fillId="10" borderId="11" xfId="0" applyFont="1" applyFill="1" applyBorder="1" applyAlignment="1" applyProtection="1">
      <protection locked="0"/>
    </xf>
    <xf numFmtId="0" fontId="2" fillId="10" borderId="7" xfId="0" applyNumberFormat="1" applyFont="1" applyFill="1" applyBorder="1" applyAlignment="1" applyProtection="1">
      <alignment horizontal="center"/>
      <protection locked="0"/>
    </xf>
    <xf numFmtId="0" fontId="2" fillId="10" borderId="10" xfId="0" applyNumberFormat="1" applyFont="1" applyFill="1" applyBorder="1" applyAlignment="1" applyProtection="1">
      <alignment horizontal="center"/>
      <protection locked="0"/>
    </xf>
    <xf numFmtId="0" fontId="36" fillId="9" borderId="0" xfId="0" applyFont="1" applyFill="1" applyBorder="1" applyAlignment="1" applyProtection="1">
      <alignment horizontal="center"/>
    </xf>
    <xf numFmtId="14" fontId="45" fillId="10" borderId="11" xfId="0" applyNumberFormat="1" applyFont="1" applyFill="1" applyBorder="1" applyAlignment="1" applyProtection="1">
      <alignment horizontal="center"/>
      <protection locked="0"/>
    </xf>
    <xf numFmtId="0" fontId="39" fillId="9" borderId="12" xfId="0" applyFont="1" applyFill="1" applyBorder="1" applyAlignment="1" applyProtection="1">
      <alignment horizontal="center"/>
    </xf>
    <xf numFmtId="0" fontId="39" fillId="9" borderId="13" xfId="0" applyFont="1" applyFill="1" applyBorder="1" applyAlignment="1" applyProtection="1">
      <alignment horizontal="center"/>
    </xf>
    <xf numFmtId="0" fontId="39" fillId="9" borderId="14" xfId="0" applyFont="1" applyFill="1" applyBorder="1" applyAlignment="1" applyProtection="1">
      <alignment horizontal="center"/>
    </xf>
    <xf numFmtId="0" fontId="44" fillId="10" borderId="7" xfId="0" applyFont="1" applyFill="1" applyBorder="1" applyAlignment="1" applyProtection="1">
      <protection locked="0"/>
    </xf>
    <xf numFmtId="0" fontId="45" fillId="10" borderId="11" xfId="0" applyFont="1" applyFill="1" applyBorder="1" applyAlignment="1" applyProtection="1">
      <alignment horizontal="left"/>
      <protection locked="0"/>
    </xf>
    <xf numFmtId="0" fontId="45" fillId="10" borderId="7" xfId="0" applyFont="1" applyFill="1" applyBorder="1" applyAlignment="1" applyProtection="1">
      <protection locked="0"/>
    </xf>
    <xf numFmtId="0" fontId="19" fillId="0" borderId="8" xfId="0" applyFont="1" applyBorder="1" applyAlignment="1" applyProtection="1">
      <alignment horizontal="center"/>
    </xf>
    <xf numFmtId="0" fontId="19" fillId="0" borderId="0" xfId="0" applyFont="1" applyBorder="1" applyAlignment="1" applyProtection="1">
      <alignment horizontal="center"/>
    </xf>
    <xf numFmtId="44" fontId="13" fillId="9" borderId="12" xfId="0" applyNumberFormat="1" applyFont="1" applyFill="1" applyBorder="1" applyAlignment="1" applyProtection="1">
      <alignment horizontal="center"/>
    </xf>
    <xf numFmtId="44" fontId="13" fillId="9" borderId="13" xfId="0" applyNumberFormat="1" applyFont="1" applyFill="1" applyBorder="1" applyAlignment="1" applyProtection="1">
      <alignment horizontal="center"/>
    </xf>
    <xf numFmtId="44" fontId="13" fillId="9" borderId="14" xfId="0" applyNumberFormat="1" applyFont="1" applyFill="1" applyBorder="1" applyAlignment="1" applyProtection="1">
      <alignment horizontal="center"/>
    </xf>
    <xf numFmtId="0" fontId="15" fillId="10" borderId="12" xfId="0" applyFont="1" applyFill="1" applyBorder="1" applyAlignment="1" applyProtection="1">
      <alignment horizontal="left"/>
      <protection locked="0"/>
    </xf>
    <xf numFmtId="0" fontId="15" fillId="10" borderId="13" xfId="0" applyFont="1" applyFill="1" applyBorder="1" applyAlignment="1" applyProtection="1">
      <alignment horizontal="left"/>
      <protection locked="0"/>
    </xf>
    <xf numFmtId="0" fontId="15" fillId="10" borderId="14" xfId="0" applyFont="1" applyFill="1" applyBorder="1" applyAlignment="1" applyProtection="1">
      <alignment horizontal="left"/>
      <protection locked="0"/>
    </xf>
    <xf numFmtId="44" fontId="15" fillId="10" borderId="12" xfId="2" applyFont="1" applyFill="1" applyBorder="1" applyAlignment="1" applyProtection="1">
      <alignment horizontal="center"/>
      <protection locked="0"/>
    </xf>
    <xf numFmtId="44" fontId="15" fillId="10" borderId="14" xfId="2" applyFont="1" applyFill="1" applyBorder="1" applyAlignment="1" applyProtection="1">
      <alignment horizontal="center"/>
      <protection locked="0"/>
    </xf>
    <xf numFmtId="8" fontId="2" fillId="9" borderId="0" xfId="2" applyNumberFormat="1" applyFont="1" applyFill="1" applyBorder="1" applyAlignment="1" applyProtection="1">
      <alignment horizontal="center"/>
    </xf>
    <xf numFmtId="8" fontId="2" fillId="9" borderId="54" xfId="2" applyNumberFormat="1" applyFont="1" applyFill="1" applyBorder="1" applyAlignment="1" applyProtection="1">
      <alignment horizontal="center"/>
    </xf>
    <xf numFmtId="0" fontId="2" fillId="0" borderId="7" xfId="0" applyFont="1" applyBorder="1" applyAlignment="1" applyProtection="1">
      <alignment horizontal="center"/>
      <protection locked="0"/>
    </xf>
    <xf numFmtId="0" fontId="2" fillId="0" borderId="56" xfId="0" applyFont="1" applyBorder="1" applyAlignment="1" applyProtection="1">
      <alignment horizontal="center"/>
      <protection locked="0"/>
    </xf>
    <xf numFmtId="0" fontId="9" fillId="0" borderId="50" xfId="0" applyFont="1" applyFill="1" applyBorder="1" applyAlignment="1" applyProtection="1">
      <alignment horizontal="center" wrapText="1"/>
    </xf>
    <xf numFmtId="0" fontId="9" fillId="0" borderId="51" xfId="0" applyFont="1" applyFill="1" applyBorder="1" applyAlignment="1" applyProtection="1">
      <alignment horizontal="center" wrapText="1"/>
    </xf>
    <xf numFmtId="0" fontId="9" fillId="0" borderId="52" xfId="0" applyFont="1" applyFill="1" applyBorder="1" applyAlignment="1" applyProtection="1">
      <alignment horizontal="center" wrapText="1"/>
    </xf>
    <xf numFmtId="0" fontId="9" fillId="0" borderId="53"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54" xfId="0" applyFont="1" applyFill="1" applyBorder="1" applyAlignment="1" applyProtection="1">
      <alignment horizontal="center" wrapText="1"/>
    </xf>
    <xf numFmtId="0" fontId="9" fillId="0" borderId="55" xfId="0" applyFont="1" applyFill="1" applyBorder="1" applyAlignment="1" applyProtection="1">
      <alignment horizontal="center" wrapText="1"/>
    </xf>
    <xf numFmtId="0" fontId="9" fillId="0" borderId="7" xfId="0" applyFont="1" applyFill="1" applyBorder="1" applyAlignment="1" applyProtection="1">
      <alignment horizontal="center" wrapText="1"/>
    </xf>
    <xf numFmtId="0" fontId="9" fillId="0" borderId="56" xfId="0" applyFont="1" applyFill="1" applyBorder="1" applyAlignment="1" applyProtection="1">
      <alignment horizontal="center" wrapText="1"/>
    </xf>
    <xf numFmtId="0" fontId="53" fillId="13" borderId="55" xfId="0" applyFont="1" applyFill="1" applyBorder="1" applyAlignment="1" applyProtection="1">
      <alignment horizontal="center" vertical="top"/>
    </xf>
    <xf numFmtId="0" fontId="53" fillId="13" borderId="7" xfId="0" applyFont="1" applyFill="1" applyBorder="1" applyAlignment="1" applyProtection="1">
      <alignment horizontal="center" vertical="top"/>
    </xf>
    <xf numFmtId="0" fontId="2" fillId="0" borderId="51" xfId="0" applyFont="1" applyBorder="1" applyAlignment="1" applyProtection="1">
      <alignment horizontal="left" vertical="center" wrapText="1"/>
    </xf>
    <xf numFmtId="0" fontId="31" fillId="0" borderId="0" xfId="0" applyFont="1" applyAlignment="1" applyProtection="1">
      <alignment horizontal="left" vertical="top" wrapText="1"/>
    </xf>
    <xf numFmtId="0" fontId="27" fillId="0" borderId="51" xfId="0" applyFont="1" applyBorder="1" applyAlignment="1" applyProtection="1">
      <alignment horizontal="left" vertical="top" wrapText="1"/>
    </xf>
    <xf numFmtId="0" fontId="27" fillId="0" borderId="0" xfId="0" applyFont="1" applyAlignment="1" applyProtection="1">
      <alignment horizontal="left" vertical="top" wrapText="1"/>
    </xf>
    <xf numFmtId="0" fontId="9" fillId="0" borderId="53" xfId="0" applyFont="1" applyFill="1" applyBorder="1" applyAlignment="1" applyProtection="1">
      <alignment horizontal="left" wrapText="1"/>
    </xf>
    <xf numFmtId="0" fontId="9" fillId="0" borderId="0" xfId="0" applyFont="1" applyFill="1" applyBorder="1" applyAlignment="1" applyProtection="1">
      <alignment horizontal="left" wrapText="1"/>
    </xf>
    <xf numFmtId="0" fontId="9" fillId="0" borderId="54" xfId="0" applyFont="1" applyFill="1" applyBorder="1" applyAlignment="1" applyProtection="1">
      <alignment horizontal="left" wrapText="1"/>
    </xf>
    <xf numFmtId="8" fontId="46" fillId="12" borderId="1" xfId="0" applyNumberFormat="1" applyFont="1" applyFill="1" applyBorder="1" applyAlignment="1" applyProtection="1">
      <alignment horizontal="center"/>
    </xf>
    <xf numFmtId="8" fontId="46" fillId="12" borderId="13" xfId="0" applyNumberFormat="1" applyFont="1" applyFill="1" applyBorder="1" applyAlignment="1" applyProtection="1">
      <alignment horizontal="center"/>
    </xf>
    <xf numFmtId="8" fontId="46" fillId="12" borderId="14" xfId="0" applyNumberFormat="1" applyFont="1" applyFill="1" applyBorder="1" applyAlignment="1" applyProtection="1">
      <alignment horizontal="center"/>
    </xf>
    <xf numFmtId="164" fontId="8" fillId="10" borderId="12" xfId="0" applyNumberFormat="1" applyFont="1" applyFill="1" applyBorder="1" applyAlignment="1" applyProtection="1">
      <alignment horizontal="center"/>
    </xf>
    <xf numFmtId="164" fontId="8" fillId="10" borderId="13" xfId="0" applyNumberFormat="1" applyFont="1" applyFill="1" applyBorder="1" applyAlignment="1" applyProtection="1">
      <alignment horizontal="center"/>
    </xf>
    <xf numFmtId="164" fontId="8" fillId="10" borderId="14" xfId="0" applyNumberFormat="1" applyFont="1" applyFill="1" applyBorder="1" applyAlignment="1" applyProtection="1">
      <alignment horizontal="center"/>
    </xf>
    <xf numFmtId="44" fontId="26" fillId="12" borderId="4" xfId="2" applyFont="1" applyFill="1" applyBorder="1" applyAlignment="1" applyProtection="1">
      <alignment horizontal="center"/>
      <protection locked="0"/>
    </xf>
    <xf numFmtId="44" fontId="26" fillId="12" borderId="6" xfId="2" applyFont="1" applyFill="1" applyBorder="1" applyAlignment="1" applyProtection="1">
      <alignment horizontal="center"/>
      <protection locked="0"/>
    </xf>
    <xf numFmtId="44" fontId="26" fillId="10" borderId="4" xfId="2" applyFont="1" applyFill="1" applyBorder="1" applyAlignment="1" applyProtection="1">
      <alignment horizontal="center"/>
      <protection locked="0"/>
    </xf>
    <xf numFmtId="44" fontId="26" fillId="10" borderId="6" xfId="2" applyFont="1" applyFill="1" applyBorder="1" applyAlignment="1" applyProtection="1">
      <alignment horizontal="center"/>
      <protection locked="0"/>
    </xf>
    <xf numFmtId="0" fontId="2" fillId="0" borderId="1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51" fillId="0" borderId="0" xfId="0" applyFont="1" applyBorder="1" applyAlignment="1" applyProtection="1">
      <alignment horizontal="center"/>
    </xf>
    <xf numFmtId="8" fontId="51" fillId="0" borderId="0" xfId="0" applyNumberFormat="1" applyFont="1" applyBorder="1" applyAlignment="1" applyProtection="1">
      <alignment horizontal="center"/>
    </xf>
    <xf numFmtId="44" fontId="2" fillId="12" borderId="12" xfId="2" applyFont="1" applyFill="1" applyBorder="1" applyAlignment="1" applyProtection="1">
      <alignment horizontal="center"/>
      <protection locked="0"/>
    </xf>
    <xf numFmtId="44" fontId="2" fillId="12" borderId="14" xfId="2" applyFont="1" applyFill="1" applyBorder="1" applyAlignment="1" applyProtection="1">
      <alignment horizontal="center"/>
      <protection locked="0"/>
    </xf>
    <xf numFmtId="44" fontId="2" fillId="10" borderId="12" xfId="2" applyFont="1" applyFill="1" applyBorder="1" applyAlignment="1" applyProtection="1">
      <alignment horizontal="center"/>
      <protection locked="0"/>
    </xf>
    <xf numFmtId="44" fontId="2" fillId="10" borderId="14" xfId="2" applyFont="1" applyFill="1" applyBorder="1" applyAlignment="1" applyProtection="1">
      <alignment horizontal="center"/>
      <protection locked="0"/>
    </xf>
    <xf numFmtId="0" fontId="26" fillId="3" borderId="53" xfId="0" applyFont="1" applyFill="1" applyBorder="1" applyAlignment="1" applyProtection="1">
      <alignment horizontal="left" vertical="top" wrapText="1"/>
      <protection locked="0"/>
    </xf>
    <xf numFmtId="0" fontId="26" fillId="3" borderId="0" xfId="0" applyFont="1" applyFill="1" applyBorder="1" applyAlignment="1" applyProtection="1">
      <alignment horizontal="left" vertical="top" wrapText="1"/>
      <protection locked="0"/>
    </xf>
    <xf numFmtId="0" fontId="26" fillId="3" borderId="54" xfId="0" applyFont="1" applyFill="1" applyBorder="1" applyAlignment="1" applyProtection="1">
      <alignment horizontal="left" vertical="top" wrapText="1"/>
      <protection locked="0"/>
    </xf>
    <xf numFmtId="0" fontId="26" fillId="3" borderId="55" xfId="0" applyFont="1" applyFill="1" applyBorder="1" applyAlignment="1" applyProtection="1">
      <alignment horizontal="left" vertical="top" wrapText="1"/>
      <protection locked="0"/>
    </xf>
    <xf numFmtId="0" fontId="26" fillId="3" borderId="7" xfId="0" applyFont="1" applyFill="1" applyBorder="1" applyAlignment="1" applyProtection="1">
      <alignment horizontal="left" vertical="top" wrapText="1"/>
      <protection locked="0"/>
    </xf>
    <xf numFmtId="0" fontId="26" fillId="3" borderId="56" xfId="0" applyFont="1" applyFill="1" applyBorder="1" applyAlignment="1" applyProtection="1">
      <alignment horizontal="left" vertical="top" wrapText="1"/>
      <protection locked="0"/>
    </xf>
    <xf numFmtId="0" fontId="2" fillId="10" borderId="12" xfId="0" applyFont="1" applyFill="1" applyBorder="1" applyAlignment="1" applyProtection="1">
      <alignment horizontal="center"/>
      <protection locked="0"/>
    </xf>
    <xf numFmtId="0" fontId="2" fillId="10" borderId="14" xfId="0" applyFont="1" applyFill="1" applyBorder="1" applyAlignment="1" applyProtection="1">
      <alignment horizontal="center"/>
      <protection locked="0"/>
    </xf>
    <xf numFmtId="0" fontId="50" fillId="0" borderId="7" xfId="0" applyFont="1" applyBorder="1" applyAlignment="1" applyProtection="1">
      <alignment horizontal="center"/>
    </xf>
    <xf numFmtId="0" fontId="10" fillId="11" borderId="8" xfId="0" applyFont="1" applyFill="1" applyBorder="1" applyAlignment="1" applyProtection="1">
      <alignment horizontal="center" wrapText="1"/>
    </xf>
    <xf numFmtId="0" fontId="10" fillId="11" borderId="0" xfId="0" applyFont="1" applyFill="1" applyBorder="1" applyAlignment="1" applyProtection="1">
      <alignment horizontal="center" wrapText="1"/>
    </xf>
    <xf numFmtId="0" fontId="2" fillId="0" borderId="0" xfId="0" applyFont="1" applyBorder="1" applyAlignment="1" applyProtection="1">
      <alignment horizontal="left" vertical="center" wrapText="1"/>
    </xf>
    <xf numFmtId="44" fontId="26" fillId="0" borderId="15" xfId="2" applyFont="1" applyFill="1" applyBorder="1" applyAlignment="1" applyProtection="1">
      <alignment horizontal="center"/>
    </xf>
    <xf numFmtId="44" fontId="26" fillId="0" borderId="16" xfId="2" applyFont="1" applyFill="1" applyBorder="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4079" custLinFactNeighborY="-381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3A0D770-646E-465D-8212-AC5720414E71}"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en-US"/>
        </a:p>
      </dgm:t>
    </dgm:pt>
    <dgm:pt modelId="{F29F4C20-2EE2-4135-AD0A-DFE76A6D9116}">
      <dgm:prSet phldrT="[Text]"/>
      <dgm:spPr/>
      <dgm:t>
        <a:bodyPr/>
        <a:lstStyle/>
        <a:p>
          <a:r>
            <a:rPr lang="en-US"/>
            <a:t>Auto-Fills</a:t>
          </a:r>
        </a:p>
      </dgm:t>
    </dgm:pt>
    <dgm:pt modelId="{E33C84D6-10D3-45BA-B0FB-527F02D106A6}" type="parTrans" cxnId="{8B5A2652-0B1F-45CE-8299-36351FA8487F}">
      <dgm:prSet/>
      <dgm:spPr/>
      <dgm:t>
        <a:bodyPr/>
        <a:lstStyle/>
        <a:p>
          <a:endParaRPr lang="en-US"/>
        </a:p>
      </dgm:t>
    </dgm:pt>
    <dgm:pt modelId="{A93FADCD-AD45-4645-A7FD-B724A31588CE}" type="sibTrans" cxnId="{8B5A2652-0B1F-45CE-8299-36351FA8487F}">
      <dgm:prSet/>
      <dgm:spPr/>
      <dgm:t>
        <a:bodyPr/>
        <a:lstStyle/>
        <a:p>
          <a:endParaRPr lang="en-US"/>
        </a:p>
      </dgm:t>
    </dgm:pt>
    <dgm:pt modelId="{53636A3B-4F99-4538-A0C5-C5045783F3F7}">
      <dgm:prSet phldrT="[Text]"/>
      <dgm:spPr/>
      <dgm:t>
        <a:bodyPr/>
        <a:lstStyle/>
        <a:p>
          <a:r>
            <a:rPr lang="en-US"/>
            <a:t>24 Hour </a:t>
          </a:r>
          <a:br>
            <a:rPr lang="en-US"/>
          </a:br>
          <a:r>
            <a:rPr lang="en-US"/>
            <a:t>Time Periods</a:t>
          </a:r>
        </a:p>
      </dgm:t>
    </dgm:pt>
    <dgm:pt modelId="{02CFC9B4-1BF7-4798-B4D2-DEDCC088EB0E}" type="parTrans" cxnId="{6EC8152E-51E3-4D36-A441-EF21786C038E}">
      <dgm:prSet/>
      <dgm:spPr/>
      <dgm:t>
        <a:bodyPr/>
        <a:lstStyle/>
        <a:p>
          <a:endParaRPr lang="en-US"/>
        </a:p>
      </dgm:t>
    </dgm:pt>
    <dgm:pt modelId="{8B93AC7D-CA38-4B3A-90DB-8B4FA456343D}" type="sibTrans" cxnId="{6EC8152E-51E3-4D36-A441-EF21786C038E}">
      <dgm:prSet/>
      <dgm:spPr/>
      <dgm:t>
        <a:bodyPr/>
        <a:lstStyle/>
        <a:p>
          <a:endParaRPr lang="en-US"/>
        </a:p>
      </dgm:t>
    </dgm:pt>
    <dgm:pt modelId="{EC5C77F3-12C3-4D0D-92FF-59C405A16536}" type="pres">
      <dgm:prSet presAssocID="{53A0D770-646E-465D-8212-AC5720414E71}" presName="Name0" presStyleCnt="0">
        <dgm:presLayoutVars>
          <dgm:chMax val="7"/>
          <dgm:chPref val="5"/>
        </dgm:presLayoutVars>
      </dgm:prSet>
      <dgm:spPr/>
    </dgm:pt>
    <dgm:pt modelId="{5BF793E1-8A2E-4897-807C-5CB0F6C3D472}" type="pres">
      <dgm:prSet presAssocID="{53A0D770-646E-465D-8212-AC5720414E71}" presName="arrowNode" presStyleLbl="node1" presStyleIdx="0" presStyleCnt="1" custAng="6841949" custScaleX="95902" custScaleY="100000" custLinFactNeighborX="10320" custLinFactNeighborY="7285"/>
      <dgm:spPr/>
    </dgm:pt>
    <dgm:pt modelId="{5B95C13F-9E9C-4B3F-8938-54CA016C0D26}" type="pres">
      <dgm:prSet presAssocID="{F29F4C20-2EE2-4135-AD0A-DFE76A6D9116}" presName="txNode1" presStyleLbl="revTx" presStyleIdx="0" presStyleCnt="2" custLinFactX="4367" custLinFactY="64203" custLinFactNeighborX="100000" custLinFactNeighborY="100000">
        <dgm:presLayoutVars>
          <dgm:bulletEnabled val="1"/>
        </dgm:presLayoutVars>
      </dgm:prSet>
      <dgm:spPr/>
    </dgm:pt>
    <dgm:pt modelId="{EB5F2D48-5A90-4AE2-8BE8-D94B7542BDE1}" type="pres">
      <dgm:prSet presAssocID="{53636A3B-4F99-4538-A0C5-C5045783F3F7}" presName="txNode2" presStyleLbl="revTx" presStyleIdx="1" presStyleCnt="2" custLinFactY="-100000" custLinFactNeighborX="-38612" custLinFactNeighborY="-132115">
        <dgm:presLayoutVars>
          <dgm:bulletEnabled val="1"/>
        </dgm:presLayoutVars>
      </dgm:prSet>
      <dgm:spPr/>
    </dgm:pt>
  </dgm:ptLst>
  <dgm:cxnLst>
    <dgm:cxn modelId="{1320BE22-215C-439A-8DF3-AF3475C7C854}" type="presOf" srcId="{F29F4C20-2EE2-4135-AD0A-DFE76A6D9116}" destId="{5B95C13F-9E9C-4B3F-8938-54CA016C0D26}" srcOrd="0" destOrd="0" presId="urn:microsoft.com/office/officeart/2009/3/layout/DescendingProcess"/>
    <dgm:cxn modelId="{6EC8152E-51E3-4D36-A441-EF21786C038E}" srcId="{53A0D770-646E-465D-8212-AC5720414E71}" destId="{53636A3B-4F99-4538-A0C5-C5045783F3F7}" srcOrd="1" destOrd="0" parTransId="{02CFC9B4-1BF7-4798-B4D2-DEDCC088EB0E}" sibTransId="{8B93AC7D-CA38-4B3A-90DB-8B4FA456343D}"/>
    <dgm:cxn modelId="{8B5A2652-0B1F-45CE-8299-36351FA8487F}" srcId="{53A0D770-646E-465D-8212-AC5720414E71}" destId="{F29F4C20-2EE2-4135-AD0A-DFE76A6D9116}" srcOrd="0" destOrd="0" parTransId="{E33C84D6-10D3-45BA-B0FB-527F02D106A6}" sibTransId="{A93FADCD-AD45-4645-A7FD-B724A31588CE}"/>
    <dgm:cxn modelId="{B92135B3-CE2A-4440-80DA-33FDF1AA0376}" type="presOf" srcId="{53A0D770-646E-465D-8212-AC5720414E71}" destId="{EC5C77F3-12C3-4D0D-92FF-59C405A16536}" srcOrd="0" destOrd="0" presId="urn:microsoft.com/office/officeart/2009/3/layout/DescendingProcess"/>
    <dgm:cxn modelId="{48FEDBEE-DCD7-4FAD-A0F6-635E5909AB42}" type="presOf" srcId="{53636A3B-4F99-4538-A0C5-C5045783F3F7}" destId="{EB5F2D48-5A90-4AE2-8BE8-D94B7542BDE1}" srcOrd="0" destOrd="0" presId="urn:microsoft.com/office/officeart/2009/3/layout/DescendingProcess"/>
    <dgm:cxn modelId="{3CEF12AD-B92B-43FC-B18A-69C46B03D1F7}" type="presParOf" srcId="{EC5C77F3-12C3-4D0D-92FF-59C405A16536}" destId="{5BF793E1-8A2E-4897-807C-5CB0F6C3D472}" srcOrd="0" destOrd="0" presId="urn:microsoft.com/office/officeart/2009/3/layout/DescendingProcess"/>
    <dgm:cxn modelId="{F933BC7A-3FF5-4251-843C-8203B1E3AEF8}" type="presParOf" srcId="{EC5C77F3-12C3-4D0D-92FF-59C405A16536}" destId="{5B95C13F-9E9C-4B3F-8938-54CA016C0D26}" srcOrd="1" destOrd="0" presId="urn:microsoft.com/office/officeart/2009/3/layout/DescendingProcess"/>
    <dgm:cxn modelId="{CAB40F8E-4A39-45FA-8E22-65BF39DB85E6}" type="presParOf" srcId="{EC5C77F3-12C3-4D0D-92FF-59C405A16536}" destId="{EB5F2D48-5A90-4AE2-8BE8-D94B7542BDE1}" srcOrd="2" destOrd="0" presId="urn:microsoft.com/office/officeart/2009/3/layout/Descending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Y="5590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colorful2" csCatId="colorful"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Y="5590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840005"/>
          <a:ext cx="4533900" cy="1748865"/>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5722" y="1343958"/>
          <a:ext cx="3714787" cy="8744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65722" y="1343958"/>
        <a:ext cx="3714787" cy="8744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F793E1-8A2E-4897-807C-5CB0F6C3D472}">
      <dsp:nvSpPr>
        <dsp:cNvPr id="0" name=""/>
        <dsp:cNvSpPr/>
      </dsp:nvSpPr>
      <dsp:spPr>
        <a:xfrm rot="11238323">
          <a:off x="977092" y="1020874"/>
          <a:ext cx="3066776" cy="1974158"/>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B95C13F-9E9C-4B3F-8938-54CA016C0D26}">
      <dsp:nvSpPr>
        <dsp:cNvPr id="0" name=""/>
        <dsp:cNvSpPr/>
      </dsp:nvSpPr>
      <dsp:spPr>
        <a:xfrm>
          <a:off x="1985169" y="920902"/>
          <a:ext cx="1426616"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b" anchorCtr="0">
          <a:noAutofit/>
        </a:bodyPr>
        <a:lstStyle/>
        <a:p>
          <a:pPr marL="0" lvl="0" indent="0" algn="ctr" defTabSz="800100">
            <a:lnSpc>
              <a:spcPct val="90000"/>
            </a:lnSpc>
            <a:spcBef>
              <a:spcPct val="0"/>
            </a:spcBef>
            <a:spcAft>
              <a:spcPct val="35000"/>
            </a:spcAft>
            <a:buNone/>
          </a:pPr>
          <a:r>
            <a:rPr lang="en-US" sz="1800" kern="1200"/>
            <a:t>Auto-Fills</a:t>
          </a:r>
        </a:p>
      </dsp:txBody>
      <dsp:txXfrm>
        <a:off x="1985169" y="920902"/>
        <a:ext cx="1426616" cy="560832"/>
      </dsp:txXfrm>
    </dsp:sp>
    <dsp:sp modelId="{EB5F2D48-5A90-4AE2-8BE8-D94B7542BDE1}">
      <dsp:nvSpPr>
        <dsp:cNvPr id="0" name=""/>
        <dsp:cNvSpPr/>
      </dsp:nvSpPr>
      <dsp:spPr>
        <a:xfrm>
          <a:off x="1679727" y="1642592"/>
          <a:ext cx="1927860"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t" anchorCtr="0">
          <a:noAutofit/>
        </a:bodyPr>
        <a:lstStyle/>
        <a:p>
          <a:pPr marL="0" lvl="0" indent="0" algn="ctr" defTabSz="800100">
            <a:lnSpc>
              <a:spcPct val="90000"/>
            </a:lnSpc>
            <a:spcBef>
              <a:spcPct val="0"/>
            </a:spcBef>
            <a:spcAft>
              <a:spcPct val="35000"/>
            </a:spcAft>
            <a:buNone/>
          </a:pPr>
          <a:r>
            <a:rPr lang="en-US" sz="1800" kern="1200"/>
            <a:t>24 Hour </a:t>
          </a:r>
          <a:br>
            <a:rPr lang="en-US" sz="1800" kern="1200"/>
          </a:br>
          <a:r>
            <a:rPr lang="en-US" sz="1800" kern="1200"/>
            <a:t>Time Periods</a:t>
          </a:r>
        </a:p>
      </dsp:txBody>
      <dsp:txXfrm>
        <a:off x="1679727" y="1642592"/>
        <a:ext cx="1927860" cy="56083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161964"/>
          <a:ext cx="4490605" cy="1653181"/>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43502" y="2471944"/>
          <a:ext cx="3679314" cy="82659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kern="1200"/>
            <a:t>Fill in Dates and Times; in this format: 6:00 AM, with a space after the minute.</a:t>
          </a:r>
        </a:p>
      </dsp:txBody>
      <dsp:txXfrm>
        <a:off x="343502" y="2471944"/>
        <a:ext cx="3679314" cy="82659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155358"/>
          <a:ext cx="3918239" cy="1460699"/>
        </a:xfrm>
        <a:prstGeom prst="rightArrow">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299720" y="2429247"/>
          <a:ext cx="3210354" cy="73034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52400" rIns="0" bIns="152400" numCol="1" spcCol="1270" anchor="ctr" anchorCtr="0">
          <a:noAutofit/>
        </a:bodyPr>
        <a:lstStyle/>
        <a:p>
          <a:pPr marL="0" lvl="0" indent="0" algn="ctr" defTabSz="666750">
            <a:lnSpc>
              <a:spcPct val="90000"/>
            </a:lnSpc>
            <a:spcBef>
              <a:spcPct val="0"/>
            </a:spcBef>
            <a:spcAft>
              <a:spcPct val="35000"/>
            </a:spcAft>
            <a:buNone/>
          </a:pPr>
          <a:r>
            <a:rPr lang="en-US" sz="1500" kern="1200"/>
            <a:t>Fill in Dates and Times; in this format: 6:00 AM, with a space after the minute.</a:t>
          </a:r>
        </a:p>
      </dsp:txBody>
      <dsp:txXfrm>
        <a:off x="299720" y="2429247"/>
        <a:ext cx="3210354" cy="73034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415873"/>
          <a:ext cx="4047071" cy="1545886"/>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09575" y="2362041"/>
          <a:ext cx="3315910" cy="7729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62560" rIns="0" bIns="162560" numCol="1" spcCol="1270" anchor="ctr" anchorCtr="0">
          <a:noAutofit/>
        </a:bodyPr>
        <a:lstStyle/>
        <a:p>
          <a:pPr marL="0" lvl="0" indent="0" algn="ctr" defTabSz="711200">
            <a:lnSpc>
              <a:spcPct val="90000"/>
            </a:lnSpc>
            <a:spcBef>
              <a:spcPct val="0"/>
            </a:spcBef>
            <a:spcAft>
              <a:spcPct val="35000"/>
            </a:spcAft>
            <a:buNone/>
          </a:pPr>
          <a:r>
            <a:rPr lang="en-US" sz="1600" kern="1200"/>
            <a:t>Fill in Dates and Times; in this format: 6:00 AM, with a space after the minute.</a:t>
          </a:r>
        </a:p>
      </dsp:txBody>
      <dsp:txXfrm>
        <a:off x="309575" y="2362041"/>
        <a:ext cx="3315910" cy="77294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393666"/>
          <a:ext cx="4042930" cy="1544488"/>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09258" y="2349894"/>
          <a:ext cx="3312517" cy="77224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62560" rIns="0" bIns="162560" numCol="1" spcCol="1270" anchor="ctr" anchorCtr="0">
          <a:noAutofit/>
        </a:bodyPr>
        <a:lstStyle/>
        <a:p>
          <a:pPr marL="0" lvl="0" indent="0" algn="ctr" defTabSz="711200">
            <a:lnSpc>
              <a:spcPct val="90000"/>
            </a:lnSpc>
            <a:spcBef>
              <a:spcPct val="0"/>
            </a:spcBef>
            <a:spcAft>
              <a:spcPct val="35000"/>
            </a:spcAft>
            <a:buNone/>
          </a:pPr>
          <a:r>
            <a:rPr lang="en-US" sz="1600" kern="1200"/>
            <a:t>Fill in Dates and Times; in this format: 6:00 AM, with a space after the minute.</a:t>
          </a:r>
        </a:p>
      </dsp:txBody>
      <dsp:txXfrm>
        <a:off x="309258" y="2349894"/>
        <a:ext cx="3312517" cy="772244"/>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3.xml"/><Relationship Id="rId2" Type="http://schemas.openxmlformats.org/officeDocument/2006/relationships/diagramData" Target="../diagrams/data3.xml"/><Relationship Id="rId1" Type="http://schemas.openxmlformats.org/officeDocument/2006/relationships/image" Target="../media/image2.png"/><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4.xml"/><Relationship Id="rId2" Type="http://schemas.openxmlformats.org/officeDocument/2006/relationships/diagramData" Target="../diagrams/data4.xml"/><Relationship Id="rId1" Type="http://schemas.openxmlformats.org/officeDocument/2006/relationships/image" Target="../media/image2.png"/><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4.xml.rels><?xml version="1.0" encoding="UTF-8" standalone="yes"?>
<Relationships xmlns="http://schemas.openxmlformats.org/package/2006/relationships"><Relationship Id="rId3" Type="http://schemas.openxmlformats.org/officeDocument/2006/relationships/diagramLayout" Target="../diagrams/layout5.xml"/><Relationship Id="rId2" Type="http://schemas.openxmlformats.org/officeDocument/2006/relationships/diagramData" Target="../diagrams/data5.xml"/><Relationship Id="rId1" Type="http://schemas.openxmlformats.org/officeDocument/2006/relationships/image" Target="../media/image2.png"/><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6.xml"/><Relationship Id="rId2" Type="http://schemas.openxmlformats.org/officeDocument/2006/relationships/diagramData" Target="../diagrams/data6.xml"/><Relationship Id="rId1" Type="http://schemas.openxmlformats.org/officeDocument/2006/relationships/image" Target="../media/image2.png"/><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s>
</file>

<file path=xl/drawings/drawing1.xml><?xml version="1.0" encoding="utf-8"?>
<xdr:wsDr xmlns:xdr="http://schemas.openxmlformats.org/drawingml/2006/spreadsheetDrawing" xmlns:a="http://schemas.openxmlformats.org/drawingml/2006/main">
  <xdr:twoCellAnchor>
    <xdr:from>
      <xdr:col>22</xdr:col>
      <xdr:colOff>381000</xdr:colOff>
      <xdr:row>8</xdr:row>
      <xdr:rowOff>95250</xdr:rowOff>
    </xdr:from>
    <xdr:to>
      <xdr:col>28</xdr:col>
      <xdr:colOff>38100</xdr:colOff>
      <xdr:row>29</xdr:row>
      <xdr:rowOff>114300</xdr:rowOff>
    </xdr:to>
    <xdr:graphicFrame macro="">
      <xdr:nvGraphicFramePr>
        <xdr:cNvPr id="2" name="Diagram 1">
          <a:extLst>
            <a:ext uri="{FF2B5EF4-FFF2-40B4-BE49-F238E27FC236}">
              <a16:creationId xmlns:a16="http://schemas.microsoft.com/office/drawing/2014/main" id="{A33733A2-CD5D-4B49-A1CE-217F492705E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20</xdr:col>
      <xdr:colOff>876300</xdr:colOff>
      <xdr:row>17</xdr:row>
      <xdr:rowOff>28575</xdr:rowOff>
    </xdr:from>
    <xdr:to>
      <xdr:col>26</xdr:col>
      <xdr:colOff>790575</xdr:colOff>
      <xdr:row>38</xdr:row>
      <xdr:rowOff>19050</xdr:rowOff>
    </xdr:to>
    <xdr:graphicFrame macro="">
      <xdr:nvGraphicFramePr>
        <xdr:cNvPr id="3" name="Diagram 2">
          <a:extLst>
            <a:ext uri="{FF2B5EF4-FFF2-40B4-BE49-F238E27FC236}">
              <a16:creationId xmlns:a16="http://schemas.microsoft.com/office/drawing/2014/main" id="{3C239373-7531-41D1-95F1-242BFE6ED9E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23</xdr:col>
      <xdr:colOff>131318</xdr:colOff>
      <xdr:row>23</xdr:row>
      <xdr:rowOff>135834</xdr:rowOff>
    </xdr:from>
    <xdr:to>
      <xdr:col>25</xdr:col>
      <xdr:colOff>742535</xdr:colOff>
      <xdr:row>59</xdr:row>
      <xdr:rowOff>28222</xdr:rowOff>
    </xdr:to>
    <xdr:sp macro="" textlink="">
      <xdr:nvSpPr>
        <xdr:cNvPr id="4" name="Shape 3">
          <a:extLst>
            <a:ext uri="{FF2B5EF4-FFF2-40B4-BE49-F238E27FC236}">
              <a16:creationId xmlns:a16="http://schemas.microsoft.com/office/drawing/2014/main" id="{0D1C21DB-391C-4620-8523-9D8A72B97951}"/>
            </a:ext>
          </a:extLst>
        </xdr:cNvPr>
        <xdr:cNvSpPr/>
      </xdr:nvSpPr>
      <xdr:spPr>
        <a:xfrm rot="11238323">
          <a:off x="10380218" y="38696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171450</xdr:colOff>
      <xdr:row>34</xdr:row>
      <xdr:rowOff>171450</xdr:rowOff>
    </xdr:from>
    <xdr:to>
      <xdr:col>27</xdr:col>
      <xdr:colOff>109331</xdr:colOff>
      <xdr:row>55</xdr:row>
      <xdr:rowOff>136166</xdr:rowOff>
    </xdr:to>
    <xdr:grpSp>
      <xdr:nvGrpSpPr>
        <xdr:cNvPr id="5" name="Group 4">
          <a:extLst>
            <a:ext uri="{FF2B5EF4-FFF2-40B4-BE49-F238E27FC236}">
              <a16:creationId xmlns:a16="http://schemas.microsoft.com/office/drawing/2014/main" id="{8D5E3E43-0E23-4FE6-BB61-DB426CD18482}"/>
            </a:ext>
          </a:extLst>
        </xdr:cNvPr>
        <xdr:cNvGrpSpPr/>
      </xdr:nvGrpSpPr>
      <xdr:grpSpPr>
        <a:xfrm>
          <a:off x="11142009" y="6794126"/>
          <a:ext cx="3209998" cy="1656805"/>
          <a:chOff x="1306366" y="-17259"/>
          <a:chExt cx="3217527" cy="1673776"/>
        </a:xfrm>
      </xdr:grpSpPr>
      <xdr:sp macro="" textlink="">
        <xdr:nvSpPr>
          <xdr:cNvPr id="6" name="Rectangle 5">
            <a:extLst>
              <a:ext uri="{FF2B5EF4-FFF2-40B4-BE49-F238E27FC236}">
                <a16:creationId xmlns:a16="http://schemas.microsoft.com/office/drawing/2014/main" id="{EF2F01A4-6B3D-40EC-8CD8-A9CE6E922720}"/>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2601979-E8E6-40F3-BEEE-0410C500CC6B}"/>
              </a:ext>
            </a:extLst>
          </xdr:cNvPr>
          <xdr:cNvSpPr txBox="1"/>
        </xdr:nvSpPr>
        <xdr:spPr>
          <a:xfrm>
            <a:off x="1306366" y="-17259"/>
            <a:ext cx="1749287" cy="508883"/>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Partial day</a:t>
            </a:r>
            <a:br>
              <a:rPr lang="en-US" sz="1600" kern="1200"/>
            </a:br>
            <a:r>
              <a:rPr lang="en-US" sz="1600" kern="1200"/>
              <a:t>Time Periods</a:t>
            </a:r>
          </a:p>
        </xdr:txBody>
      </xdr:sp>
    </xdr:grpSp>
    <xdr:clientData/>
  </xdr:twoCellAnchor>
  <xdr:twoCellAnchor>
    <xdr:from>
      <xdr:col>22</xdr:col>
      <xdr:colOff>571499</xdr:colOff>
      <xdr:row>72</xdr:row>
      <xdr:rowOff>0</xdr:rowOff>
    </xdr:from>
    <xdr:to>
      <xdr:col>28</xdr:col>
      <xdr:colOff>628649</xdr:colOff>
      <xdr:row>82</xdr:row>
      <xdr:rowOff>57149</xdr:rowOff>
    </xdr:to>
    <xdr:sp macro="" textlink="">
      <xdr:nvSpPr>
        <xdr:cNvPr id="8" name="Arrow: Right 7">
          <a:extLst>
            <a:ext uri="{FF2B5EF4-FFF2-40B4-BE49-F238E27FC236}">
              <a16:creationId xmlns:a16="http://schemas.microsoft.com/office/drawing/2014/main" id="{E0F5A302-947D-4160-AB1E-593FBD08328A}"/>
            </a:ext>
          </a:extLst>
        </xdr:cNvPr>
        <xdr:cNvSpPr/>
      </xdr:nvSpPr>
      <xdr:spPr>
        <a:xfrm rot="10800000">
          <a:off x="10001249" y="9791700"/>
          <a:ext cx="4972050" cy="0"/>
        </a:xfrm>
        <a:prstGeom prst="rightArrow">
          <a:avLst/>
        </a:prstGeom>
        <a:solidFill>
          <a:srgbClr val="FF000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editAs="oneCell">
    <xdr:from>
      <xdr:col>0</xdr:col>
      <xdr:colOff>171450</xdr:colOff>
      <xdr:row>3</xdr:row>
      <xdr:rowOff>38100</xdr:rowOff>
    </xdr:from>
    <xdr:to>
      <xdr:col>3</xdr:col>
      <xdr:colOff>567690</xdr:colOff>
      <xdr:row>7</xdr:row>
      <xdr:rowOff>1</xdr:rowOff>
    </xdr:to>
    <xdr:pic>
      <xdr:nvPicPr>
        <xdr:cNvPr id="10" name="Picture 9" descr="BEAR.png">
          <a:extLst>
            <a:ext uri="{FF2B5EF4-FFF2-40B4-BE49-F238E27FC236}">
              <a16:creationId xmlns:a16="http://schemas.microsoft.com/office/drawing/2014/main" id="{A0981E8E-80ED-46C1-9004-D8FE1D2AE260}"/>
            </a:ext>
          </a:extLst>
        </xdr:cNvPr>
        <xdr:cNvPicPr/>
      </xdr:nvPicPr>
      <xdr:blipFill>
        <a:blip xmlns:r="http://schemas.openxmlformats.org/officeDocument/2006/relationships" r:embed="rId1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71550"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42</xdr:row>
      <xdr:rowOff>146929</xdr:rowOff>
    </xdr:from>
    <xdr:to>
      <xdr:col>27</xdr:col>
      <xdr:colOff>109331</xdr:colOff>
      <xdr:row>44</xdr:row>
      <xdr:rowOff>190499</xdr:rowOff>
    </xdr:to>
    <xdr:sp macro="" textlink="">
      <xdr:nvSpPr>
        <xdr:cNvPr id="4" name="Rectangle 3">
          <a:extLst>
            <a:ext uri="{FF2B5EF4-FFF2-40B4-BE49-F238E27FC236}">
              <a16:creationId xmlns:a16="http://schemas.microsoft.com/office/drawing/2014/main" id="{B9ED273C-C8E8-4A05-B5CE-76117231BED3}"/>
            </a:ext>
          </a:extLst>
        </xdr:cNvPr>
        <xdr:cNvSpPr/>
      </xdr:nvSpPr>
      <xdr:spPr>
        <a:xfrm>
          <a:off x="12696825" y="8681329"/>
          <a:ext cx="1747631" cy="453145"/>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editAs="oneCell">
    <xdr:from>
      <xdr:col>0</xdr:col>
      <xdr:colOff>171450</xdr:colOff>
      <xdr:row>3</xdr:row>
      <xdr:rowOff>38100</xdr:rowOff>
    </xdr:from>
    <xdr:to>
      <xdr:col>3</xdr:col>
      <xdr:colOff>537210</xdr:colOff>
      <xdr:row>6</xdr:row>
      <xdr:rowOff>220980</xdr:rowOff>
    </xdr:to>
    <xdr:pic>
      <xdr:nvPicPr>
        <xdr:cNvPr id="6" name="Picture 5" descr="BEAR.png">
          <a:extLst>
            <a:ext uri="{FF2B5EF4-FFF2-40B4-BE49-F238E27FC236}">
              <a16:creationId xmlns:a16="http://schemas.microsoft.com/office/drawing/2014/main" id="{36A4658A-15B7-4862-9D4F-72226A52EE84}"/>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56310" cy="1125855"/>
        </a:xfrm>
        <a:prstGeom prst="rect">
          <a:avLst/>
        </a:prstGeom>
      </xdr:spPr>
    </xdr:pic>
    <xdr:clientData/>
  </xdr:twoCellAnchor>
  <xdr:twoCellAnchor>
    <xdr:from>
      <xdr:col>22</xdr:col>
      <xdr:colOff>177511</xdr:colOff>
      <xdr:row>3</xdr:row>
      <xdr:rowOff>279688</xdr:rowOff>
    </xdr:from>
    <xdr:to>
      <xdr:col>27</xdr:col>
      <xdr:colOff>648566</xdr:colOff>
      <xdr:row>25</xdr:row>
      <xdr:rowOff>17318</xdr:rowOff>
    </xdr:to>
    <xdr:graphicFrame macro="">
      <xdr:nvGraphicFramePr>
        <xdr:cNvPr id="7" name="Diagram 6">
          <a:extLst>
            <a:ext uri="{FF2B5EF4-FFF2-40B4-BE49-F238E27FC236}">
              <a16:creationId xmlns:a16="http://schemas.microsoft.com/office/drawing/2014/main" id="{ECCE5868-B44C-4633-9F63-0CEF8ABD005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42</xdr:row>
      <xdr:rowOff>146929</xdr:rowOff>
    </xdr:from>
    <xdr:to>
      <xdr:col>27</xdr:col>
      <xdr:colOff>109331</xdr:colOff>
      <xdr:row>44</xdr:row>
      <xdr:rowOff>190499</xdr:rowOff>
    </xdr:to>
    <xdr:sp macro="" textlink="">
      <xdr:nvSpPr>
        <xdr:cNvPr id="2" name="Rectangle 1">
          <a:extLst>
            <a:ext uri="{FF2B5EF4-FFF2-40B4-BE49-F238E27FC236}">
              <a16:creationId xmlns:a16="http://schemas.microsoft.com/office/drawing/2014/main" id="{FE795350-2ECD-458C-BB89-FC87099F3919}"/>
            </a:ext>
          </a:extLst>
        </xdr:cNvPr>
        <xdr:cNvSpPr/>
      </xdr:nvSpPr>
      <xdr:spPr>
        <a:xfrm>
          <a:off x="12763500" y="8690854"/>
          <a:ext cx="1638300" cy="453145"/>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editAs="oneCell">
    <xdr:from>
      <xdr:col>0</xdr:col>
      <xdr:colOff>133350</xdr:colOff>
      <xdr:row>3</xdr:row>
      <xdr:rowOff>9525</xdr:rowOff>
    </xdr:from>
    <xdr:to>
      <xdr:col>3</xdr:col>
      <xdr:colOff>499110</xdr:colOff>
      <xdr:row>7</xdr:row>
      <xdr:rowOff>78105</xdr:rowOff>
    </xdr:to>
    <xdr:pic>
      <xdr:nvPicPr>
        <xdr:cNvPr id="3" name="Picture 2" descr="BEAR.png">
          <a:extLst>
            <a:ext uri="{FF2B5EF4-FFF2-40B4-BE49-F238E27FC236}">
              <a16:creationId xmlns:a16="http://schemas.microsoft.com/office/drawing/2014/main" id="{91F5C81C-0A08-4FA7-B200-4DB10768BF28}"/>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33350" y="828675"/>
          <a:ext cx="956310" cy="1125855"/>
        </a:xfrm>
        <a:prstGeom prst="rect">
          <a:avLst/>
        </a:prstGeom>
      </xdr:spPr>
    </xdr:pic>
    <xdr:clientData/>
  </xdr:twoCellAnchor>
  <xdr:twoCellAnchor>
    <xdr:from>
      <xdr:col>22</xdr:col>
      <xdr:colOff>177511</xdr:colOff>
      <xdr:row>3</xdr:row>
      <xdr:rowOff>279688</xdr:rowOff>
    </xdr:from>
    <xdr:to>
      <xdr:col>27</xdr:col>
      <xdr:colOff>648566</xdr:colOff>
      <xdr:row>25</xdr:row>
      <xdr:rowOff>17318</xdr:rowOff>
    </xdr:to>
    <xdr:graphicFrame macro="">
      <xdr:nvGraphicFramePr>
        <xdr:cNvPr id="4" name="Diagram 3">
          <a:extLst>
            <a:ext uri="{FF2B5EF4-FFF2-40B4-BE49-F238E27FC236}">
              <a16:creationId xmlns:a16="http://schemas.microsoft.com/office/drawing/2014/main" id="{65D6474E-D9CC-4BBC-9FD0-76531F7CDA4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131318</xdr:colOff>
      <xdr:row>26</xdr:row>
      <xdr:rowOff>135834</xdr:rowOff>
    </xdr:from>
    <xdr:to>
      <xdr:col>25</xdr:col>
      <xdr:colOff>742535</xdr:colOff>
      <xdr:row>62</xdr:row>
      <xdr:rowOff>28222</xdr:rowOff>
    </xdr:to>
    <xdr:sp macro="" textlink="">
      <xdr:nvSpPr>
        <xdr:cNvPr id="2" name="Shape 1">
          <a:extLst>
            <a:ext uri="{FF2B5EF4-FFF2-40B4-BE49-F238E27FC236}">
              <a16:creationId xmlns:a16="http://schemas.microsoft.com/office/drawing/2014/main" id="{8BFC6F50-309A-4B12-842A-29F7E51DB731}"/>
            </a:ext>
          </a:extLst>
        </xdr:cNvPr>
        <xdr:cNvSpPr/>
      </xdr:nvSpPr>
      <xdr:spPr>
        <a:xfrm rot="11238323">
          <a:off x="11056493" y="5612709"/>
          <a:ext cx="2249517" cy="24831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30</xdr:row>
      <xdr:rowOff>190499</xdr:rowOff>
    </xdr:from>
    <xdr:to>
      <xdr:col>27</xdr:col>
      <xdr:colOff>109331</xdr:colOff>
      <xdr:row>60</xdr:row>
      <xdr:rowOff>0</xdr:rowOff>
    </xdr:to>
    <xdr:grpSp>
      <xdr:nvGrpSpPr>
        <xdr:cNvPr id="3" name="Group 2">
          <a:extLst>
            <a:ext uri="{FF2B5EF4-FFF2-40B4-BE49-F238E27FC236}">
              <a16:creationId xmlns:a16="http://schemas.microsoft.com/office/drawing/2014/main" id="{2D988CB5-E2CB-47BE-8418-49A80C60FA6A}"/>
            </a:ext>
          </a:extLst>
        </xdr:cNvPr>
        <xdr:cNvGrpSpPr/>
      </xdr:nvGrpSpPr>
      <xdr:grpSpPr>
        <a:xfrm>
          <a:off x="10445612" y="6352760"/>
          <a:ext cx="4009197" cy="1548849"/>
          <a:chOff x="515042" y="-1498978"/>
          <a:chExt cx="4008851" cy="3155495"/>
        </a:xfrm>
      </xdr:grpSpPr>
      <xdr:sp macro="" textlink="">
        <xdr:nvSpPr>
          <xdr:cNvPr id="4" name="Rectangle 3">
            <a:extLst>
              <a:ext uri="{FF2B5EF4-FFF2-40B4-BE49-F238E27FC236}">
                <a16:creationId xmlns:a16="http://schemas.microsoft.com/office/drawing/2014/main" id="{1976A071-98CD-4C59-B373-A7CDA8A36454}"/>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5" name="TextBox 4">
            <a:extLst>
              <a:ext uri="{FF2B5EF4-FFF2-40B4-BE49-F238E27FC236}">
                <a16:creationId xmlns:a16="http://schemas.microsoft.com/office/drawing/2014/main" id="{0DF3EA57-864E-481B-B9F1-CA90A196AF3E}"/>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3</xdr:row>
      <xdr:rowOff>38100</xdr:rowOff>
    </xdr:from>
    <xdr:to>
      <xdr:col>3</xdr:col>
      <xdr:colOff>537210</xdr:colOff>
      <xdr:row>6</xdr:row>
      <xdr:rowOff>220980</xdr:rowOff>
    </xdr:to>
    <xdr:pic>
      <xdr:nvPicPr>
        <xdr:cNvPr id="6" name="Picture 5" descr="BEAR.png">
          <a:extLst>
            <a:ext uri="{FF2B5EF4-FFF2-40B4-BE49-F238E27FC236}">
              <a16:creationId xmlns:a16="http://schemas.microsoft.com/office/drawing/2014/main" id="{AC7F3FCF-599F-43A0-9313-4187F61DDE26}"/>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56310" cy="1125855"/>
        </a:xfrm>
        <a:prstGeom prst="rect">
          <a:avLst/>
        </a:prstGeom>
      </xdr:spPr>
    </xdr:pic>
    <xdr:clientData/>
  </xdr:twoCellAnchor>
  <xdr:twoCellAnchor>
    <xdr:from>
      <xdr:col>22</xdr:col>
      <xdr:colOff>177511</xdr:colOff>
      <xdr:row>3</xdr:row>
      <xdr:rowOff>279688</xdr:rowOff>
    </xdr:from>
    <xdr:to>
      <xdr:col>27</xdr:col>
      <xdr:colOff>648566</xdr:colOff>
      <xdr:row>24</xdr:row>
      <xdr:rowOff>17318</xdr:rowOff>
    </xdr:to>
    <xdr:graphicFrame macro="">
      <xdr:nvGraphicFramePr>
        <xdr:cNvPr id="7" name="Diagram 6">
          <a:extLst>
            <a:ext uri="{FF2B5EF4-FFF2-40B4-BE49-F238E27FC236}">
              <a16:creationId xmlns:a16="http://schemas.microsoft.com/office/drawing/2014/main" id="{C9E16214-7EEF-4FCF-B9D2-36ADC2F9A5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131318</xdr:colOff>
      <xdr:row>26</xdr:row>
      <xdr:rowOff>135834</xdr:rowOff>
    </xdr:from>
    <xdr:to>
      <xdr:col>25</xdr:col>
      <xdr:colOff>742535</xdr:colOff>
      <xdr:row>62</xdr:row>
      <xdr:rowOff>28222</xdr:rowOff>
    </xdr:to>
    <xdr:sp macro="" textlink="">
      <xdr:nvSpPr>
        <xdr:cNvPr id="4" name="Shape 3">
          <a:extLst>
            <a:ext uri="{FF2B5EF4-FFF2-40B4-BE49-F238E27FC236}">
              <a16:creationId xmlns:a16="http://schemas.microsoft.com/office/drawing/2014/main" id="{6F942554-D329-4348-B4FA-AD827EA4A1E1}"/>
            </a:ext>
          </a:extLst>
        </xdr:cNvPr>
        <xdr:cNvSpPr/>
      </xdr:nvSpPr>
      <xdr:spPr>
        <a:xfrm rot="11238323">
          <a:off x="10380218" y="3641034"/>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30</xdr:row>
      <xdr:rowOff>190499</xdr:rowOff>
    </xdr:from>
    <xdr:to>
      <xdr:col>27</xdr:col>
      <xdr:colOff>109331</xdr:colOff>
      <xdr:row>58</xdr:row>
      <xdr:rowOff>136166</xdr:rowOff>
    </xdr:to>
    <xdr:grpSp>
      <xdr:nvGrpSpPr>
        <xdr:cNvPr id="5" name="Group 4">
          <a:extLst>
            <a:ext uri="{FF2B5EF4-FFF2-40B4-BE49-F238E27FC236}">
              <a16:creationId xmlns:a16="http://schemas.microsoft.com/office/drawing/2014/main" id="{654D80AA-5FB1-4245-90F2-12825D0F3082}"/>
            </a:ext>
          </a:extLst>
        </xdr:cNvPr>
        <xdr:cNvGrpSpPr/>
      </xdr:nvGrpSpPr>
      <xdr:grpSpPr>
        <a:xfrm>
          <a:off x="10321373" y="6352760"/>
          <a:ext cx="4009197" cy="1295732"/>
          <a:chOff x="515042" y="-1498978"/>
          <a:chExt cx="4008851" cy="3155495"/>
        </a:xfrm>
      </xdr:grpSpPr>
      <xdr:sp macro="" textlink="">
        <xdr:nvSpPr>
          <xdr:cNvPr id="6" name="Rectangle 5">
            <a:extLst>
              <a:ext uri="{FF2B5EF4-FFF2-40B4-BE49-F238E27FC236}">
                <a16:creationId xmlns:a16="http://schemas.microsoft.com/office/drawing/2014/main" id="{0E48FF47-6443-4A2D-8EB6-3A471829D5DE}"/>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DE7B8BB0-EEA8-4951-BFC7-4FB65A065215}"/>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3</xdr:row>
      <xdr:rowOff>38100</xdr:rowOff>
    </xdr:from>
    <xdr:to>
      <xdr:col>3</xdr:col>
      <xdr:colOff>537210</xdr:colOff>
      <xdr:row>6</xdr:row>
      <xdr:rowOff>220980</xdr:rowOff>
    </xdr:to>
    <xdr:pic>
      <xdr:nvPicPr>
        <xdr:cNvPr id="9" name="Picture 8" descr="BEAR.png">
          <a:extLst>
            <a:ext uri="{FF2B5EF4-FFF2-40B4-BE49-F238E27FC236}">
              <a16:creationId xmlns:a16="http://schemas.microsoft.com/office/drawing/2014/main" id="{6F87C9E5-A6A0-47AA-8081-329ADCAAFE47}"/>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62025" cy="1114425"/>
        </a:xfrm>
        <a:prstGeom prst="rect">
          <a:avLst/>
        </a:prstGeom>
      </xdr:spPr>
    </xdr:pic>
    <xdr:clientData/>
  </xdr:twoCellAnchor>
  <xdr:twoCellAnchor>
    <xdr:from>
      <xdr:col>22</xdr:col>
      <xdr:colOff>177511</xdr:colOff>
      <xdr:row>3</xdr:row>
      <xdr:rowOff>279688</xdr:rowOff>
    </xdr:from>
    <xdr:to>
      <xdr:col>27</xdr:col>
      <xdr:colOff>648566</xdr:colOff>
      <xdr:row>24</xdr:row>
      <xdr:rowOff>17318</xdr:rowOff>
    </xdr:to>
    <xdr:graphicFrame macro="">
      <xdr:nvGraphicFramePr>
        <xdr:cNvPr id="8" name="Diagram 7">
          <a:extLst>
            <a:ext uri="{FF2B5EF4-FFF2-40B4-BE49-F238E27FC236}">
              <a16:creationId xmlns:a16="http://schemas.microsoft.com/office/drawing/2014/main" id="{39BA04B0-4A97-4691-B25A-76D2FA4E7E6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DD16-B41D-4E2B-8142-F5A6BBB7A354}">
  <sheetPr>
    <pageSetUpPr fitToPage="1"/>
  </sheetPr>
  <dimension ref="A1:AS128"/>
  <sheetViews>
    <sheetView zoomScale="85" zoomScaleNormal="85" workbookViewId="0">
      <selection activeCell="F13" sqref="F13:M14"/>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5" style="1" customWidth="1"/>
    <col min="7" max="7" width="3.5703125" style="1" customWidth="1"/>
    <col min="8" max="8" width="10.5703125" style="1" customWidth="1"/>
    <col min="9" max="9" width="4.28515625" style="1" customWidth="1"/>
    <col min="10" max="10" width="14" style="1" customWidth="1"/>
    <col min="11" max="11" width="0.85546875" style="1" customWidth="1"/>
    <col min="12" max="12" width="4.5703125" style="1" customWidth="1"/>
    <col min="13" max="13" width="10.570312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1.140625" style="1" customWidth="1"/>
    <col min="21" max="21" width="15.7109375" style="1" customWidth="1"/>
    <col min="22" max="22" width="9.140625" style="1"/>
    <col min="23" max="28" width="12.28515625" style="1" customWidth="1"/>
    <col min="29" max="29" width="12.28515625" style="1" hidden="1" customWidth="1"/>
    <col min="30" max="30" width="30.85546875" style="1" customWidth="1"/>
    <col min="31" max="31" width="12.28515625" style="1" customWidth="1"/>
    <col min="32" max="32" width="12.28515625" style="1" hidden="1" customWidth="1"/>
    <col min="33" max="33" width="36.7109375" style="1" hidden="1" customWidth="1"/>
    <col min="34" max="35" width="9.28515625" style="1" hidden="1" customWidth="1"/>
    <col min="36" max="36" width="9.85546875" style="1" hidden="1" customWidth="1"/>
    <col min="37" max="38" width="10.5703125" style="1" hidden="1" customWidth="1"/>
    <col min="39" max="39" width="9.7109375" style="1" hidden="1" customWidth="1"/>
    <col min="40" max="40" width="0" style="1" hidden="1" customWidth="1"/>
    <col min="41" max="41" width="10.5703125" style="1" hidden="1" customWidth="1"/>
    <col min="42" max="42" width="11.5703125" style="1" hidden="1" customWidth="1"/>
    <col min="43" max="16384" width="9.140625" style="1"/>
  </cols>
  <sheetData>
    <row r="1" spans="1:45" ht="39" x14ac:dyDescent="0.2">
      <c r="A1" s="397" t="s">
        <v>151</v>
      </c>
      <c r="B1" s="397"/>
      <c r="C1" s="397"/>
      <c r="D1" s="397"/>
      <c r="E1" s="397"/>
      <c r="F1" s="397"/>
      <c r="G1" s="397"/>
      <c r="H1" s="397"/>
      <c r="I1" s="397"/>
      <c r="J1" s="397"/>
      <c r="K1" s="397"/>
      <c r="L1" s="397"/>
      <c r="M1" s="397"/>
      <c r="N1" s="397"/>
      <c r="O1" s="397"/>
      <c r="P1" s="397"/>
      <c r="Q1" s="397"/>
      <c r="R1" s="397"/>
      <c r="S1" s="397"/>
      <c r="T1" s="397"/>
      <c r="U1" s="397"/>
      <c r="AO1" s="111"/>
      <c r="AP1" s="111"/>
      <c r="AQ1" s="111"/>
      <c r="AR1" s="111"/>
      <c r="AS1" s="111"/>
    </row>
    <row r="4" spans="1:45" ht="25.5" x14ac:dyDescent="0.35">
      <c r="A4" s="477" t="s">
        <v>90</v>
      </c>
      <c r="B4" s="477"/>
      <c r="C4" s="477"/>
      <c r="D4" s="477"/>
      <c r="E4" s="477"/>
      <c r="F4" s="477"/>
      <c r="G4" s="477"/>
      <c r="H4" s="477"/>
      <c r="I4" s="477"/>
      <c r="J4" s="477"/>
      <c r="K4" s="477"/>
      <c r="L4" s="477"/>
      <c r="M4" s="477"/>
      <c r="N4" s="477"/>
      <c r="O4" s="477"/>
      <c r="P4" s="477"/>
      <c r="Q4" s="477"/>
      <c r="R4" s="477"/>
      <c r="S4" s="477"/>
      <c r="T4" s="477"/>
      <c r="U4" s="477"/>
      <c r="AF4" s="1" t="s">
        <v>87</v>
      </c>
    </row>
    <row r="5" spans="1:45" ht="25.5" x14ac:dyDescent="0.35">
      <c r="A5" s="478" t="s">
        <v>125</v>
      </c>
      <c r="B5" s="478"/>
      <c r="C5" s="478"/>
      <c r="D5" s="478"/>
      <c r="E5" s="478"/>
      <c r="F5" s="478"/>
      <c r="G5" s="478"/>
      <c r="H5" s="478"/>
      <c r="I5" s="478"/>
      <c r="J5" s="478"/>
      <c r="K5" s="478"/>
      <c r="L5" s="478"/>
      <c r="M5" s="478"/>
      <c r="N5" s="478"/>
      <c r="O5" s="478"/>
      <c r="P5" s="478"/>
      <c r="Q5" s="478"/>
      <c r="R5" s="478"/>
      <c r="S5" s="478"/>
      <c r="T5" s="478"/>
      <c r="U5" s="478"/>
      <c r="AF5" s="1" t="s">
        <v>64</v>
      </c>
    </row>
    <row r="6" spans="1:45" ht="23.25" x14ac:dyDescent="0.35">
      <c r="A6" s="479" t="s">
        <v>88</v>
      </c>
      <c r="B6" s="479"/>
      <c r="C6" s="479"/>
      <c r="D6" s="479"/>
      <c r="E6" s="479"/>
      <c r="F6" s="479"/>
      <c r="G6" s="479"/>
      <c r="H6" s="479"/>
      <c r="I6" s="479"/>
      <c r="J6" s="479"/>
      <c r="K6" s="479"/>
      <c r="L6" s="479"/>
      <c r="M6" s="479"/>
      <c r="N6" s="479"/>
      <c r="O6" s="479"/>
      <c r="P6" s="479"/>
      <c r="Q6" s="479"/>
      <c r="R6" s="479"/>
      <c r="S6" s="479"/>
      <c r="T6" s="479"/>
      <c r="U6" s="479"/>
      <c r="W6" s="2"/>
      <c r="AF6" s="1" t="s">
        <v>147</v>
      </c>
    </row>
    <row r="7" spans="1:45" ht="23.25" x14ac:dyDescent="0.35">
      <c r="A7" s="479" t="s">
        <v>89</v>
      </c>
      <c r="B7" s="479"/>
      <c r="C7" s="479"/>
      <c r="D7" s="479"/>
      <c r="E7" s="479"/>
      <c r="F7" s="479"/>
      <c r="G7" s="479"/>
      <c r="H7" s="479"/>
      <c r="I7" s="479"/>
      <c r="J7" s="479"/>
      <c r="K7" s="479"/>
      <c r="L7" s="479"/>
      <c r="M7" s="479"/>
      <c r="N7" s="479"/>
      <c r="O7" s="479"/>
      <c r="P7" s="479"/>
      <c r="Q7" s="479"/>
      <c r="R7" s="479"/>
      <c r="S7" s="479"/>
      <c r="T7" s="479"/>
      <c r="U7" s="479"/>
      <c r="W7" s="2"/>
      <c r="AF7" s="1" t="s">
        <v>67</v>
      </c>
    </row>
    <row r="8" spans="1:45" ht="6.75" customHeight="1" thickBot="1" x14ac:dyDescent="0.4">
      <c r="A8" s="200"/>
      <c r="B8" s="200"/>
      <c r="C8" s="200"/>
      <c r="D8" s="200"/>
      <c r="E8" s="200"/>
      <c r="F8" s="200"/>
      <c r="G8" s="200"/>
      <c r="H8" s="200"/>
      <c r="I8" s="200"/>
      <c r="J8" s="200"/>
      <c r="K8" s="200"/>
      <c r="L8" s="200"/>
      <c r="M8" s="200"/>
      <c r="N8" s="200"/>
      <c r="O8" s="200"/>
      <c r="P8" s="200"/>
      <c r="Q8" s="200"/>
      <c r="R8" s="200"/>
      <c r="S8" s="200"/>
      <c r="T8" s="200"/>
      <c r="U8" s="200"/>
      <c r="W8" s="2"/>
      <c r="AF8" s="1" t="s">
        <v>127</v>
      </c>
    </row>
    <row r="9" spans="1:45" s="3" customFormat="1" ht="15" thickBot="1" x14ac:dyDescent="0.25">
      <c r="A9" s="480" t="s">
        <v>0</v>
      </c>
      <c r="B9" s="481"/>
      <c r="C9" s="481"/>
      <c r="D9" s="481"/>
      <c r="E9" s="481"/>
      <c r="F9" s="481"/>
      <c r="G9" s="481"/>
      <c r="H9" s="481"/>
      <c r="I9" s="481"/>
      <c r="J9" s="481"/>
      <c r="K9" s="481"/>
      <c r="L9" s="481"/>
      <c r="M9" s="481"/>
      <c r="N9" s="481"/>
      <c r="O9" s="481"/>
      <c r="P9" s="481"/>
      <c r="Q9" s="481"/>
      <c r="R9" s="481"/>
      <c r="S9" s="481"/>
      <c r="T9" s="481"/>
      <c r="U9" s="482"/>
      <c r="W9" s="4"/>
      <c r="AF9" s="3" t="s">
        <v>128</v>
      </c>
    </row>
    <row r="10" spans="1:45" s="3" customFormat="1" ht="19.5" thickBot="1" x14ac:dyDescent="0.35">
      <c r="A10" s="483" t="s">
        <v>91</v>
      </c>
      <c r="B10" s="484"/>
      <c r="C10" s="484"/>
      <c r="D10" s="484"/>
      <c r="E10" s="484"/>
      <c r="F10" s="484"/>
      <c r="G10" s="484"/>
      <c r="H10" s="484"/>
      <c r="I10" s="484"/>
      <c r="J10" s="484"/>
      <c r="K10" s="484"/>
      <c r="L10" s="484"/>
      <c r="M10" s="484"/>
      <c r="N10" s="484"/>
      <c r="O10" s="484"/>
      <c r="P10" s="484"/>
      <c r="Q10" s="484"/>
      <c r="R10" s="484"/>
      <c r="S10" s="484"/>
      <c r="T10" s="484"/>
      <c r="U10" s="485"/>
      <c r="W10" s="4"/>
    </row>
    <row r="11" spans="1:45" s="3" customFormat="1" x14ac:dyDescent="0.2">
      <c r="A11" s="5"/>
      <c r="B11" s="5"/>
      <c r="C11" s="5"/>
      <c r="D11" s="5"/>
      <c r="E11" s="5"/>
      <c r="F11" s="5"/>
      <c r="G11" s="5"/>
      <c r="H11" s="5"/>
      <c r="I11" s="5"/>
      <c r="J11" s="5"/>
      <c r="K11" s="5"/>
      <c r="L11" s="5"/>
      <c r="M11" s="5"/>
      <c r="N11" s="5"/>
      <c r="O11" s="5"/>
      <c r="P11" s="5"/>
      <c r="Q11" s="5"/>
      <c r="R11" s="5"/>
      <c r="S11" s="5"/>
      <c r="T11" s="5"/>
      <c r="U11" s="5"/>
      <c r="W11" s="4"/>
    </row>
    <row r="12" spans="1:45" ht="6.6" customHeight="1" x14ac:dyDescent="0.2"/>
    <row r="13" spans="1:45" s="8" customFormat="1" ht="19.5" thickBot="1" x14ac:dyDescent="0.35">
      <c r="A13" s="7" t="s">
        <v>1</v>
      </c>
      <c r="B13" s="7" t="s">
        <v>2</v>
      </c>
      <c r="C13" s="7"/>
      <c r="F13" s="499" t="s">
        <v>157</v>
      </c>
      <c r="G13" s="499"/>
      <c r="H13" s="499"/>
      <c r="I13" s="499"/>
      <c r="J13" s="499"/>
      <c r="K13" s="499"/>
      <c r="L13" s="499"/>
      <c r="M13" s="499"/>
      <c r="N13" s="9"/>
      <c r="O13" s="9"/>
      <c r="P13" s="10"/>
      <c r="AG13" s="11" t="s">
        <v>3</v>
      </c>
      <c r="AH13" s="8" t="b">
        <f>ISBLANK(M19)</f>
        <v>0</v>
      </c>
      <c r="AI13" s="8" t="b">
        <f>ISNUMBER(M19)</f>
        <v>1</v>
      </c>
      <c r="AJ13" s="8" t="b">
        <f>AND(M19&gt;=0,M19&lt;1)</f>
        <v>1</v>
      </c>
      <c r="AK13" s="12" t="str">
        <f>IF(AH13,"",IF(AI13,IF(AJ13,"","Check Time"),"Incorect format"))</f>
        <v/>
      </c>
    </row>
    <row r="14" spans="1:45" s="8" customFormat="1" ht="18.75" x14ac:dyDescent="0.3">
      <c r="A14" s="7"/>
      <c r="B14" s="7" t="s">
        <v>92</v>
      </c>
      <c r="C14" s="7"/>
      <c r="F14" s="503" t="s">
        <v>161</v>
      </c>
      <c r="G14" s="503"/>
      <c r="H14" s="503"/>
      <c r="I14" s="503"/>
      <c r="J14" s="503"/>
      <c r="K14" s="503"/>
      <c r="L14" s="503"/>
      <c r="M14" s="503"/>
      <c r="N14" s="9"/>
      <c r="O14" s="9"/>
      <c r="P14" s="10"/>
      <c r="Q14" s="500" t="s">
        <v>149</v>
      </c>
      <c r="R14" s="501"/>
      <c r="S14" s="501"/>
      <c r="T14" s="501"/>
      <c r="U14" s="502"/>
      <c r="AG14" s="11"/>
      <c r="AK14" s="12"/>
    </row>
    <row r="15" spans="1:45" s="8" customFormat="1" ht="6.6" customHeight="1" x14ac:dyDescent="0.3">
      <c r="A15" s="7"/>
      <c r="B15" s="7"/>
      <c r="C15" s="7"/>
      <c r="F15" s="233"/>
      <c r="G15" s="233"/>
      <c r="H15" s="233"/>
      <c r="I15" s="233"/>
      <c r="J15" s="233"/>
      <c r="K15" s="233"/>
      <c r="L15" s="233"/>
      <c r="M15" s="233"/>
      <c r="Q15" s="13"/>
      <c r="R15" s="14"/>
      <c r="S15" s="15"/>
      <c r="T15" s="16"/>
      <c r="U15" s="17"/>
      <c r="AG15" s="18"/>
      <c r="AK15" s="19"/>
    </row>
    <row r="16" spans="1:45" s="8" customFormat="1" ht="18.75" x14ac:dyDescent="0.3">
      <c r="A16" s="7" t="s">
        <v>4</v>
      </c>
      <c r="B16" s="7" t="s">
        <v>95</v>
      </c>
      <c r="C16" s="7"/>
      <c r="F16" s="499" t="s">
        <v>162</v>
      </c>
      <c r="G16" s="499"/>
      <c r="H16" s="499"/>
      <c r="I16" s="499"/>
      <c r="J16" s="499"/>
      <c r="K16" s="499"/>
      <c r="L16" s="499"/>
      <c r="M16" s="499"/>
      <c r="N16" s="186"/>
      <c r="O16" s="186"/>
      <c r="P16" s="186"/>
      <c r="Q16" s="489" t="s">
        <v>5</v>
      </c>
      <c r="R16" s="490"/>
      <c r="S16" s="490"/>
      <c r="T16" s="15"/>
      <c r="U16" s="179"/>
      <c r="AG16" s="18" t="s">
        <v>6</v>
      </c>
      <c r="AH16" s="8" t="b">
        <f>ISBLANK(H19)</f>
        <v>0</v>
      </c>
      <c r="AI16" s="8" t="b">
        <f>ISNUMBER(H19)</f>
        <v>1</v>
      </c>
      <c r="AJ16" s="8" t="b">
        <f>AND(H19&gt;=0,H19&lt;1)</f>
        <v>1</v>
      </c>
      <c r="AK16" s="12" t="str">
        <f>IF(AH16,"",IF(AI16,IF(AJ16,"","Check Time"),"Incorect format"))</f>
        <v/>
      </c>
    </row>
    <row r="17" spans="1:36" s="8" customFormat="1" ht="18.75" x14ac:dyDescent="0.3">
      <c r="A17" s="7"/>
      <c r="B17" s="7" t="s">
        <v>96</v>
      </c>
      <c r="C17" s="7"/>
      <c r="F17" s="486" t="s">
        <v>163</v>
      </c>
      <c r="G17" s="486"/>
      <c r="H17" s="486"/>
      <c r="I17" s="486"/>
      <c r="J17" s="486"/>
      <c r="K17" s="486"/>
      <c r="L17" s="486"/>
      <c r="M17" s="486"/>
      <c r="N17" s="186"/>
      <c r="O17" s="186"/>
      <c r="P17" s="186"/>
      <c r="Q17" s="487"/>
      <c r="R17" s="488"/>
      <c r="S17" s="20"/>
      <c r="T17" s="21"/>
      <c r="U17" s="22"/>
    </row>
    <row r="18" spans="1:36" s="8" customFormat="1" ht="12.75" customHeight="1" x14ac:dyDescent="0.25">
      <c r="A18" s="7"/>
      <c r="B18" s="7"/>
      <c r="C18" s="7"/>
      <c r="F18" s="231" t="s">
        <v>7</v>
      </c>
      <c r="G18" s="232"/>
      <c r="H18" s="231" t="s">
        <v>8</v>
      </c>
      <c r="I18" s="232"/>
      <c r="J18" s="498" t="s">
        <v>9</v>
      </c>
      <c r="K18" s="498"/>
      <c r="L18" s="232"/>
      <c r="M18" s="231" t="s">
        <v>10</v>
      </c>
      <c r="N18" s="186"/>
      <c r="O18" s="186"/>
      <c r="P18" s="186"/>
      <c r="Q18" s="489" t="s">
        <v>98</v>
      </c>
      <c r="R18" s="490"/>
      <c r="S18" s="491" t="s">
        <v>150</v>
      </c>
      <c r="T18" s="491"/>
      <c r="U18" s="492"/>
      <c r="AG18" s="24"/>
      <c r="AH18" s="24"/>
      <c r="AI18" s="24" t="s">
        <v>11</v>
      </c>
      <c r="AJ18" s="24" t="s">
        <v>12</v>
      </c>
    </row>
    <row r="19" spans="1:36" s="8" customFormat="1" ht="19.5" thickBot="1" x14ac:dyDescent="0.35">
      <c r="A19" s="7"/>
      <c r="B19" s="7" t="s">
        <v>97</v>
      </c>
      <c r="C19" s="7"/>
      <c r="F19" s="243">
        <v>46099</v>
      </c>
      <c r="G19" s="244"/>
      <c r="H19" s="245">
        <v>0.29166666666666669</v>
      </c>
      <c r="I19" s="246" t="s">
        <v>3</v>
      </c>
      <c r="J19" s="405">
        <v>46101</v>
      </c>
      <c r="K19" s="405"/>
      <c r="L19" s="247"/>
      <c r="M19" s="245">
        <v>0.6875</v>
      </c>
      <c r="N19" s="493" t="str">
        <f>+AK16&amp;AK13</f>
        <v/>
      </c>
      <c r="O19" s="493"/>
      <c r="P19" s="494"/>
      <c r="Q19" s="495"/>
      <c r="R19" s="496"/>
      <c r="S19" s="496"/>
      <c r="T19" s="496"/>
      <c r="U19" s="497"/>
      <c r="AG19" s="25">
        <f>24*(-SUM(D19:I19)+SUM(J19:N19))</f>
        <v>57.500000000058208</v>
      </c>
      <c r="AH19" s="24">
        <f>+AG19/24</f>
        <v>2.3958333333357587</v>
      </c>
      <c r="AI19" s="24">
        <f>+TRUNC(AH19)</f>
        <v>2</v>
      </c>
      <c r="AJ19" s="24">
        <f>24*(AH19-AI19)</f>
        <v>9.5000000000582077</v>
      </c>
    </row>
    <row r="20" spans="1:36" ht="3.75" customHeight="1" thickBot="1" x14ac:dyDescent="0.25">
      <c r="A20" s="26"/>
      <c r="B20" s="26"/>
      <c r="C20" s="26"/>
      <c r="G20" s="27"/>
    </row>
    <row r="21" spans="1:36" ht="14.45" hidden="1" customHeight="1" x14ac:dyDescent="0.25">
      <c r="A21" s="504" t="s">
        <v>13</v>
      </c>
      <c r="B21" s="505"/>
      <c r="C21" s="505"/>
      <c r="D21" s="505"/>
      <c r="E21" s="505"/>
      <c r="F21" s="505"/>
      <c r="G21" s="506"/>
      <c r="H21" s="505"/>
      <c r="I21" s="505"/>
      <c r="J21" s="505"/>
      <c r="K21" s="505"/>
      <c r="L21" s="505"/>
      <c r="M21" s="505"/>
      <c r="N21" s="505"/>
      <c r="O21" s="505"/>
      <c r="P21" s="505"/>
      <c r="Q21" s="505"/>
      <c r="R21" s="505"/>
      <c r="S21" s="505"/>
      <c r="T21" s="505"/>
      <c r="U21" s="507"/>
    </row>
    <row r="22" spans="1:36" ht="19.5" thickBot="1" x14ac:dyDescent="0.35">
      <c r="A22" s="483" t="s">
        <v>93</v>
      </c>
      <c r="B22" s="484"/>
      <c r="C22" s="484"/>
      <c r="D22" s="484"/>
      <c r="E22" s="484"/>
      <c r="F22" s="484"/>
      <c r="G22" s="484"/>
      <c r="H22" s="484"/>
      <c r="I22" s="484"/>
      <c r="J22" s="484"/>
      <c r="K22" s="484"/>
      <c r="L22" s="484"/>
      <c r="M22" s="484"/>
      <c r="N22" s="484"/>
      <c r="O22" s="484"/>
      <c r="P22" s="484"/>
      <c r="Q22" s="484"/>
      <c r="R22" s="484"/>
      <c r="S22" s="484"/>
      <c r="T22" s="484"/>
      <c r="U22" s="485"/>
    </row>
    <row r="23" spans="1:36" s="28" customFormat="1" ht="16.5" thickBot="1" x14ac:dyDescent="0.3">
      <c r="A23" s="28" t="s">
        <v>14</v>
      </c>
      <c r="B23" s="28" t="s">
        <v>15</v>
      </c>
      <c r="AH23" s="28" t="s">
        <v>16</v>
      </c>
    </row>
    <row r="24" spans="1:36" s="29" customFormat="1" ht="16.5" thickBot="1" x14ac:dyDescent="0.3">
      <c r="B24" s="197">
        <v>1</v>
      </c>
      <c r="C24" s="30" t="s">
        <v>17</v>
      </c>
      <c r="D24" s="31"/>
      <c r="E24" s="32"/>
      <c r="F24" s="32"/>
      <c r="G24" s="32"/>
      <c r="H24" s="508" t="s">
        <v>16</v>
      </c>
      <c r="I24" s="509"/>
      <c r="J24" s="32"/>
      <c r="K24" s="32"/>
      <c r="L24" s="143" t="s">
        <v>18</v>
      </c>
      <c r="M24" s="32"/>
      <c r="N24" s="32"/>
      <c r="O24" s="32"/>
      <c r="P24" s="32"/>
      <c r="Q24" s="32"/>
      <c r="R24" s="32"/>
      <c r="S24" s="32"/>
      <c r="T24" s="31"/>
      <c r="U24" s="33"/>
      <c r="W24" s="28"/>
      <c r="X24" s="28"/>
      <c r="Y24" s="28"/>
      <c r="Z24" s="28"/>
      <c r="AA24" s="28"/>
      <c r="AB24" s="28"/>
      <c r="AC24" s="34"/>
      <c r="AH24" s="29" t="s">
        <v>19</v>
      </c>
    </row>
    <row r="25" spans="1:36" s="28" customFormat="1" ht="3.75" customHeight="1" thickBot="1" x14ac:dyDescent="0.3">
      <c r="B25" s="197"/>
      <c r="C25" s="31"/>
      <c r="D25" s="31"/>
      <c r="E25" s="31"/>
      <c r="F25" s="31"/>
      <c r="G25" s="31"/>
      <c r="H25" s="31"/>
      <c r="I25" s="31"/>
      <c r="J25" s="31"/>
      <c r="K25" s="31"/>
      <c r="L25" s="31"/>
      <c r="M25" s="31"/>
      <c r="N25" s="31"/>
      <c r="O25" s="31"/>
      <c r="P25" s="31"/>
      <c r="Q25" s="31"/>
      <c r="R25" s="31"/>
      <c r="S25" s="31"/>
      <c r="T25" s="31"/>
      <c r="U25" s="31"/>
    </row>
    <row r="26" spans="1:36" s="26" customFormat="1" ht="16.5" thickBot="1" x14ac:dyDescent="0.3">
      <c r="B26" s="197">
        <v>2</v>
      </c>
      <c r="C26" s="30" t="s">
        <v>20</v>
      </c>
      <c r="D26" s="31"/>
      <c r="E26" s="32"/>
      <c r="F26" s="32"/>
      <c r="G26" s="32"/>
      <c r="H26" s="508" t="s">
        <v>19</v>
      </c>
      <c r="I26" s="509"/>
      <c r="J26" s="32"/>
      <c r="K26" s="32"/>
      <c r="L26" s="32"/>
      <c r="M26" s="32"/>
      <c r="N26" s="32"/>
      <c r="O26" s="32"/>
      <c r="P26" s="32"/>
      <c r="Q26" s="32"/>
      <c r="R26" s="32"/>
      <c r="S26" s="32"/>
      <c r="T26" s="31"/>
      <c r="U26" s="33"/>
      <c r="W26" s="35"/>
      <c r="X26" s="35"/>
      <c r="Y26" s="35"/>
      <c r="Z26" s="35"/>
      <c r="AA26" s="35"/>
      <c r="AB26" s="35"/>
      <c r="AC26" s="36"/>
    </row>
    <row r="27" spans="1:36" s="28" customFormat="1" ht="3.75" customHeight="1" x14ac:dyDescent="0.25">
      <c r="B27" s="197"/>
      <c r="C27" s="31"/>
      <c r="D27" s="31"/>
      <c r="E27" s="31"/>
      <c r="F27" s="31"/>
      <c r="G27" s="31"/>
      <c r="H27" s="31"/>
      <c r="I27" s="31"/>
      <c r="J27" s="31"/>
      <c r="K27" s="31"/>
      <c r="L27" s="31"/>
      <c r="M27" s="31"/>
      <c r="N27" s="31"/>
      <c r="O27" s="31"/>
      <c r="P27" s="31"/>
      <c r="Q27" s="31"/>
      <c r="R27" s="31"/>
      <c r="S27" s="31"/>
      <c r="T27" s="31"/>
      <c r="U27" s="31"/>
    </row>
    <row r="28" spans="1:36" s="28" customFormat="1" ht="15.75" customHeight="1" x14ac:dyDescent="0.25">
      <c r="B28" s="197">
        <v>3</v>
      </c>
      <c r="C28" s="470" t="s">
        <v>146</v>
      </c>
      <c r="D28" s="470"/>
      <c r="E28" s="470"/>
      <c r="F28" s="470"/>
      <c r="G28" s="470"/>
      <c r="H28" s="470"/>
      <c r="I28" s="470"/>
      <c r="J28" s="470"/>
      <c r="K28" s="470"/>
      <c r="L28" s="470"/>
      <c r="M28" s="470"/>
      <c r="N28" s="470"/>
      <c r="O28" s="470"/>
      <c r="P28" s="470"/>
      <c r="Q28" s="470"/>
      <c r="R28" s="470"/>
      <c r="S28" s="470"/>
      <c r="T28" s="470"/>
      <c r="U28" s="470"/>
    </row>
    <row r="29" spans="1:36" s="28" customFormat="1" ht="15.75" x14ac:dyDescent="0.25">
      <c r="C29" s="470"/>
      <c r="D29" s="470"/>
      <c r="E29" s="470"/>
      <c r="F29" s="470"/>
      <c r="G29" s="470"/>
      <c r="H29" s="470"/>
      <c r="I29" s="470"/>
      <c r="J29" s="470"/>
      <c r="K29" s="470"/>
      <c r="L29" s="470"/>
      <c r="M29" s="470"/>
      <c r="N29" s="470"/>
      <c r="O29" s="470"/>
      <c r="P29" s="470"/>
      <c r="Q29" s="470"/>
      <c r="R29" s="470"/>
      <c r="S29" s="470"/>
      <c r="T29" s="470"/>
      <c r="U29" s="470"/>
    </row>
    <row r="30" spans="1:36" s="28" customFormat="1" ht="15.75" x14ac:dyDescent="0.25">
      <c r="C30" s="470"/>
      <c r="D30" s="470"/>
      <c r="E30" s="470"/>
      <c r="F30" s="470"/>
      <c r="G30" s="470"/>
      <c r="H30" s="470"/>
      <c r="I30" s="470"/>
      <c r="J30" s="470"/>
      <c r="K30" s="470"/>
      <c r="L30" s="470"/>
      <c r="M30" s="470"/>
      <c r="N30" s="470"/>
      <c r="O30" s="470"/>
      <c r="P30" s="470"/>
      <c r="Q30" s="470"/>
      <c r="R30" s="470"/>
      <c r="S30" s="470"/>
      <c r="T30" s="470"/>
      <c r="U30" s="470"/>
    </row>
    <row r="31" spans="1:36" s="29" customFormat="1" ht="15.75" x14ac:dyDescent="0.25">
      <c r="B31" s="37"/>
      <c r="C31" s="38" t="s">
        <v>21</v>
      </c>
      <c r="D31" s="38"/>
      <c r="E31" s="38"/>
      <c r="F31" s="38"/>
      <c r="G31" s="38"/>
      <c r="H31" s="38"/>
      <c r="I31" s="38"/>
      <c r="J31" s="38"/>
      <c r="K31" s="38"/>
      <c r="L31" s="38"/>
      <c r="M31" s="38"/>
      <c r="N31" s="38"/>
      <c r="O31" s="38"/>
      <c r="P31" s="38"/>
      <c r="Q31" s="38"/>
      <c r="R31" s="38"/>
      <c r="S31" s="38"/>
      <c r="T31" s="38"/>
      <c r="U31" s="39"/>
    </row>
    <row r="32" spans="1:36" s="26" customFormat="1" ht="15.75" thickBot="1" x14ac:dyDescent="0.3">
      <c r="C32" s="40" t="s">
        <v>22</v>
      </c>
      <c r="E32" s="40"/>
    </row>
    <row r="33" spans="3:37" s="26" customFormat="1" ht="14.25" x14ac:dyDescent="0.2">
      <c r="D33" s="471" t="s">
        <v>23</v>
      </c>
      <c r="E33" s="472"/>
      <c r="F33" s="472"/>
      <c r="G33" s="473"/>
      <c r="H33" s="472" t="s">
        <v>24</v>
      </c>
      <c r="I33" s="472"/>
      <c r="J33" s="472" t="s">
        <v>25</v>
      </c>
      <c r="K33" s="472"/>
      <c r="L33" s="472"/>
      <c r="M33" s="472" t="s">
        <v>26</v>
      </c>
      <c r="N33" s="474"/>
      <c r="O33" s="41"/>
      <c r="P33" s="41"/>
      <c r="Q33" s="471" t="s">
        <v>11</v>
      </c>
      <c r="R33" s="474"/>
      <c r="S33" s="182" t="s">
        <v>27</v>
      </c>
      <c r="U33" s="42" t="s">
        <v>28</v>
      </c>
    </row>
    <row r="34" spans="3:37" s="26" customFormat="1" ht="14.25" x14ac:dyDescent="0.2">
      <c r="C34" s="43">
        <v>1</v>
      </c>
      <c r="D34" s="462">
        <f>IF(AI19&gt;=1,F19,"")</f>
        <v>46099</v>
      </c>
      <c r="E34" s="463"/>
      <c r="F34" s="463"/>
      <c r="G34" s="464"/>
      <c r="H34" s="465">
        <f>IF($AI$19&gt;=1,H19,"")</f>
        <v>0.29166666666666669</v>
      </c>
      <c r="I34" s="466"/>
      <c r="J34" s="463">
        <f>IF($AI$19&gt;=1,D34+1,"")</f>
        <v>46100</v>
      </c>
      <c r="K34" s="466"/>
      <c r="L34" s="466"/>
      <c r="M34" s="465">
        <f>IF(AI19&gt;=1,H34,"")</f>
        <v>0.29166666666666669</v>
      </c>
      <c r="N34" s="467"/>
      <c r="O34" s="44"/>
      <c r="P34" s="44"/>
      <c r="Q34" s="468">
        <f>+IF($AI$19&gt;=1,1,0)</f>
        <v>1</v>
      </c>
      <c r="R34" s="469"/>
      <c r="S34" s="183">
        <v>70</v>
      </c>
      <c r="U34" s="45">
        <f t="shared" ref="U34:U40" si="0">IF(Q34=1,(S34),(0))</f>
        <v>70</v>
      </c>
    </row>
    <row r="35" spans="3:37" s="26" customFormat="1" ht="14.25" x14ac:dyDescent="0.2">
      <c r="C35" s="43">
        <v>2</v>
      </c>
      <c r="D35" s="462">
        <f>IF($AI$19&gt;=2,D34+1,"")</f>
        <v>46100</v>
      </c>
      <c r="E35" s="463"/>
      <c r="F35" s="463"/>
      <c r="G35" s="464"/>
      <c r="H35" s="465">
        <f>IF($AI$19&gt;=2,H34,"")</f>
        <v>0.29166666666666669</v>
      </c>
      <c r="I35" s="466"/>
      <c r="J35" s="463">
        <f>IF($AI$19&gt;=2,+J34+1,"")</f>
        <v>46101</v>
      </c>
      <c r="K35" s="466"/>
      <c r="L35" s="466"/>
      <c r="M35" s="465">
        <f>IF(AI19&gt;=2,M34,"")</f>
        <v>0.29166666666666669</v>
      </c>
      <c r="N35" s="467"/>
      <c r="O35" s="44"/>
      <c r="P35" s="44"/>
      <c r="Q35" s="468">
        <f>+IF($AI$19&gt;=2,1,0)</f>
        <v>1</v>
      </c>
      <c r="R35" s="469"/>
      <c r="S35" s="183">
        <v>70</v>
      </c>
      <c r="U35" s="45">
        <f t="shared" si="0"/>
        <v>70</v>
      </c>
    </row>
    <row r="36" spans="3:37" s="26" customFormat="1" ht="14.25" x14ac:dyDescent="0.2">
      <c r="C36" s="43">
        <v>3</v>
      </c>
      <c r="D36" s="462" t="str">
        <f>IF($AI$19&gt;=3,D35+1,"")</f>
        <v/>
      </c>
      <c r="E36" s="463"/>
      <c r="F36" s="463"/>
      <c r="G36" s="464"/>
      <c r="H36" s="465" t="str">
        <f>IF($AI$19&gt;=3,H35,"")</f>
        <v/>
      </c>
      <c r="I36" s="466"/>
      <c r="J36" s="463" t="str">
        <f>IF($AI$19&gt;=3,+J35+1,"")</f>
        <v/>
      </c>
      <c r="K36" s="466"/>
      <c r="L36" s="466"/>
      <c r="M36" s="465" t="str">
        <f>IF(AI19&gt;=3,H36,"")</f>
        <v/>
      </c>
      <c r="N36" s="467"/>
      <c r="O36" s="44"/>
      <c r="P36" s="44"/>
      <c r="Q36" s="468">
        <f>+IF($AI$19&gt;=3,1,0)</f>
        <v>0</v>
      </c>
      <c r="R36" s="469"/>
      <c r="S36" s="183">
        <v>70</v>
      </c>
      <c r="U36" s="45">
        <f t="shared" si="0"/>
        <v>0</v>
      </c>
    </row>
    <row r="37" spans="3:37" s="26" customFormat="1" ht="14.25" x14ac:dyDescent="0.2">
      <c r="C37" s="43">
        <v>4</v>
      </c>
      <c r="D37" s="462" t="str">
        <f>IF($AI$19&gt;=4,D36+1,"")</f>
        <v/>
      </c>
      <c r="E37" s="463"/>
      <c r="F37" s="463"/>
      <c r="G37" s="464"/>
      <c r="H37" s="465" t="str">
        <f>IF($AI$19&gt;=4,H36,"")</f>
        <v/>
      </c>
      <c r="I37" s="466"/>
      <c r="J37" s="463" t="str">
        <f>IF($AI$19&gt;=4,+J36+1,"")</f>
        <v/>
      </c>
      <c r="K37" s="466"/>
      <c r="L37" s="466"/>
      <c r="M37" s="465" t="str">
        <f>IF(AI19&gt;=4,H37,"")</f>
        <v/>
      </c>
      <c r="N37" s="467"/>
      <c r="O37" s="44"/>
      <c r="P37" s="44"/>
      <c r="Q37" s="468">
        <f>+IF($AI$19&gt;=4,1,0)</f>
        <v>0</v>
      </c>
      <c r="R37" s="469"/>
      <c r="S37" s="183">
        <v>70</v>
      </c>
      <c r="U37" s="45">
        <f t="shared" si="0"/>
        <v>0</v>
      </c>
      <c r="AB37" s="46"/>
    </row>
    <row r="38" spans="3:37" s="26" customFormat="1" ht="14.25" x14ac:dyDescent="0.2">
      <c r="C38" s="43">
        <v>5</v>
      </c>
      <c r="D38" s="462" t="str">
        <f>IF($AI$19&gt;=5,D37+1,"")</f>
        <v/>
      </c>
      <c r="E38" s="463"/>
      <c r="F38" s="463"/>
      <c r="G38" s="464"/>
      <c r="H38" s="465" t="str">
        <f>IF($AI$19&gt;=5,H37,"")</f>
        <v/>
      </c>
      <c r="I38" s="466"/>
      <c r="J38" s="463" t="str">
        <f>IF($AI$19&gt;=5,+J37+1,"")</f>
        <v/>
      </c>
      <c r="K38" s="466"/>
      <c r="L38" s="466"/>
      <c r="M38" s="465" t="str">
        <f>IF(AI19&gt;=5,H38,"")</f>
        <v/>
      </c>
      <c r="N38" s="467"/>
      <c r="O38" s="44"/>
      <c r="P38" s="44"/>
      <c r="Q38" s="468">
        <f>+IF($AI$19&gt;=5,1,0)</f>
        <v>0</v>
      </c>
      <c r="R38" s="469"/>
      <c r="S38" s="183">
        <v>70</v>
      </c>
      <c r="U38" s="45">
        <f t="shared" si="0"/>
        <v>0</v>
      </c>
      <c r="AB38" s="46"/>
      <c r="AC38" s="47"/>
    </row>
    <row r="39" spans="3:37" s="26" customFormat="1" ht="14.25" x14ac:dyDescent="0.2">
      <c r="C39" s="43">
        <v>6</v>
      </c>
      <c r="D39" s="462" t="str">
        <f>IF($AI$19&gt;=6,D38+1,"")</f>
        <v/>
      </c>
      <c r="E39" s="463"/>
      <c r="F39" s="463"/>
      <c r="G39" s="464"/>
      <c r="H39" s="465" t="str">
        <f>IF($AI$19&gt;=6,H38,"")</f>
        <v/>
      </c>
      <c r="I39" s="466"/>
      <c r="J39" s="463" t="str">
        <f>IF($AI$19&gt;=6,+J38+1,"")</f>
        <v/>
      </c>
      <c r="K39" s="466"/>
      <c r="L39" s="466"/>
      <c r="M39" s="465" t="str">
        <f>IF(AI19&gt;=6,H39,"")</f>
        <v/>
      </c>
      <c r="N39" s="467"/>
      <c r="O39" s="44"/>
      <c r="P39" s="44"/>
      <c r="Q39" s="468">
        <f>+IF($AI$19&gt;=6,1,0)</f>
        <v>0</v>
      </c>
      <c r="R39" s="469"/>
      <c r="S39" s="183">
        <v>70</v>
      </c>
      <c r="U39" s="45">
        <f t="shared" si="0"/>
        <v>0</v>
      </c>
      <c r="AB39" s="46"/>
      <c r="AC39" s="35"/>
    </row>
    <row r="40" spans="3:37" s="26" customFormat="1" ht="15" thickBot="1" x14ac:dyDescent="0.25">
      <c r="C40" s="43">
        <v>7</v>
      </c>
      <c r="D40" s="462" t="str">
        <f>IF($AI$19&gt;=7,D39+1,"")</f>
        <v/>
      </c>
      <c r="E40" s="463"/>
      <c r="F40" s="463"/>
      <c r="G40" s="464"/>
      <c r="H40" s="465" t="str">
        <f>IF($AI$19&gt;=7,H39,"")</f>
        <v/>
      </c>
      <c r="I40" s="466"/>
      <c r="J40" s="463" t="str">
        <f>IF($AI$19&gt;=7,+J39+1,"")</f>
        <v/>
      </c>
      <c r="K40" s="466"/>
      <c r="L40" s="466"/>
      <c r="M40" s="465" t="str">
        <f>IF(AI19&gt;=7,H40,"")</f>
        <v/>
      </c>
      <c r="N40" s="467"/>
      <c r="O40" s="44"/>
      <c r="P40" s="44"/>
      <c r="Q40" s="468">
        <f>+IF($AI$19&gt;=7,1,0)</f>
        <v>0</v>
      </c>
      <c r="R40" s="469"/>
      <c r="S40" s="183">
        <v>70</v>
      </c>
      <c r="U40" s="48">
        <f t="shared" si="0"/>
        <v>0</v>
      </c>
      <c r="AB40" s="46"/>
    </row>
    <row r="41" spans="3:37" s="26" customFormat="1" ht="15" hidden="1" customHeight="1" x14ac:dyDescent="0.25">
      <c r="C41" s="40" t="s">
        <v>29</v>
      </c>
      <c r="E41" s="40"/>
      <c r="F41" s="49"/>
      <c r="G41" s="50"/>
      <c r="H41" s="49"/>
      <c r="I41" s="35"/>
      <c r="J41" s="51"/>
      <c r="K41" s="51"/>
      <c r="M41" s="52"/>
      <c r="N41" s="52"/>
      <c r="O41" s="52"/>
      <c r="P41" s="52"/>
      <c r="Q41" s="52"/>
      <c r="S41" s="53"/>
      <c r="U41" s="54">
        <f>SUM(U34:U40)</f>
        <v>140</v>
      </c>
      <c r="AB41" s="35"/>
    </row>
    <row r="42" spans="3:37" s="26" customFormat="1" ht="15" hidden="1" customHeight="1" x14ac:dyDescent="0.25">
      <c r="C42" s="55"/>
      <c r="E42" s="459" t="s">
        <v>30</v>
      </c>
      <c r="F42" s="460"/>
      <c r="G42" s="460"/>
      <c r="H42" s="460"/>
      <c r="I42" s="460"/>
      <c r="J42" s="461"/>
      <c r="K42" s="56"/>
      <c r="M42" s="53"/>
      <c r="AF42" s="452"/>
      <c r="AG42" s="453"/>
      <c r="AH42" s="453"/>
      <c r="AI42" s="453"/>
      <c r="AJ42" s="453"/>
      <c r="AK42" s="454"/>
    </row>
    <row r="43" spans="3:37" s="35" customFormat="1" ht="15" hidden="1" customHeight="1" x14ac:dyDescent="0.2">
      <c r="C43" s="26"/>
      <c r="E43" s="455" t="s">
        <v>31</v>
      </c>
      <c r="F43" s="456"/>
      <c r="G43" s="455" t="s">
        <v>32</v>
      </c>
      <c r="H43" s="456"/>
      <c r="I43" s="455" t="s">
        <v>33</v>
      </c>
      <c r="J43" s="456"/>
      <c r="K43" s="57"/>
      <c r="L43" s="457" t="s">
        <v>34</v>
      </c>
      <c r="M43" s="458"/>
      <c r="P43" s="42" t="s">
        <v>35</v>
      </c>
      <c r="AF43" s="455"/>
      <c r="AG43" s="456"/>
      <c r="AH43" s="455"/>
      <c r="AI43" s="456"/>
      <c r="AJ43" s="455"/>
      <c r="AK43" s="456"/>
    </row>
    <row r="44" spans="3:37" s="35" customFormat="1" ht="15" hidden="1" customHeight="1" x14ac:dyDescent="0.25">
      <c r="C44" s="448" t="s">
        <v>36</v>
      </c>
      <c r="D44" s="449"/>
      <c r="E44" s="58"/>
      <c r="F44" s="59"/>
      <c r="G44" s="60"/>
      <c r="H44" s="61"/>
      <c r="I44" s="60"/>
      <c r="J44" s="61"/>
      <c r="K44" s="62"/>
      <c r="L44" s="450">
        <f>F44+H44+J44</f>
        <v>0</v>
      </c>
      <c r="M44" s="451"/>
      <c r="P44" s="45">
        <f>IF(L44 &lt;=U34,L44,U34)</f>
        <v>0</v>
      </c>
      <c r="AF44" s="60"/>
      <c r="AG44" s="61"/>
      <c r="AH44" s="63"/>
      <c r="AI44" s="61"/>
      <c r="AJ44" s="63"/>
      <c r="AK44" s="61"/>
    </row>
    <row r="45" spans="3:37" s="35" customFormat="1" ht="15" hidden="1" customHeight="1" x14ac:dyDescent="0.25">
      <c r="C45" s="448" t="s">
        <v>37</v>
      </c>
      <c r="D45" s="449"/>
      <c r="E45" s="58"/>
      <c r="F45" s="59"/>
      <c r="G45" s="60"/>
      <c r="H45" s="61"/>
      <c r="I45" s="60"/>
      <c r="J45" s="61"/>
      <c r="K45" s="62"/>
      <c r="L45" s="450">
        <f>F45+H45+J45</f>
        <v>0</v>
      </c>
      <c r="M45" s="451"/>
      <c r="P45" s="45">
        <f>IF(L45 &lt;=U35,L45,U35)</f>
        <v>0</v>
      </c>
      <c r="AF45" s="60"/>
      <c r="AG45" s="61"/>
      <c r="AH45" s="63"/>
      <c r="AI45" s="61"/>
      <c r="AJ45" s="63"/>
      <c r="AK45" s="61"/>
    </row>
    <row r="46" spans="3:37" s="35" customFormat="1" ht="15" hidden="1" customHeight="1" x14ac:dyDescent="0.25">
      <c r="C46" s="448" t="s">
        <v>38</v>
      </c>
      <c r="D46" s="449"/>
      <c r="E46" s="58"/>
      <c r="F46" s="59"/>
      <c r="G46" s="60"/>
      <c r="H46" s="61"/>
      <c r="I46" s="60"/>
      <c r="J46" s="61"/>
      <c r="K46" s="62"/>
      <c r="L46" s="450">
        <f t="shared" ref="L46:L50" si="1">F46+H46+J46</f>
        <v>0</v>
      </c>
      <c r="M46" s="451"/>
      <c r="P46" s="45">
        <f t="shared" ref="P46:P50" si="2">IF(L46 &lt;=U36,L46,U36)</f>
        <v>0</v>
      </c>
      <c r="AF46" s="60"/>
      <c r="AG46" s="61"/>
      <c r="AH46" s="63"/>
      <c r="AI46" s="61"/>
      <c r="AJ46" s="63"/>
      <c r="AK46" s="61"/>
    </row>
    <row r="47" spans="3:37" s="35" customFormat="1" ht="15" hidden="1" customHeight="1" x14ac:dyDescent="0.25">
      <c r="C47" s="448" t="s">
        <v>39</v>
      </c>
      <c r="D47" s="449"/>
      <c r="E47" s="58"/>
      <c r="F47" s="59"/>
      <c r="G47" s="60"/>
      <c r="H47" s="61"/>
      <c r="I47" s="60"/>
      <c r="J47" s="61"/>
      <c r="K47" s="62"/>
      <c r="L47" s="450">
        <f t="shared" si="1"/>
        <v>0</v>
      </c>
      <c r="M47" s="451"/>
      <c r="P47" s="45">
        <f t="shared" si="2"/>
        <v>0</v>
      </c>
      <c r="AF47" s="60"/>
      <c r="AG47" s="61"/>
      <c r="AH47" s="63"/>
      <c r="AI47" s="61"/>
      <c r="AJ47" s="63"/>
      <c r="AK47" s="61"/>
    </row>
    <row r="48" spans="3:37" s="35" customFormat="1" ht="15" hidden="1" customHeight="1" x14ac:dyDescent="0.25">
      <c r="C48" s="448" t="s">
        <v>40</v>
      </c>
      <c r="D48" s="449"/>
      <c r="E48" s="58"/>
      <c r="F48" s="59"/>
      <c r="G48" s="60"/>
      <c r="H48" s="61"/>
      <c r="I48" s="60"/>
      <c r="J48" s="61"/>
      <c r="K48" s="62"/>
      <c r="L48" s="450">
        <f t="shared" si="1"/>
        <v>0</v>
      </c>
      <c r="M48" s="451"/>
      <c r="P48" s="45">
        <f>IF(L48 &lt;=U38,L48,U38)</f>
        <v>0</v>
      </c>
      <c r="AF48" s="64"/>
      <c r="AG48" s="61"/>
      <c r="AH48" s="63"/>
      <c r="AI48" s="61"/>
      <c r="AJ48" s="63"/>
      <c r="AK48" s="61"/>
    </row>
    <row r="49" spans="1:37" s="35" customFormat="1" ht="15" hidden="1" customHeight="1" x14ac:dyDescent="0.25">
      <c r="C49" s="448" t="s">
        <v>41</v>
      </c>
      <c r="D49" s="449"/>
      <c r="E49" s="58"/>
      <c r="F49" s="59"/>
      <c r="G49" s="60"/>
      <c r="H49" s="61"/>
      <c r="I49" s="60"/>
      <c r="J49" s="61"/>
      <c r="K49" s="62"/>
      <c r="L49" s="450">
        <f t="shared" si="1"/>
        <v>0</v>
      </c>
      <c r="M49" s="451"/>
      <c r="P49" s="45">
        <f t="shared" si="2"/>
        <v>0</v>
      </c>
      <c r="AF49" s="60"/>
      <c r="AG49" s="61"/>
      <c r="AH49" s="63"/>
      <c r="AI49" s="61"/>
      <c r="AJ49" s="63"/>
      <c r="AK49" s="61"/>
    </row>
    <row r="50" spans="1:37" s="35" customFormat="1" ht="15" hidden="1" customHeight="1" x14ac:dyDescent="0.25">
      <c r="C50" s="435" t="s">
        <v>42</v>
      </c>
      <c r="D50" s="436"/>
      <c r="E50" s="65"/>
      <c r="F50" s="66"/>
      <c r="G50" s="67"/>
      <c r="H50" s="68"/>
      <c r="I50" s="67"/>
      <c r="J50" s="68"/>
      <c r="K50" s="69"/>
      <c r="L50" s="437">
        <f t="shared" si="1"/>
        <v>0</v>
      </c>
      <c r="M50" s="438"/>
      <c r="P50" s="45">
        <f t="shared" si="2"/>
        <v>0</v>
      </c>
      <c r="AF50" s="67"/>
      <c r="AG50" s="68"/>
      <c r="AH50" s="70"/>
      <c r="AI50" s="68"/>
      <c r="AJ50" s="70"/>
      <c r="AK50" s="68"/>
    </row>
    <row r="51" spans="1:37" s="35" customFormat="1" ht="15" hidden="1" customHeight="1" x14ac:dyDescent="0.2">
      <c r="C51" s="71" t="s">
        <v>43</v>
      </c>
      <c r="D51" s="72"/>
      <c r="E51" s="73"/>
      <c r="F51" s="74"/>
      <c r="G51" s="74"/>
      <c r="H51" s="75"/>
      <c r="I51" s="439">
        <f>SUM(F44:F50)+SUM(H44:H50)+SUM(J44:J50)</f>
        <v>0</v>
      </c>
      <c r="J51" s="440"/>
      <c r="L51" s="441">
        <f>SUM(M44:M50)</f>
        <v>0</v>
      </c>
      <c r="M51" s="442"/>
      <c r="P51" s="76">
        <f>SUM(P44:P50)</f>
        <v>0</v>
      </c>
      <c r="V51" s="53">
        <f>I51+AJ51</f>
        <v>0</v>
      </c>
      <c r="W51" s="53"/>
      <c r="X51" s="53"/>
      <c r="Y51" s="53"/>
      <c r="Z51" s="53"/>
      <c r="AA51" s="53"/>
      <c r="AB51" s="53"/>
      <c r="AC51" s="53"/>
      <c r="AD51" s="53"/>
      <c r="AE51" s="53"/>
      <c r="AF51" s="77"/>
      <c r="AG51" s="75"/>
      <c r="AH51" s="75"/>
      <c r="AI51" s="75"/>
      <c r="AJ51" s="443"/>
      <c r="AK51" s="444"/>
    </row>
    <row r="52" spans="1:37" s="26" customFormat="1" ht="3.75" customHeight="1" x14ac:dyDescent="0.2">
      <c r="S52" s="54"/>
      <c r="AC52" s="35"/>
    </row>
    <row r="53" spans="1:37" s="26" customFormat="1" ht="15" x14ac:dyDescent="0.25">
      <c r="C53" s="40" t="s">
        <v>44</v>
      </c>
      <c r="G53" s="14"/>
      <c r="H53" s="445" t="s">
        <v>45</v>
      </c>
      <c r="I53" s="446"/>
      <c r="J53" s="445" t="s">
        <v>24</v>
      </c>
      <c r="K53" s="447"/>
      <c r="L53" s="446"/>
      <c r="M53" s="445" t="s">
        <v>26</v>
      </c>
      <c r="N53" s="446"/>
      <c r="O53" s="78"/>
      <c r="P53" s="78"/>
      <c r="Q53" s="79"/>
      <c r="R53" s="187" t="s">
        <v>12</v>
      </c>
      <c r="S53" s="80" t="s">
        <v>27</v>
      </c>
      <c r="U53" s="81" t="s">
        <v>35</v>
      </c>
      <c r="W53" s="53"/>
      <c r="X53" s="53"/>
      <c r="Y53" s="53"/>
      <c r="Z53" s="53"/>
      <c r="AA53" s="53"/>
      <c r="AB53" s="53"/>
      <c r="AC53" s="82"/>
      <c r="AH53" s="54"/>
    </row>
    <row r="54" spans="1:37" s="26" customFormat="1" ht="14.25" x14ac:dyDescent="0.2">
      <c r="D54" s="423" t="s">
        <v>46</v>
      </c>
      <c r="E54" s="423"/>
      <c r="F54" s="423"/>
      <c r="G54" s="423"/>
      <c r="H54" s="424" t="str">
        <f>IF(AND(AJ19&gt;0,$AJ$19&lt;2),$J$19,"")</f>
        <v/>
      </c>
      <c r="I54" s="425"/>
      <c r="J54" s="426" t="str">
        <f>IF(AND(AJ19&gt;0,$AJ$19&lt;2),$H$19,"")</f>
        <v/>
      </c>
      <c r="K54" s="427"/>
      <c r="L54" s="428"/>
      <c r="M54" s="426" t="str">
        <f>IF(AND(AJ19&gt;0,$AJ$19&lt;2),$M$19,"")</f>
        <v/>
      </c>
      <c r="N54" s="428"/>
      <c r="O54" s="78"/>
      <c r="P54" s="78"/>
      <c r="Q54" s="79"/>
      <c r="R54" s="83">
        <f>IF($AJ$19&lt;2,$AJ$19,0)</f>
        <v>0</v>
      </c>
      <c r="S54" s="84">
        <v>0</v>
      </c>
      <c r="U54" s="85">
        <f>IF(R54&gt;0,S54,0)</f>
        <v>0</v>
      </c>
      <c r="AC54" s="36"/>
      <c r="AH54" s="54"/>
    </row>
    <row r="55" spans="1:37" s="26" customFormat="1" ht="15" customHeight="1" x14ac:dyDescent="0.2">
      <c r="D55" s="423" t="s">
        <v>47</v>
      </c>
      <c r="E55" s="423"/>
      <c r="F55" s="423"/>
      <c r="G55" s="423"/>
      <c r="H55" s="424" t="str">
        <f>IF(AND($AJ$19&gt;=2,$AJ$19&lt;6),$J$19,"")</f>
        <v/>
      </c>
      <c r="I55" s="425"/>
      <c r="J55" s="426" t="str">
        <f>IF(AND($AJ$19&gt;=2,$AJ$19&lt;6),$H$19,"")</f>
        <v/>
      </c>
      <c r="K55" s="427"/>
      <c r="L55" s="428"/>
      <c r="M55" s="426" t="str">
        <f>IF(AND($AJ$19&gt;=2,$AJ$19&lt;6),$M$19,"")</f>
        <v/>
      </c>
      <c r="N55" s="428"/>
      <c r="O55" s="78"/>
      <c r="P55" s="78"/>
      <c r="Q55" s="79"/>
      <c r="R55" s="83">
        <f>IF(AND($AJ$19&gt;=2,AJ19&lt;6),$AJ$19,0)</f>
        <v>0</v>
      </c>
      <c r="S55" s="84">
        <v>25</v>
      </c>
      <c r="U55" s="85">
        <f>IF(R55&gt;0,S55,0)</f>
        <v>0</v>
      </c>
      <c r="AC55" s="36"/>
      <c r="AH55" s="54"/>
    </row>
    <row r="56" spans="1:37" s="26" customFormat="1" ht="14.25" x14ac:dyDescent="0.2">
      <c r="D56" s="423" t="s">
        <v>48</v>
      </c>
      <c r="E56" s="423"/>
      <c r="F56" s="423"/>
      <c r="G56" s="423"/>
      <c r="H56" s="424">
        <f>IF(AND($AJ$19&gt;=6,$AJ$19&lt;12),$J$19,"")</f>
        <v>46101</v>
      </c>
      <c r="I56" s="425"/>
      <c r="J56" s="426">
        <f>IF(AND($AJ$19&gt;=6,$AJ$19&lt;12),$H$19,"")</f>
        <v>0.29166666666666669</v>
      </c>
      <c r="K56" s="427"/>
      <c r="L56" s="428"/>
      <c r="M56" s="426">
        <f>IF(AND($AJ$19&gt;=6,$AJ$19&lt;12),$M$19,"")</f>
        <v>0.6875</v>
      </c>
      <c r="N56" s="428"/>
      <c r="O56" s="78"/>
      <c r="P56" s="78"/>
      <c r="Q56" s="79"/>
      <c r="R56" s="83">
        <f>IF(AND($AJ$19&gt;=6,AJ19&lt;12),$AJ$19,0)</f>
        <v>9.5000000000582077</v>
      </c>
      <c r="S56" s="84">
        <v>50</v>
      </c>
      <c r="U56" s="85">
        <f>IF(R56&gt;0,S56,0)</f>
        <v>50</v>
      </c>
      <c r="AC56" s="86"/>
    </row>
    <row r="57" spans="1:37" s="26" customFormat="1" ht="15" thickBot="1" x14ac:dyDescent="0.25">
      <c r="D57" s="429" t="s">
        <v>49</v>
      </c>
      <c r="E57" s="429"/>
      <c r="F57" s="429"/>
      <c r="G57" s="429"/>
      <c r="H57" s="430" t="str">
        <f>IF($AJ$19&gt;=12,$J$19,"")</f>
        <v/>
      </c>
      <c r="I57" s="431"/>
      <c r="J57" s="432" t="str">
        <f>IF($AJ$19&gt;=12,$H$19,"")</f>
        <v/>
      </c>
      <c r="K57" s="433"/>
      <c r="L57" s="434"/>
      <c r="M57" s="432" t="str">
        <f>IF($AJ$19&gt;=12,$M$19,"")</f>
        <v/>
      </c>
      <c r="N57" s="434"/>
      <c r="O57" s="87"/>
      <c r="P57" s="87"/>
      <c r="Q57" s="88"/>
      <c r="R57" s="89">
        <f>IF($AJ$19&gt;=12,$AJ$19,0)</f>
        <v>0</v>
      </c>
      <c r="S57" s="90">
        <v>70</v>
      </c>
      <c r="U57" s="85">
        <f>IF(R57&gt;0,S57,0)</f>
        <v>0</v>
      </c>
      <c r="V57" s="54"/>
      <c r="AC57" s="86"/>
      <c r="AD57" s="54"/>
      <c r="AE57" s="54"/>
      <c r="AF57" s="54"/>
    </row>
    <row r="58" spans="1:37" s="26" customFormat="1" ht="15.75" hidden="1" thickBot="1" x14ac:dyDescent="0.3">
      <c r="D58" s="91" t="s">
        <v>50</v>
      </c>
      <c r="E58" s="92"/>
      <c r="F58" s="93"/>
      <c r="G58" s="93"/>
      <c r="H58" s="414">
        <v>0</v>
      </c>
      <c r="I58" s="415"/>
      <c r="J58" s="416">
        <v>0</v>
      </c>
      <c r="K58" s="417"/>
      <c r="L58" s="417"/>
      <c r="M58" s="416">
        <v>0</v>
      </c>
      <c r="N58" s="418"/>
      <c r="O58" s="189"/>
      <c r="P58" s="416">
        <v>0</v>
      </c>
      <c r="Q58" s="418"/>
      <c r="R58" s="188">
        <v>0</v>
      </c>
      <c r="S58" s="188">
        <v>0</v>
      </c>
      <c r="T58" s="94"/>
      <c r="U58" s="95">
        <f>H58+J58+M58+R58+S58+P58</f>
        <v>0</v>
      </c>
      <c r="AC58" s="86"/>
    </row>
    <row r="59" spans="1:37" s="26" customFormat="1" ht="15.75" thickBot="1" x14ac:dyDescent="0.3">
      <c r="D59" s="419" t="s">
        <v>51</v>
      </c>
      <c r="E59" s="420"/>
      <c r="F59" s="420"/>
      <c r="G59" s="420"/>
      <c r="H59" s="420"/>
      <c r="I59" s="420"/>
      <c r="J59" s="420"/>
      <c r="K59" s="420"/>
      <c r="L59" s="420"/>
      <c r="M59" s="421"/>
      <c r="N59" s="422"/>
      <c r="O59" s="422"/>
      <c r="P59" s="422"/>
      <c r="Q59" s="422"/>
      <c r="R59" s="422"/>
      <c r="S59" s="190"/>
      <c r="T59" s="96"/>
      <c r="U59" s="97">
        <f>SUM(U54:U58)</f>
        <v>50</v>
      </c>
      <c r="V59" s="54"/>
      <c r="W59" s="54"/>
      <c r="X59" s="54"/>
      <c r="Y59" s="54"/>
      <c r="Z59" s="54"/>
      <c r="AA59" s="54"/>
      <c r="AB59" s="54"/>
      <c r="AC59" s="98"/>
      <c r="AD59" s="54"/>
      <c r="AE59" s="54"/>
      <c r="AF59" s="54"/>
    </row>
    <row r="60" spans="1:37" s="26" customFormat="1" ht="3.75" customHeight="1" thickBot="1" x14ac:dyDescent="0.25">
      <c r="AC60" s="86"/>
    </row>
    <row r="61" spans="1:37" s="28" customFormat="1" ht="15" customHeight="1" thickBot="1" x14ac:dyDescent="0.3">
      <c r="B61" s="99"/>
      <c r="C61" s="100" t="s">
        <v>84</v>
      </c>
      <c r="D61" s="100"/>
      <c r="E61" s="100"/>
      <c r="F61" s="101"/>
      <c r="G61" s="102"/>
      <c r="H61" s="101"/>
      <c r="I61" s="100"/>
      <c r="J61" s="103"/>
      <c r="K61" s="103"/>
      <c r="L61" s="100"/>
      <c r="M61" s="104"/>
      <c r="N61" s="104"/>
      <c r="O61" s="104"/>
      <c r="P61" s="104"/>
      <c r="Q61" s="104"/>
      <c r="R61" s="100"/>
      <c r="S61" s="105"/>
      <c r="T61" s="100"/>
      <c r="U61" s="106">
        <f>U59+SUM(U34:U40)</f>
        <v>190</v>
      </c>
      <c r="W61" s="54"/>
      <c r="X61" s="54"/>
      <c r="Y61" s="54"/>
      <c r="Z61" s="54"/>
      <c r="AA61" s="54"/>
      <c r="AB61" s="54"/>
      <c r="AC61" s="98"/>
    </row>
    <row r="62" spans="1:37" s="28" customFormat="1" ht="3.75" customHeight="1" thickBot="1" x14ac:dyDescent="0.3">
      <c r="A62" s="31"/>
      <c r="B62" s="31"/>
      <c r="C62" s="31"/>
      <c r="D62" s="31"/>
      <c r="E62" s="31"/>
      <c r="F62" s="193"/>
      <c r="G62" s="194"/>
      <c r="H62" s="193"/>
      <c r="I62" s="31"/>
      <c r="J62" s="195"/>
      <c r="K62" s="195"/>
      <c r="L62" s="31"/>
      <c r="M62" s="196"/>
      <c r="N62" s="196"/>
      <c r="O62" s="196"/>
      <c r="P62" s="196"/>
      <c r="Q62" s="196"/>
      <c r="R62" s="31"/>
      <c r="S62" s="33"/>
      <c r="T62" s="31"/>
      <c r="U62" s="33"/>
      <c r="W62" s="54"/>
      <c r="X62" s="54"/>
      <c r="Y62" s="54"/>
      <c r="Z62" s="54"/>
      <c r="AA62" s="54"/>
      <c r="AB62" s="54"/>
      <c r="AC62" s="98"/>
    </row>
    <row r="63" spans="1:37" s="28" customFormat="1" ht="15" customHeight="1" thickBot="1" x14ac:dyDescent="0.3">
      <c r="A63" s="112"/>
      <c r="B63" s="197">
        <v>4</v>
      </c>
      <c r="C63" s="142" t="s">
        <v>62</v>
      </c>
      <c r="D63" s="110"/>
      <c r="E63" s="110"/>
      <c r="F63" s="110"/>
      <c r="G63" s="110"/>
      <c r="H63" s="192" t="s">
        <v>16</v>
      </c>
      <c r="I63" s="141"/>
      <c r="J63" s="143" t="s">
        <v>63</v>
      </c>
      <c r="K63" s="110"/>
      <c r="L63" s="110"/>
      <c r="M63" s="110"/>
      <c r="N63" s="110"/>
      <c r="O63" s="110"/>
      <c r="P63" s="110"/>
      <c r="Q63" s="110"/>
      <c r="R63" s="110"/>
      <c r="S63" s="110"/>
      <c r="T63" s="110"/>
      <c r="U63" s="110"/>
      <c r="W63" s="54"/>
      <c r="X63" s="54"/>
      <c r="Y63" s="54"/>
      <c r="Z63" s="54"/>
      <c r="AA63" s="54"/>
      <c r="AB63" s="54"/>
      <c r="AC63" s="98"/>
    </row>
    <row r="64" spans="1:37" s="28" customFormat="1" ht="7.5" customHeight="1" thickBot="1" x14ac:dyDescent="0.3">
      <c r="A64" s="112"/>
      <c r="B64" s="112"/>
      <c r="D64" s="141"/>
      <c r="E64" s="141"/>
      <c r="F64" s="141"/>
      <c r="G64" s="141"/>
      <c r="H64" s="141"/>
      <c r="I64" s="141"/>
      <c r="J64" s="141"/>
      <c r="K64" s="141"/>
      <c r="L64" s="141"/>
      <c r="M64" s="141"/>
      <c r="N64" s="141"/>
      <c r="O64" s="141"/>
      <c r="P64" s="141"/>
      <c r="Q64" s="110"/>
      <c r="R64" s="110"/>
      <c r="S64" s="110"/>
      <c r="T64" s="110"/>
      <c r="U64" s="110"/>
      <c r="W64" s="54"/>
      <c r="X64" s="54"/>
      <c r="Y64" s="54"/>
      <c r="Z64" s="54"/>
      <c r="AA64" s="54"/>
      <c r="AB64" s="54"/>
      <c r="AC64" s="98"/>
    </row>
    <row r="65" spans="1:36" s="28" customFormat="1" ht="16.5" thickBot="1" x14ac:dyDescent="0.3">
      <c r="A65" s="112"/>
      <c r="B65" s="112"/>
      <c r="C65" s="112"/>
      <c r="D65" s="144" t="s">
        <v>65</v>
      </c>
      <c r="E65" s="145"/>
      <c r="F65" s="141"/>
      <c r="G65" s="406" t="s">
        <v>147</v>
      </c>
      <c r="H65" s="407"/>
      <c r="I65" s="139"/>
      <c r="J65" s="142" t="s">
        <v>53</v>
      </c>
      <c r="K65" s="112"/>
      <c r="L65" s="112"/>
      <c r="M65" s="140"/>
      <c r="N65" s="140"/>
      <c r="O65" s="140"/>
      <c r="P65" s="140"/>
      <c r="Q65" s="140"/>
      <c r="S65" s="216" t="s">
        <v>137</v>
      </c>
      <c r="T65" s="112"/>
      <c r="U65" s="211">
        <v>4</v>
      </c>
      <c r="W65" s="54"/>
      <c r="X65" s="54"/>
      <c r="Y65" s="54"/>
      <c r="Z65" s="54"/>
      <c r="AA65" s="54"/>
      <c r="AB65" s="54"/>
      <c r="AC65" s="98"/>
    </row>
    <row r="66" spans="1:36" s="28" customFormat="1" ht="15.75" hidden="1" customHeight="1" x14ac:dyDescent="0.25">
      <c r="A66" s="112"/>
      <c r="B66" s="112"/>
      <c r="C66" s="112"/>
      <c r="D66" s="146" t="s">
        <v>66</v>
      </c>
      <c r="E66" s="112"/>
      <c r="F66" s="139"/>
      <c r="G66" s="139"/>
      <c r="H66" s="139"/>
      <c r="I66" s="139"/>
      <c r="J66" s="112"/>
      <c r="K66" s="112"/>
      <c r="L66" s="112"/>
      <c r="M66" s="140"/>
      <c r="N66" s="140"/>
      <c r="O66" s="140"/>
      <c r="P66" s="140"/>
      <c r="Q66" s="140"/>
      <c r="R66" s="140"/>
      <c r="S66" s="139"/>
      <c r="T66" s="112"/>
      <c r="U66" s="119"/>
      <c r="W66" s="54"/>
      <c r="X66" s="54"/>
      <c r="Y66" s="54"/>
      <c r="Z66" s="54"/>
      <c r="AA66" s="54"/>
      <c r="AB66" s="54"/>
      <c r="AC66" s="98"/>
    </row>
    <row r="67" spans="1:36" s="28" customFormat="1" ht="16.5" hidden="1" customHeight="1" thickBot="1" x14ac:dyDescent="0.3">
      <c r="A67" s="145"/>
      <c r="B67" s="145"/>
      <c r="C67" s="145"/>
      <c r="D67" s="145" t="s">
        <v>68</v>
      </c>
      <c r="E67" s="145"/>
      <c r="F67" s="147"/>
      <c r="G67" s="147"/>
      <c r="H67" s="145"/>
      <c r="I67" s="408"/>
      <c r="J67" s="409"/>
      <c r="K67" s="145"/>
      <c r="L67" s="145" t="s">
        <v>69</v>
      </c>
      <c r="M67" s="145"/>
      <c r="N67" s="410">
        <v>0.66</v>
      </c>
      <c r="O67" s="410"/>
      <c r="P67" s="410"/>
      <c r="Q67" s="146" t="s">
        <v>70</v>
      </c>
      <c r="R67" s="146"/>
      <c r="S67" s="185">
        <f>N67*I67</f>
        <v>0</v>
      </c>
      <c r="T67" s="145"/>
      <c r="U67" s="148"/>
      <c r="W67" s="54"/>
      <c r="Y67" s="54"/>
      <c r="Z67" s="54"/>
      <c r="AA67" s="54"/>
      <c r="AB67" s="54"/>
      <c r="AC67" s="98"/>
    </row>
    <row r="68" spans="1:36" s="28" customFormat="1" ht="15" customHeight="1" x14ac:dyDescent="0.25">
      <c r="A68" s="145"/>
      <c r="B68" s="145"/>
      <c r="C68" s="145"/>
      <c r="D68" s="145"/>
      <c r="E68" s="145"/>
      <c r="F68" s="147"/>
      <c r="G68" s="147"/>
      <c r="H68" s="147"/>
      <c r="I68" s="147"/>
      <c r="J68" s="145"/>
      <c r="K68" s="145"/>
      <c r="L68" s="145"/>
      <c r="M68" s="146"/>
      <c r="N68" s="146"/>
      <c r="O68" s="146"/>
      <c r="P68" s="146"/>
      <c r="Q68" s="146"/>
      <c r="R68" s="146"/>
      <c r="S68" s="147"/>
      <c r="T68" s="145"/>
      <c r="U68" s="148"/>
      <c r="W68" s="54"/>
      <c r="X68" s="202" t="s">
        <v>130</v>
      </c>
      <c r="Y68" s="54"/>
      <c r="Z68" s="54"/>
      <c r="AA68" s="54"/>
      <c r="AB68" s="54"/>
      <c r="AC68" s="98"/>
    </row>
    <row r="69" spans="1:36" s="28" customFormat="1" ht="15" customHeight="1" x14ac:dyDescent="0.25">
      <c r="A69" s="145"/>
      <c r="B69" s="197">
        <v>5</v>
      </c>
      <c r="C69" s="142" t="s">
        <v>71</v>
      </c>
      <c r="D69" s="145"/>
      <c r="E69" s="145"/>
      <c r="F69" s="147"/>
      <c r="G69" s="147"/>
      <c r="H69" s="147"/>
      <c r="I69" s="147"/>
      <c r="J69" s="145"/>
      <c r="K69" s="411" t="s">
        <v>132</v>
      </c>
      <c r="L69" s="411"/>
      <c r="M69" s="411"/>
      <c r="N69" s="411"/>
      <c r="O69" s="411"/>
      <c r="P69" s="411"/>
      <c r="Q69" s="411"/>
      <c r="R69" s="180" t="s">
        <v>57</v>
      </c>
      <c r="S69" s="181">
        <v>25</v>
      </c>
      <c r="T69" s="145"/>
      <c r="U69" s="148"/>
      <c r="W69" s="54"/>
      <c r="X69" s="54"/>
      <c r="Y69" s="54"/>
      <c r="Z69" s="54"/>
      <c r="AA69" s="54"/>
      <c r="AB69" s="54"/>
      <c r="AC69" s="98"/>
    </row>
    <row r="70" spans="1:36" s="28" customFormat="1" ht="15" customHeight="1" x14ac:dyDescent="0.25">
      <c r="A70" s="145"/>
      <c r="B70" s="147"/>
      <c r="C70" s="145"/>
      <c r="D70" s="145"/>
      <c r="E70" s="145"/>
      <c r="F70" s="147"/>
      <c r="G70" s="147"/>
      <c r="H70" s="147"/>
      <c r="I70" s="147"/>
      <c r="J70" s="145"/>
      <c r="K70" s="145"/>
      <c r="L70" s="145"/>
      <c r="M70" s="146"/>
      <c r="N70" s="146"/>
      <c r="O70" s="146"/>
      <c r="P70" s="146"/>
      <c r="Q70" s="146"/>
      <c r="R70" s="146"/>
      <c r="S70" s="147"/>
      <c r="T70" s="145"/>
      <c r="U70" s="148"/>
      <c r="W70" s="54"/>
      <c r="X70" s="54"/>
      <c r="Y70" s="54"/>
      <c r="Z70" s="54"/>
      <c r="AA70" s="54"/>
      <c r="AB70" s="54"/>
      <c r="AC70" s="98"/>
    </row>
    <row r="71" spans="1:36" s="28" customFormat="1" ht="15" customHeight="1" x14ac:dyDescent="0.25">
      <c r="A71" s="145"/>
      <c r="B71" s="147"/>
      <c r="C71" s="145" t="s">
        <v>72</v>
      </c>
      <c r="D71" s="145"/>
      <c r="E71" s="145"/>
      <c r="F71" s="147"/>
      <c r="G71" s="147"/>
      <c r="H71" s="147"/>
      <c r="I71" s="147"/>
      <c r="J71" s="145"/>
      <c r="K71" s="145"/>
      <c r="L71" s="145"/>
      <c r="M71" s="146"/>
      <c r="N71" s="146"/>
      <c r="O71" s="146"/>
      <c r="P71" s="146"/>
      <c r="Q71" s="146"/>
      <c r="R71" s="146"/>
      <c r="S71" s="147"/>
      <c r="T71" s="145"/>
      <c r="U71" s="148"/>
      <c r="W71" s="54"/>
      <c r="X71" s="54"/>
      <c r="Y71" s="54"/>
      <c r="Z71" s="54"/>
      <c r="AA71" s="54"/>
      <c r="AB71" s="54"/>
      <c r="AC71" s="98"/>
    </row>
    <row r="72" spans="1:36" s="28" customFormat="1" ht="15.75" hidden="1" customHeight="1" x14ac:dyDescent="0.25">
      <c r="A72" s="149"/>
      <c r="B72" s="198"/>
      <c r="C72" s="149"/>
      <c r="D72" s="150"/>
      <c r="E72" s="150"/>
      <c r="F72" s="150"/>
      <c r="G72" s="150"/>
      <c r="H72" s="412"/>
      <c r="I72" s="412"/>
      <c r="J72" s="150"/>
      <c r="K72" s="150"/>
      <c r="L72" s="150"/>
      <c r="M72" s="150"/>
      <c r="N72" s="150"/>
      <c r="O72" s="150"/>
      <c r="P72" s="150"/>
      <c r="Q72" s="413"/>
      <c r="R72" s="413"/>
      <c r="S72" s="150"/>
      <c r="T72" s="149"/>
      <c r="U72" s="148"/>
      <c r="W72" s="54"/>
      <c r="X72" s="54"/>
      <c r="Y72" s="54"/>
      <c r="Z72" s="54"/>
      <c r="AA72" s="54"/>
      <c r="AB72" s="54"/>
      <c r="AC72" s="98"/>
    </row>
    <row r="73" spans="1:36" s="28" customFormat="1" ht="15.75" hidden="1" customHeight="1" x14ac:dyDescent="0.25">
      <c r="B73" s="197">
        <v>6</v>
      </c>
      <c r="C73" s="399" t="s">
        <v>85</v>
      </c>
      <c r="D73" s="399"/>
      <c r="E73" s="399"/>
      <c r="F73" s="399"/>
      <c r="G73" s="399"/>
      <c r="H73" s="399"/>
      <c r="I73" s="399"/>
      <c r="J73" s="399"/>
      <c r="K73" s="399"/>
      <c r="L73" s="399"/>
      <c r="M73" s="399"/>
      <c r="N73" s="399"/>
      <c r="O73" s="399"/>
      <c r="P73" s="399"/>
      <c r="Q73" s="399"/>
      <c r="R73" s="399"/>
      <c r="S73" s="399"/>
      <c r="T73" s="399"/>
      <c r="U73" s="399"/>
      <c r="AH73" s="28" t="s">
        <v>16</v>
      </c>
    </row>
    <row r="74" spans="1:36" ht="15.75" hidden="1" x14ac:dyDescent="0.25">
      <c r="B74" s="28"/>
      <c r="C74" s="399"/>
      <c r="D74" s="399"/>
      <c r="E74" s="399"/>
      <c r="F74" s="399"/>
      <c r="G74" s="399"/>
      <c r="H74" s="399"/>
      <c r="I74" s="399"/>
      <c r="J74" s="399"/>
      <c r="K74" s="399"/>
      <c r="L74" s="399"/>
      <c r="M74" s="399"/>
      <c r="N74" s="399"/>
      <c r="O74" s="399"/>
      <c r="P74" s="399"/>
      <c r="Q74" s="399"/>
      <c r="R74" s="399"/>
      <c r="S74" s="399"/>
      <c r="T74" s="399"/>
      <c r="U74" s="399"/>
    </row>
    <row r="75" spans="1:36" ht="15.75" hidden="1" x14ac:dyDescent="0.25">
      <c r="B75" s="28"/>
      <c r="C75" s="399"/>
      <c r="D75" s="399"/>
      <c r="E75" s="399"/>
      <c r="F75" s="399"/>
      <c r="G75" s="399"/>
      <c r="H75" s="399"/>
      <c r="I75" s="399"/>
      <c r="J75" s="399"/>
      <c r="K75" s="399"/>
      <c r="L75" s="399"/>
      <c r="M75" s="399"/>
      <c r="N75" s="399"/>
      <c r="O75" s="399"/>
      <c r="P75" s="399"/>
      <c r="Q75" s="399"/>
      <c r="R75" s="399"/>
      <c r="S75" s="399"/>
      <c r="T75" s="399"/>
      <c r="U75" s="399"/>
    </row>
    <row r="76" spans="1:36" ht="15.75" hidden="1" customHeight="1" x14ac:dyDescent="0.25">
      <c r="B76" s="28"/>
      <c r="C76" s="191"/>
      <c r="D76" s="191"/>
      <c r="E76" s="191"/>
      <c r="F76" s="191"/>
      <c r="G76" s="191"/>
      <c r="H76" s="191"/>
      <c r="I76" s="191"/>
      <c r="J76" s="191"/>
      <c r="K76" s="191"/>
      <c r="L76" s="191"/>
      <c r="M76" s="191"/>
      <c r="N76" s="191"/>
      <c r="O76" s="191"/>
      <c r="P76" s="191"/>
      <c r="Q76" s="191"/>
      <c r="R76" s="191"/>
      <c r="S76" s="191"/>
      <c r="T76" s="191"/>
      <c r="U76" s="191"/>
    </row>
    <row r="77" spans="1:36" ht="19.5" hidden="1" customHeight="1" thickBot="1" x14ac:dyDescent="0.35">
      <c r="B77" s="107"/>
      <c r="C77" s="178" t="s">
        <v>86</v>
      </c>
      <c r="D77" s="108"/>
      <c r="E77" s="108"/>
      <c r="F77" s="108"/>
      <c r="G77" s="400" t="s">
        <v>52</v>
      </c>
      <c r="H77" s="401"/>
      <c r="I77" s="401"/>
      <c r="J77" s="401"/>
      <c r="K77" s="401"/>
      <c r="L77" s="401"/>
      <c r="M77" s="402"/>
      <c r="N77" s="109" t="s">
        <v>53</v>
      </c>
      <c r="O77" s="108"/>
      <c r="P77" s="108"/>
      <c r="Q77" s="108"/>
      <c r="R77" s="108"/>
      <c r="S77" s="110"/>
      <c r="T77" s="110"/>
      <c r="U77" s="110"/>
    </row>
    <row r="78" spans="1:36" ht="15.75" hidden="1" customHeight="1" x14ac:dyDescent="0.25">
      <c r="B78" s="28"/>
      <c r="C78" s="191"/>
      <c r="E78" s="191"/>
      <c r="F78" s="191"/>
      <c r="G78" s="191"/>
      <c r="H78" s="191"/>
      <c r="I78" s="191"/>
      <c r="J78" s="191"/>
      <c r="K78" s="191"/>
      <c r="L78" s="191"/>
      <c r="M78" s="191"/>
      <c r="N78" s="191"/>
      <c r="O78" s="191"/>
      <c r="P78" s="191"/>
      <c r="Q78" s="191"/>
      <c r="R78" s="191"/>
      <c r="S78" s="191"/>
      <c r="T78" s="191"/>
      <c r="U78" s="191"/>
    </row>
    <row r="79" spans="1:36" ht="15.75" hidden="1" customHeight="1" x14ac:dyDescent="0.25">
      <c r="B79" s="28"/>
      <c r="C79" s="191"/>
      <c r="D79" s="111" t="s">
        <v>52</v>
      </c>
      <c r="E79" s="191"/>
      <c r="F79" s="191"/>
      <c r="G79" s="191"/>
      <c r="H79" s="191"/>
      <c r="I79" s="191"/>
      <c r="J79" s="191"/>
      <c r="K79" s="191"/>
      <c r="L79" s="191"/>
      <c r="M79" s="191"/>
      <c r="N79" s="191"/>
      <c r="O79" s="191"/>
      <c r="P79" s="191"/>
      <c r="Q79" s="191"/>
      <c r="R79" s="191"/>
      <c r="S79" s="191"/>
      <c r="T79" s="191"/>
      <c r="U79" s="191"/>
    </row>
    <row r="80" spans="1:36" s="31" customFormat="1" ht="15.75" hidden="1" x14ac:dyDescent="0.25">
      <c r="A80" s="112"/>
      <c r="B80" s="112"/>
      <c r="C80" s="112"/>
      <c r="D80" s="113" t="s">
        <v>54</v>
      </c>
      <c r="E80" s="114"/>
      <c r="F80" s="114"/>
      <c r="G80" s="114"/>
      <c r="H80" s="115"/>
      <c r="I80" s="115"/>
      <c r="J80" s="115">
        <v>85</v>
      </c>
      <c r="K80" s="114"/>
      <c r="L80" s="116" t="s">
        <v>55</v>
      </c>
      <c r="M80" s="72" t="s">
        <v>56</v>
      </c>
      <c r="N80" s="114">
        <f>SUM(Q34:R40)</f>
        <v>2</v>
      </c>
      <c r="O80" s="117" t="s">
        <v>57</v>
      </c>
      <c r="P80" s="118">
        <f>N80*J80*AH80</f>
        <v>0</v>
      </c>
      <c r="Q80" s="112"/>
      <c r="R80" s="112"/>
      <c r="S80" s="119"/>
      <c r="T80" s="112"/>
      <c r="U80" s="112"/>
      <c r="AH80" s="120">
        <f>IF(G77="In-State Travel",1,0)</f>
        <v>0</v>
      </c>
      <c r="AI80" s="121">
        <f>AH80</f>
        <v>0</v>
      </c>
      <c r="AJ80" s="111">
        <f>IF(AI80="1",1,0)</f>
        <v>0</v>
      </c>
    </row>
    <row r="81" spans="1:36" s="111" customFormat="1" ht="15.75" hidden="1" x14ac:dyDescent="0.25">
      <c r="D81" s="122" t="s">
        <v>58</v>
      </c>
      <c r="E81" s="72"/>
      <c r="F81" s="123"/>
      <c r="G81" s="123"/>
      <c r="H81" s="124"/>
      <c r="I81" s="124"/>
      <c r="J81" s="125">
        <v>135</v>
      </c>
      <c r="K81" s="123"/>
      <c r="L81" s="126" t="s">
        <v>55</v>
      </c>
      <c r="M81" s="72" t="s">
        <v>56</v>
      </c>
      <c r="N81" s="123">
        <f>SUM(Q34:R40)</f>
        <v>2</v>
      </c>
      <c r="O81" s="123" t="s">
        <v>57</v>
      </c>
      <c r="P81" s="118">
        <f>N81*J81*AH81</f>
        <v>0</v>
      </c>
      <c r="Q81" s="127"/>
      <c r="R81" s="127"/>
      <c r="S81" s="128"/>
      <c r="U81" s="119"/>
      <c r="AH81" s="120">
        <f>IF(G77="Santa Fe, NM",1,0)</f>
        <v>0</v>
      </c>
      <c r="AI81" s="129">
        <f>AH81</f>
        <v>0</v>
      </c>
      <c r="AJ81" s="111">
        <f>IF(AH81="1",1,0)</f>
        <v>0</v>
      </c>
    </row>
    <row r="82" spans="1:36" s="111" customFormat="1" ht="15.75" hidden="1" x14ac:dyDescent="0.25">
      <c r="D82" s="122" t="s">
        <v>59</v>
      </c>
      <c r="E82" s="72"/>
      <c r="F82" s="123"/>
      <c r="G82" s="123"/>
      <c r="H82" s="124"/>
      <c r="I82" s="124"/>
      <c r="J82" s="125">
        <v>115</v>
      </c>
      <c r="K82" s="123"/>
      <c r="L82" s="126" t="s">
        <v>55</v>
      </c>
      <c r="M82" s="72" t="s">
        <v>56</v>
      </c>
      <c r="N82" s="123">
        <f>SUM(Q34:R40)</f>
        <v>2</v>
      </c>
      <c r="O82" s="123" t="s">
        <v>57</v>
      </c>
      <c r="P82" s="118">
        <f>N82*J82*AH82</f>
        <v>0</v>
      </c>
      <c r="Q82" s="127"/>
      <c r="R82" s="127"/>
      <c r="S82" s="128"/>
      <c r="U82" s="119"/>
      <c r="AH82" s="120">
        <f>IF(G77="Out-of-State Travel",1,0)</f>
        <v>0</v>
      </c>
      <c r="AI82" s="129">
        <f>AH82</f>
        <v>0</v>
      </c>
      <c r="AJ82" s="111">
        <f>IF(AH82="1",1,0)</f>
        <v>0</v>
      </c>
    </row>
    <row r="83" spans="1:36" s="111" customFormat="1" ht="15.75" hidden="1" x14ac:dyDescent="0.25">
      <c r="D83" s="122" t="s">
        <v>60</v>
      </c>
      <c r="E83" s="72"/>
      <c r="F83" s="123"/>
      <c r="G83" s="123"/>
      <c r="H83" s="124"/>
      <c r="I83" s="124"/>
      <c r="J83" s="125"/>
      <c r="K83" s="123"/>
      <c r="L83" s="123"/>
      <c r="M83" s="123"/>
      <c r="N83" s="123"/>
      <c r="O83" s="123"/>
      <c r="P83" s="118">
        <f>U59*AJ84</f>
        <v>0</v>
      </c>
      <c r="Q83" s="127"/>
      <c r="R83" s="127"/>
      <c r="S83" s="128"/>
      <c r="U83" s="119"/>
      <c r="AF83" s="130">
        <f>IF(G77="Not Requesting Per Diem Reimbursement",1,0)</f>
        <v>1</v>
      </c>
      <c r="AJ83" s="120">
        <f>IF(G77="Not Requesting Per Diem Reimbursement",0,1)</f>
        <v>0</v>
      </c>
    </row>
    <row r="84" spans="1:36" s="111" customFormat="1" ht="3.75" customHeight="1" thickBot="1" x14ac:dyDescent="0.3">
      <c r="F84" s="128"/>
      <c r="G84" s="128"/>
      <c r="H84" s="127"/>
      <c r="I84" s="127"/>
      <c r="J84" s="131"/>
      <c r="K84" s="128"/>
      <c r="L84" s="128"/>
      <c r="M84" s="128"/>
      <c r="N84" s="128"/>
      <c r="O84" s="128"/>
      <c r="P84" s="33"/>
      <c r="Q84" s="127"/>
      <c r="R84" s="127"/>
      <c r="S84" s="128"/>
      <c r="U84" s="119"/>
      <c r="AE84" s="111" t="s">
        <v>61</v>
      </c>
      <c r="AH84" s="120"/>
      <c r="AJ84" s="111">
        <f>SUM(AJ80:AJ83)</f>
        <v>0</v>
      </c>
    </row>
    <row r="85" spans="1:36" s="111" customFormat="1" ht="16.5" thickBot="1" x14ac:dyDescent="0.3">
      <c r="B85" s="132"/>
      <c r="C85" s="100" t="s">
        <v>99</v>
      </c>
      <c r="D85" s="133"/>
      <c r="E85" s="133"/>
      <c r="F85" s="134"/>
      <c r="G85" s="134"/>
      <c r="H85" s="134"/>
      <c r="I85" s="134"/>
      <c r="J85" s="133"/>
      <c r="K85" s="133"/>
      <c r="L85" s="133"/>
      <c r="M85" s="135"/>
      <c r="N85" s="135"/>
      <c r="O85" s="135"/>
      <c r="P85" s="136">
        <f>S67+S69</f>
        <v>25</v>
      </c>
      <c r="Q85" s="137"/>
      <c r="R85" s="137"/>
      <c r="S85" s="138"/>
      <c r="U85" s="119"/>
      <c r="AF85" s="111">
        <f>IF(P85&gt;0,1,0)</f>
        <v>1</v>
      </c>
    </row>
    <row r="86" spans="1:36" s="141" customFormat="1" ht="6.75" customHeight="1" thickBot="1" x14ac:dyDescent="0.25">
      <c r="A86" s="112"/>
      <c r="B86" s="112"/>
      <c r="C86" s="112"/>
      <c r="D86" s="112"/>
      <c r="E86" s="112"/>
      <c r="F86" s="139"/>
      <c r="G86" s="139"/>
      <c r="H86" s="139"/>
      <c r="I86" s="139"/>
      <c r="J86" s="112"/>
      <c r="K86" s="112"/>
      <c r="L86" s="112"/>
      <c r="M86" s="140"/>
      <c r="N86" s="140"/>
      <c r="O86" s="140"/>
      <c r="P86" s="140"/>
      <c r="Q86" s="140"/>
      <c r="R86" s="140"/>
      <c r="S86" s="139"/>
      <c r="T86" s="112"/>
      <c r="U86" s="119"/>
    </row>
    <row r="87" spans="1:36" s="28" customFormat="1" ht="16.5" thickBot="1" x14ac:dyDescent="0.3">
      <c r="A87" s="99" t="s">
        <v>73</v>
      </c>
      <c r="B87" s="151" t="s">
        <v>74</v>
      </c>
      <c r="C87" s="151"/>
      <c r="D87" s="151"/>
      <c r="E87" s="151"/>
      <c r="F87" s="151"/>
      <c r="G87" s="151"/>
      <c r="H87" s="151"/>
      <c r="I87" s="151"/>
      <c r="J87" s="151"/>
      <c r="K87" s="151"/>
      <c r="L87" s="151"/>
      <c r="M87" s="100"/>
      <c r="N87" s="100"/>
      <c r="O87" s="100"/>
      <c r="P87" s="100"/>
      <c r="Q87" s="100"/>
      <c r="R87" s="100"/>
      <c r="S87" s="151"/>
      <c r="T87" s="152"/>
      <c r="U87" s="153">
        <f>P85+U61</f>
        <v>215</v>
      </c>
      <c r="W87" s="54"/>
      <c r="X87" s="54"/>
      <c r="Y87" s="54"/>
      <c r="Z87" s="54"/>
      <c r="AA87" s="54"/>
      <c r="AB87" s="54"/>
      <c r="AC87" s="98"/>
    </row>
    <row r="88" spans="1:36" s="141" customFormat="1" ht="15.75" x14ac:dyDescent="0.2">
      <c r="V88" s="110"/>
      <c r="AG88" s="141" t="s">
        <v>64</v>
      </c>
    </row>
    <row r="89" spans="1:36" s="28" customFormat="1" ht="15.75" x14ac:dyDescent="0.25">
      <c r="A89" s="28" t="s">
        <v>133</v>
      </c>
      <c r="B89" s="28" t="s">
        <v>134</v>
      </c>
      <c r="AH89" s="28" t="s">
        <v>16</v>
      </c>
    </row>
    <row r="90" spans="1:36" s="141" customFormat="1" ht="11.25" x14ac:dyDescent="0.2">
      <c r="AH90" s="141" t="s">
        <v>64</v>
      </c>
    </row>
    <row r="91" spans="1:36" s="28" customFormat="1" ht="15.75" x14ac:dyDescent="0.25">
      <c r="A91" s="145"/>
      <c r="B91" s="197">
        <v>1</v>
      </c>
      <c r="C91" s="234" t="s">
        <v>136</v>
      </c>
      <c r="G91" s="517">
        <v>250</v>
      </c>
      <c r="H91" s="517"/>
      <c r="I91" s="147"/>
      <c r="Q91" s="31"/>
      <c r="R91" s="180" t="s">
        <v>57</v>
      </c>
      <c r="S91" s="398">
        <f>G91</f>
        <v>250</v>
      </c>
      <c r="T91" s="398"/>
      <c r="U91" s="148"/>
      <c r="AA91" s="54"/>
      <c r="AB91" s="54"/>
      <c r="AC91" s="98"/>
    </row>
    <row r="92" spans="1:36" s="28" customFormat="1" ht="15.75" x14ac:dyDescent="0.25">
      <c r="A92" s="145"/>
      <c r="B92" s="197">
        <v>2</v>
      </c>
      <c r="C92" s="142" t="s">
        <v>135</v>
      </c>
      <c r="D92" s="145"/>
      <c r="E92" s="145"/>
      <c r="F92" s="147"/>
      <c r="G92" s="147"/>
      <c r="H92" s="147"/>
      <c r="I92" s="517">
        <v>200</v>
      </c>
      <c r="J92" s="517"/>
      <c r="L92" s="28" t="s">
        <v>141</v>
      </c>
      <c r="P92" s="240">
        <f>SUM(Q34:R40)</f>
        <v>2</v>
      </c>
      <c r="Q92" s="31"/>
      <c r="R92" s="180" t="s">
        <v>57</v>
      </c>
      <c r="S92" s="398">
        <f>P92*I92</f>
        <v>400</v>
      </c>
      <c r="T92" s="398"/>
      <c r="U92" s="148"/>
      <c r="W92" s="54"/>
      <c r="X92" s="54"/>
      <c r="Y92" s="54"/>
      <c r="Z92" s="54"/>
      <c r="AA92" s="54"/>
      <c r="AB92" s="54"/>
      <c r="AC92" s="98"/>
    </row>
    <row r="93" spans="1:36" s="28" customFormat="1" ht="8.25" customHeight="1" x14ac:dyDescent="0.25">
      <c r="A93" s="145"/>
      <c r="B93" s="197"/>
      <c r="C93" s="142"/>
      <c r="D93" s="145"/>
      <c r="E93" s="145"/>
      <c r="F93" s="147"/>
      <c r="G93" s="147"/>
      <c r="P93" s="147"/>
      <c r="Q93" s="31"/>
      <c r="R93" s="180"/>
      <c r="U93" s="148"/>
      <c r="W93" s="54"/>
      <c r="X93" s="54"/>
      <c r="Y93" s="54"/>
      <c r="Z93" s="54"/>
      <c r="AA93" s="54"/>
      <c r="AB93" s="54"/>
      <c r="AC93" s="98"/>
    </row>
    <row r="94" spans="1:36" s="250" customFormat="1" ht="21" customHeight="1" x14ac:dyDescent="0.25">
      <c r="A94" s="254" t="s">
        <v>153</v>
      </c>
      <c r="D94" s="251"/>
      <c r="E94" s="251"/>
      <c r="F94" s="251"/>
      <c r="G94" s="251"/>
      <c r="H94" s="251"/>
      <c r="I94" s="251"/>
      <c r="J94" s="251"/>
      <c r="K94" s="251"/>
      <c r="L94" s="251"/>
      <c r="M94" s="252"/>
      <c r="N94" s="253"/>
      <c r="O94" s="253"/>
      <c r="P94" s="253"/>
      <c r="Q94" s="518"/>
      <c r="R94" s="518"/>
      <c r="S94" s="518"/>
      <c r="T94" s="518"/>
      <c r="U94" s="518"/>
    </row>
    <row r="96" spans="1:36" s="28" customFormat="1" ht="15.75" x14ac:dyDescent="0.25">
      <c r="A96" s="145"/>
      <c r="B96" s="197">
        <v>3</v>
      </c>
      <c r="C96" s="142" t="s">
        <v>142</v>
      </c>
      <c r="D96" s="145"/>
      <c r="E96" s="145"/>
      <c r="F96" s="147"/>
      <c r="G96" s="147"/>
      <c r="H96" s="147"/>
      <c r="I96" s="147"/>
      <c r="J96" s="145"/>
      <c r="L96" s="517">
        <v>10</v>
      </c>
      <c r="M96" s="517"/>
      <c r="P96" s="240">
        <f>P92</f>
        <v>2</v>
      </c>
      <c r="R96" s="180" t="s">
        <v>57</v>
      </c>
      <c r="S96" s="398">
        <f>L96*P96</f>
        <v>20</v>
      </c>
      <c r="T96" s="398"/>
      <c r="U96" s="148"/>
      <c r="W96" s="54"/>
      <c r="X96" s="54"/>
      <c r="Y96" s="98"/>
    </row>
    <row r="97" spans="1:42" s="28" customFormat="1" ht="15.75" x14ac:dyDescent="0.25">
      <c r="A97" s="145"/>
      <c r="B97" s="197">
        <v>4</v>
      </c>
      <c r="C97" s="142" t="s">
        <v>143</v>
      </c>
      <c r="D97" s="145"/>
      <c r="E97" s="145"/>
      <c r="F97" s="147"/>
      <c r="G97" s="147"/>
      <c r="H97" s="147"/>
      <c r="I97" s="147"/>
      <c r="J97" s="145"/>
      <c r="L97" s="517">
        <v>0</v>
      </c>
      <c r="M97" s="517"/>
      <c r="R97" s="180" t="s">
        <v>57</v>
      </c>
      <c r="S97" s="398">
        <f>L97</f>
        <v>0</v>
      </c>
      <c r="T97" s="398"/>
      <c r="U97" s="148"/>
      <c r="W97" s="54"/>
      <c r="X97" s="54"/>
      <c r="Y97" s="98"/>
      <c r="AN97" s="180" t="s">
        <v>57</v>
      </c>
      <c r="AO97" s="398" t="e">
        <f>#REF!*#REF!</f>
        <v>#REF!</v>
      </c>
      <c r="AP97" s="398"/>
    </row>
    <row r="98" spans="1:42" s="28" customFormat="1" ht="15.75" x14ac:dyDescent="0.25">
      <c r="A98" s="145"/>
      <c r="B98" s="197">
        <v>5</v>
      </c>
      <c r="C98" s="142" t="s">
        <v>144</v>
      </c>
      <c r="D98" s="145"/>
      <c r="E98" s="145"/>
      <c r="F98" s="147"/>
      <c r="G98" s="147"/>
      <c r="H98" s="147"/>
      <c r="I98" s="147"/>
      <c r="J98" s="145"/>
      <c r="L98" s="517">
        <v>0</v>
      </c>
      <c r="M98" s="517"/>
      <c r="R98" s="180" t="s">
        <v>57</v>
      </c>
      <c r="S98" s="398">
        <f>L98</f>
        <v>0</v>
      </c>
      <c r="T98" s="398"/>
      <c r="U98" s="148"/>
      <c r="W98" s="54"/>
      <c r="X98" s="54"/>
      <c r="Y98" s="145"/>
      <c r="Z98" s="145"/>
      <c r="AA98" s="145"/>
      <c r="AB98" s="145"/>
      <c r="AC98" s="145"/>
      <c r="AD98" s="145"/>
      <c r="AE98" s="145"/>
      <c r="AF98" s="145"/>
      <c r="AG98" s="145"/>
      <c r="AH98" s="145"/>
      <c r="AI98" s="145"/>
      <c r="AJ98" s="145"/>
      <c r="AK98" s="145"/>
      <c r="AL98" s="145"/>
    </row>
    <row r="99" spans="1:42" s="145" customFormat="1" ht="16.5" thickBot="1" x14ac:dyDescent="0.3">
      <c r="V99" s="149"/>
      <c r="W99" s="149"/>
      <c r="Y99" s="111"/>
      <c r="Z99" s="111"/>
      <c r="AA99" s="111"/>
      <c r="AB99" s="111"/>
      <c r="AC99" s="111">
        <f>IF(P100&gt;0,1,0)</f>
        <v>1</v>
      </c>
      <c r="AD99" s="111"/>
      <c r="AE99" s="111"/>
      <c r="AF99" s="111"/>
      <c r="AG99" s="111"/>
      <c r="AH99" s="111"/>
      <c r="AI99" s="111"/>
      <c r="AJ99" s="111"/>
      <c r="AK99" s="111"/>
      <c r="AL99" s="111"/>
    </row>
    <row r="100" spans="1:42" s="111" customFormat="1" ht="16.5" thickBot="1" x14ac:dyDescent="0.3">
      <c r="B100" s="132"/>
      <c r="C100" s="100" t="s">
        <v>138</v>
      </c>
      <c r="D100" s="133"/>
      <c r="E100" s="133"/>
      <c r="F100" s="134"/>
      <c r="G100" s="134"/>
      <c r="H100" s="134"/>
      <c r="I100" s="134"/>
      <c r="J100" s="133"/>
      <c r="K100" s="133"/>
      <c r="L100" s="133"/>
      <c r="M100" s="135"/>
      <c r="N100" s="135"/>
      <c r="O100" s="135"/>
      <c r="P100" s="513">
        <f>S91+S92+S96+S97+S98</f>
        <v>670</v>
      </c>
      <c r="Q100" s="514"/>
      <c r="R100" s="515"/>
      <c r="S100" s="138"/>
      <c r="U100" s="235"/>
    </row>
    <row r="101" spans="1:42" s="111" customFormat="1" ht="16.5" thickBot="1" x14ac:dyDescent="0.3">
      <c r="B101" s="236"/>
      <c r="C101" s="237"/>
      <c r="D101" s="236"/>
      <c r="E101" s="236"/>
      <c r="F101" s="238"/>
      <c r="G101" s="238"/>
      <c r="H101" s="238"/>
      <c r="I101" s="238"/>
      <c r="J101" s="236"/>
      <c r="K101" s="236"/>
      <c r="L101" s="236"/>
      <c r="M101" s="239"/>
      <c r="N101" s="239"/>
      <c r="O101" s="239"/>
      <c r="P101" s="241"/>
      <c r="Q101" s="137"/>
      <c r="R101" s="137"/>
      <c r="S101" s="138"/>
      <c r="U101" s="235"/>
      <c r="Y101" s="54"/>
      <c r="Z101" s="54"/>
      <c r="AA101" s="54"/>
      <c r="AB101" s="54"/>
      <c r="AC101" s="98"/>
      <c r="AD101" s="28"/>
      <c r="AE101" s="28"/>
      <c r="AF101" s="28"/>
      <c r="AG101" s="28"/>
      <c r="AH101" s="28"/>
      <c r="AI101" s="28"/>
      <c r="AJ101" s="28"/>
      <c r="AK101" s="28"/>
      <c r="AL101" s="28"/>
    </row>
    <row r="102" spans="1:42" s="28" customFormat="1" ht="16.5" thickBot="1" x14ac:dyDescent="0.3">
      <c r="A102" s="99" t="s">
        <v>139</v>
      </c>
      <c r="B102" s="151" t="s">
        <v>140</v>
      </c>
      <c r="C102" s="151"/>
      <c r="D102" s="151"/>
      <c r="E102" s="151"/>
      <c r="F102" s="151"/>
      <c r="G102" s="151"/>
      <c r="H102" s="151"/>
      <c r="I102" s="151"/>
      <c r="J102" s="151"/>
      <c r="K102" s="151"/>
      <c r="L102" s="151"/>
      <c r="M102" s="100"/>
      <c r="N102" s="100"/>
      <c r="O102" s="100"/>
      <c r="P102" s="100"/>
      <c r="Q102" s="100"/>
      <c r="R102" s="100"/>
      <c r="S102" s="151"/>
      <c r="T102" s="152"/>
      <c r="U102" s="153">
        <f>P100+U87</f>
        <v>885</v>
      </c>
      <c r="W102" s="54"/>
      <c r="X102" s="54"/>
      <c r="Y102" s="141"/>
      <c r="Z102" s="141"/>
      <c r="AA102" s="141"/>
      <c r="AB102" s="141"/>
      <c r="AC102" s="141"/>
      <c r="AD102" s="141"/>
      <c r="AE102" s="141"/>
      <c r="AF102" s="141"/>
      <c r="AG102" s="141"/>
      <c r="AH102" s="141"/>
      <c r="AI102" s="141"/>
      <c r="AJ102" s="141"/>
      <c r="AK102" s="141"/>
      <c r="AL102" s="141"/>
    </row>
    <row r="103" spans="1:42" s="141" customFormat="1" ht="16.5" thickBot="1" x14ac:dyDescent="0.3">
      <c r="V103" s="154"/>
      <c r="W103" s="154"/>
    </row>
    <row r="104" spans="1:42" s="141" customFormat="1" ht="15.75" x14ac:dyDescent="0.25">
      <c r="A104" s="403" t="s">
        <v>75</v>
      </c>
      <c r="B104" s="403"/>
      <c r="C104" s="403"/>
      <c r="D104" s="403"/>
      <c r="E104" s="403"/>
      <c r="F104" s="403"/>
      <c r="G104" s="403"/>
      <c r="H104" s="403"/>
      <c r="I104" s="403"/>
      <c r="J104" s="403"/>
      <c r="K104" s="403"/>
      <c r="L104" s="403"/>
      <c r="M104" s="403"/>
      <c r="N104" s="403"/>
      <c r="O104" s="403"/>
      <c r="P104" s="403"/>
      <c r="Q104" s="403"/>
      <c r="R104" s="403"/>
      <c r="S104" s="403"/>
      <c r="T104" s="403"/>
      <c r="U104" s="403"/>
      <c r="V104" s="154"/>
      <c r="W104" s="154"/>
    </row>
    <row r="105" spans="1:42" s="141" customFormat="1" ht="15.75" x14ac:dyDescent="0.25">
      <c r="A105" s="404"/>
      <c r="B105" s="404"/>
      <c r="C105" s="404"/>
      <c r="D105" s="404"/>
      <c r="E105" s="404"/>
      <c r="F105" s="404"/>
      <c r="G105" s="404"/>
      <c r="H105" s="404"/>
      <c r="I105" s="404"/>
      <c r="J105" s="404"/>
      <c r="K105" s="404"/>
      <c r="L105" s="404"/>
      <c r="M105" s="404"/>
      <c r="N105" s="404"/>
      <c r="O105" s="404"/>
      <c r="P105" s="404"/>
      <c r="Q105" s="404"/>
      <c r="R105" s="404"/>
      <c r="S105" s="404"/>
      <c r="T105" s="404"/>
      <c r="U105" s="404"/>
      <c r="V105" s="154"/>
      <c r="W105" s="154"/>
      <c r="Y105" s="111"/>
      <c r="Z105" s="111"/>
      <c r="AA105" s="111"/>
      <c r="AB105" s="111"/>
      <c r="AC105" s="111"/>
      <c r="AD105" s="111"/>
      <c r="AE105" s="111"/>
      <c r="AF105" s="111"/>
      <c r="AG105" s="111"/>
      <c r="AH105" s="111"/>
      <c r="AI105" s="111"/>
      <c r="AJ105" s="111"/>
      <c r="AK105" s="111"/>
      <c r="AL105" s="111"/>
    </row>
    <row r="106" spans="1:42" s="111" customFormat="1" ht="3.75" customHeight="1" x14ac:dyDescent="0.25">
      <c r="A106" s="1"/>
      <c r="B106" s="1"/>
      <c r="C106" s="1"/>
      <c r="D106" s="155"/>
      <c r="E106" s="155"/>
      <c r="F106" s="155"/>
      <c r="G106" s="155"/>
      <c r="H106" s="155"/>
      <c r="I106" s="155"/>
      <c r="J106" s="155"/>
      <c r="K106" s="155"/>
      <c r="S106" s="156"/>
      <c r="T106" s="1"/>
      <c r="U106" s="1"/>
      <c r="V106" s="1"/>
      <c r="W106" s="1"/>
      <c r="Y106" s="1"/>
      <c r="Z106" s="1"/>
      <c r="AA106" s="1"/>
      <c r="AB106" s="1"/>
      <c r="AC106" s="1"/>
      <c r="AD106" s="1"/>
      <c r="AE106" s="1"/>
      <c r="AF106" s="1"/>
      <c r="AG106" s="1"/>
      <c r="AH106" s="1"/>
      <c r="AI106" s="1"/>
      <c r="AJ106" s="1"/>
      <c r="AK106" s="1"/>
      <c r="AL106" s="1"/>
    </row>
    <row r="107" spans="1:42" ht="15.75" x14ac:dyDescent="0.25">
      <c r="B107" s="157"/>
      <c r="C107" s="157"/>
      <c r="D107" s="158"/>
      <c r="E107" s="158"/>
      <c r="G107" s="159" t="s">
        <v>76</v>
      </c>
      <c r="H107" s="511"/>
      <c r="I107" s="511"/>
      <c r="J107" s="511"/>
      <c r="K107" s="511"/>
      <c r="L107" s="511"/>
      <c r="N107" s="160" t="s">
        <v>77</v>
      </c>
      <c r="O107" s="510"/>
      <c r="P107" s="510"/>
      <c r="Q107" s="510"/>
      <c r="S107" s="1"/>
    </row>
    <row r="108" spans="1:42" ht="6.75" customHeight="1" x14ac:dyDescent="0.2">
      <c r="B108" s="161"/>
      <c r="C108" s="161"/>
      <c r="D108" s="162"/>
      <c r="E108" s="162"/>
      <c r="F108" s="163"/>
      <c r="G108" s="164"/>
      <c r="H108" s="164"/>
      <c r="I108" s="164"/>
      <c r="J108" s="164"/>
      <c r="K108" s="164"/>
      <c r="L108" s="164"/>
      <c r="N108" s="165"/>
      <c r="O108" s="164"/>
      <c r="P108" s="164"/>
      <c r="Q108" s="164"/>
    </row>
    <row r="109" spans="1:42" ht="15.75" customHeight="1" x14ac:dyDescent="0.25">
      <c r="B109" s="166"/>
      <c r="C109" s="166"/>
      <c r="D109" s="167"/>
      <c r="E109" s="167"/>
      <c r="G109" s="168" t="s">
        <v>79</v>
      </c>
      <c r="H109" s="511"/>
      <c r="I109" s="511"/>
      <c r="J109" s="511"/>
      <c r="K109" s="511"/>
      <c r="L109" s="511"/>
      <c r="N109" s="160" t="s">
        <v>77</v>
      </c>
      <c r="O109" s="510"/>
      <c r="P109" s="510"/>
      <c r="Q109" s="510"/>
      <c r="R109" s="516" t="s">
        <v>145</v>
      </c>
      <c r="S109" s="516"/>
      <c r="T109" s="516"/>
      <c r="U109" s="516"/>
    </row>
    <row r="110" spans="1:42" ht="12.75" customHeight="1" x14ac:dyDescent="0.25">
      <c r="B110" s="166"/>
      <c r="C110" s="166"/>
      <c r="D110" s="167"/>
      <c r="E110" s="167"/>
      <c r="F110" s="168"/>
      <c r="G110" s="169"/>
      <c r="H110" s="169"/>
      <c r="I110" s="169"/>
      <c r="J110" s="169"/>
      <c r="K110" s="169"/>
      <c r="L110" s="169"/>
      <c r="N110" s="165"/>
      <c r="O110" s="169"/>
      <c r="P110" s="169"/>
      <c r="Q110" s="169"/>
      <c r="R110" s="516"/>
      <c r="S110" s="516"/>
      <c r="T110" s="516"/>
      <c r="U110" s="516"/>
      <c r="Y110" s="172"/>
      <c r="Z110" s="172"/>
      <c r="AA110" s="172"/>
      <c r="AB110" s="172"/>
      <c r="AC110" s="172"/>
      <c r="AD110" s="172"/>
      <c r="AE110" s="172"/>
      <c r="AF110" s="172"/>
      <c r="AG110" s="172"/>
      <c r="AH110" s="172"/>
      <c r="AI110" s="172"/>
      <c r="AJ110" s="172"/>
      <c r="AK110" s="172"/>
      <c r="AL110" s="172"/>
    </row>
    <row r="111" spans="1:42" s="172" customFormat="1" ht="15.75" x14ac:dyDescent="0.25">
      <c r="B111" s="166"/>
      <c r="C111" s="166"/>
      <c r="D111" s="167"/>
      <c r="E111" s="167"/>
      <c r="G111" s="168" t="s">
        <v>131</v>
      </c>
      <c r="H111" s="511"/>
      <c r="I111" s="511"/>
      <c r="J111" s="511"/>
      <c r="K111" s="511"/>
      <c r="L111" s="511"/>
      <c r="N111" s="160" t="s">
        <v>77</v>
      </c>
      <c r="O111" s="510"/>
      <c r="P111" s="510"/>
      <c r="Q111" s="510"/>
      <c r="R111" s="164"/>
      <c r="S111" s="475" t="s">
        <v>78</v>
      </c>
      <c r="T111" s="475"/>
      <c r="U111" s="475"/>
      <c r="V111" s="1"/>
      <c r="W111" s="1"/>
    </row>
    <row r="112" spans="1:42" s="172" customFormat="1" ht="3.75" customHeight="1" x14ac:dyDescent="0.2">
      <c r="B112" s="166"/>
      <c r="C112" s="166"/>
      <c r="D112" s="166"/>
      <c r="E112" s="166"/>
      <c r="F112" s="173"/>
      <c r="G112" s="170"/>
      <c r="H112" s="170"/>
      <c r="I112" s="170"/>
      <c r="J112" s="170"/>
      <c r="K112" s="174"/>
      <c r="L112" s="170"/>
      <c r="M112" s="170"/>
      <c r="N112" s="170"/>
      <c r="O112" s="170"/>
      <c r="P112" s="170"/>
      <c r="Q112" s="170"/>
      <c r="R112" s="170"/>
      <c r="S112" s="6"/>
      <c r="T112" s="1"/>
      <c r="U112" s="1"/>
      <c r="V112" s="1"/>
      <c r="W112" s="1"/>
      <c r="Y112" s="1"/>
      <c r="Z112" s="1"/>
      <c r="AA112" s="1"/>
      <c r="AB112" s="1"/>
      <c r="AC112" s="1"/>
      <c r="AD112" s="1"/>
      <c r="AE112" s="1"/>
      <c r="AF112" s="1"/>
      <c r="AG112" s="1"/>
      <c r="AH112" s="1"/>
      <c r="AI112" s="1"/>
      <c r="AJ112" s="1"/>
      <c r="AK112" s="1"/>
      <c r="AL112" s="1"/>
    </row>
    <row r="113" spans="1:21" ht="15.75" x14ac:dyDescent="0.25">
      <c r="A113" s="172"/>
      <c r="B113" s="166"/>
      <c r="C113" s="166"/>
      <c r="D113" s="167"/>
      <c r="E113" s="167"/>
      <c r="F113" s="172"/>
      <c r="G113" s="168" t="s">
        <v>80</v>
      </c>
      <c r="H113" s="511"/>
      <c r="I113" s="511"/>
      <c r="J113" s="511"/>
      <c r="K113" s="511"/>
      <c r="L113" s="511"/>
      <c r="M113" s="172"/>
      <c r="N113" s="160" t="s">
        <v>77</v>
      </c>
      <c r="O113" s="510"/>
      <c r="P113" s="510"/>
      <c r="Q113" s="510"/>
      <c r="R113" s="164"/>
      <c r="S113" s="476" t="s">
        <v>156</v>
      </c>
      <c r="T113" s="476"/>
      <c r="U113" s="476"/>
    </row>
    <row r="114" spans="1:21" ht="15.75" x14ac:dyDescent="0.25">
      <c r="A114" s="158" t="s">
        <v>148</v>
      </c>
      <c r="B114" s="158"/>
      <c r="C114" s="158"/>
      <c r="D114" s="158"/>
      <c r="E114" s="158"/>
      <c r="F114" s="158"/>
      <c r="G114" s="158"/>
      <c r="H114" s="158"/>
      <c r="I114" s="158"/>
      <c r="J114" s="158"/>
      <c r="K114" s="158"/>
      <c r="L114" s="158"/>
      <c r="M114" s="158"/>
      <c r="N114" s="158"/>
      <c r="O114" s="158"/>
      <c r="P114" s="158"/>
      <c r="Q114" s="158"/>
      <c r="R114" s="158"/>
      <c r="S114" s="158"/>
      <c r="T114" s="158"/>
    </row>
    <row r="115" spans="1:21" ht="15.75" hidden="1" x14ac:dyDescent="0.25">
      <c r="A115" s="176"/>
      <c r="B115" s="176"/>
      <c r="C115" s="176"/>
      <c r="D115" s="176"/>
      <c r="E115" s="176"/>
      <c r="F115" s="176"/>
      <c r="G115" s="176"/>
      <c r="H115" s="176"/>
      <c r="I115" s="176"/>
      <c r="J115" s="176"/>
      <c r="K115" s="176"/>
      <c r="L115" s="176"/>
      <c r="M115" s="176"/>
      <c r="N115" s="176"/>
      <c r="O115" s="176"/>
      <c r="P115" s="176"/>
      <c r="Q115" s="176"/>
      <c r="R115" s="176"/>
      <c r="S115" s="176"/>
      <c r="T115" s="176"/>
      <c r="U115" s="177"/>
    </row>
    <row r="116" spans="1:21" hidden="1" x14ac:dyDescent="0.2">
      <c r="E116" s="27"/>
    </row>
    <row r="117" spans="1:21" ht="15.75" hidden="1" x14ac:dyDescent="0.2">
      <c r="A117" s="1" t="s">
        <v>81</v>
      </c>
      <c r="E117" s="512"/>
      <c r="F117" s="512"/>
      <c r="H117" s="1" t="s">
        <v>82</v>
      </c>
      <c r="I117" s="512"/>
      <c r="J117" s="512"/>
      <c r="M117" s="1" t="s">
        <v>83</v>
      </c>
      <c r="N117" s="512"/>
      <c r="O117" s="512"/>
      <c r="P117" s="512"/>
      <c r="Q117" s="512"/>
      <c r="S117" s="210" t="s">
        <v>101</v>
      </c>
      <c r="T117" s="170"/>
      <c r="U117" s="209"/>
    </row>
    <row r="118" spans="1:21" x14ac:dyDescent="0.2">
      <c r="U118" s="175" t="s">
        <v>152</v>
      </c>
    </row>
    <row r="128" spans="1:21" x14ac:dyDescent="0.2">
      <c r="S128" s="1"/>
    </row>
  </sheetData>
  <sheetProtection algorithmName="SHA-512" hashValue="dfSNgMsDg7+fnZdr4R0DwXIxpn5zPpQ1if09Eg6jib94nocla9Up9K533KzweuCWgOxBoFR6w/UW/dXVlNUo+g==" saltValue="TZd5jSdejcR8dmSSTqYa2A==" spinCount="100000" sheet="1" objects="1" scenarios="1"/>
  <mergeCells count="152">
    <mergeCell ref="P100:R100"/>
    <mergeCell ref="R109:U110"/>
    <mergeCell ref="I92:J92"/>
    <mergeCell ref="G91:H91"/>
    <mergeCell ref="Q94:U94"/>
    <mergeCell ref="S91:T91"/>
    <mergeCell ref="S92:T92"/>
    <mergeCell ref="S96:T96"/>
    <mergeCell ref="S97:T97"/>
    <mergeCell ref="S98:T98"/>
    <mergeCell ref="L96:M96"/>
    <mergeCell ref="L97:M97"/>
    <mergeCell ref="L98:M98"/>
    <mergeCell ref="O113:Q113"/>
    <mergeCell ref="O111:Q111"/>
    <mergeCell ref="O109:Q109"/>
    <mergeCell ref="O107:Q107"/>
    <mergeCell ref="H107:L107"/>
    <mergeCell ref="H109:L109"/>
    <mergeCell ref="H111:L111"/>
    <mergeCell ref="H113:L113"/>
    <mergeCell ref="E117:F117"/>
    <mergeCell ref="I117:J117"/>
    <mergeCell ref="N117:Q117"/>
    <mergeCell ref="S111:U111"/>
    <mergeCell ref="S113:U113"/>
    <mergeCell ref="A4:U4"/>
    <mergeCell ref="A5:U5"/>
    <mergeCell ref="A6:U6"/>
    <mergeCell ref="A7:U7"/>
    <mergeCell ref="A9:U9"/>
    <mergeCell ref="A10:U10"/>
    <mergeCell ref="F17:M17"/>
    <mergeCell ref="Q17:R17"/>
    <mergeCell ref="Q18:R18"/>
    <mergeCell ref="S18:U18"/>
    <mergeCell ref="N19:P19"/>
    <mergeCell ref="Q19:U19"/>
    <mergeCell ref="J18:K18"/>
    <mergeCell ref="F13:M13"/>
    <mergeCell ref="Q14:U14"/>
    <mergeCell ref="F14:M14"/>
    <mergeCell ref="F16:M16"/>
    <mergeCell ref="Q16:S16"/>
    <mergeCell ref="A21:U21"/>
    <mergeCell ref="A22:U22"/>
    <mergeCell ref="H24:I24"/>
    <mergeCell ref="H26:I26"/>
    <mergeCell ref="C28:U30"/>
    <mergeCell ref="D33:G33"/>
    <mergeCell ref="H33:I33"/>
    <mergeCell ref="J33:L33"/>
    <mergeCell ref="M33:N33"/>
    <mergeCell ref="Q33:R33"/>
    <mergeCell ref="D34:G34"/>
    <mergeCell ref="H34:I34"/>
    <mergeCell ref="J34:L34"/>
    <mergeCell ref="M34:N34"/>
    <mergeCell ref="Q34:R34"/>
    <mergeCell ref="D35:G35"/>
    <mergeCell ref="H35:I35"/>
    <mergeCell ref="J35:L35"/>
    <mergeCell ref="M35:N35"/>
    <mergeCell ref="Q35:R35"/>
    <mergeCell ref="D36:G36"/>
    <mergeCell ref="H36:I36"/>
    <mergeCell ref="J36:L36"/>
    <mergeCell ref="M36:N36"/>
    <mergeCell ref="Q36:R36"/>
    <mergeCell ref="D37:G37"/>
    <mergeCell ref="H37:I37"/>
    <mergeCell ref="J37:L37"/>
    <mergeCell ref="M37:N37"/>
    <mergeCell ref="Q37:R37"/>
    <mergeCell ref="D40:G40"/>
    <mergeCell ref="H40:I40"/>
    <mergeCell ref="J40:L40"/>
    <mergeCell ref="M40:N40"/>
    <mergeCell ref="Q40:R40"/>
    <mergeCell ref="D38:G38"/>
    <mergeCell ref="H38:I38"/>
    <mergeCell ref="J38:L38"/>
    <mergeCell ref="M38:N38"/>
    <mergeCell ref="Q38:R38"/>
    <mergeCell ref="D39:G39"/>
    <mergeCell ref="H39:I39"/>
    <mergeCell ref="J39:L39"/>
    <mergeCell ref="M39:N39"/>
    <mergeCell ref="Q39:R39"/>
    <mergeCell ref="C44:D44"/>
    <mergeCell ref="L44:M44"/>
    <mergeCell ref="C45:D45"/>
    <mergeCell ref="L45:M45"/>
    <mergeCell ref="C46:D46"/>
    <mergeCell ref="L46:M46"/>
    <mergeCell ref="AF42:AK42"/>
    <mergeCell ref="E43:F43"/>
    <mergeCell ref="G43:H43"/>
    <mergeCell ref="I43:J43"/>
    <mergeCell ref="L43:M43"/>
    <mergeCell ref="AF43:AG43"/>
    <mergeCell ref="AH43:AI43"/>
    <mergeCell ref="AJ43:AK43"/>
    <mergeCell ref="E42:J42"/>
    <mergeCell ref="C50:D50"/>
    <mergeCell ref="L50:M50"/>
    <mergeCell ref="I51:J51"/>
    <mergeCell ref="L51:M51"/>
    <mergeCell ref="AJ51:AK51"/>
    <mergeCell ref="H53:I53"/>
    <mergeCell ref="J53:L53"/>
    <mergeCell ref="M53:N53"/>
    <mergeCell ref="C47:D47"/>
    <mergeCell ref="L47:M47"/>
    <mergeCell ref="C48:D48"/>
    <mergeCell ref="L48:M48"/>
    <mergeCell ref="C49:D49"/>
    <mergeCell ref="L49:M49"/>
    <mergeCell ref="J57:L57"/>
    <mergeCell ref="M57:N57"/>
    <mergeCell ref="D54:G54"/>
    <mergeCell ref="H54:I54"/>
    <mergeCell ref="J54:L54"/>
    <mergeCell ref="M54:N54"/>
    <mergeCell ref="D55:G55"/>
    <mergeCell ref="H55:I55"/>
    <mergeCell ref="J55:L55"/>
    <mergeCell ref="M55:N55"/>
    <mergeCell ref="A1:U1"/>
    <mergeCell ref="AO97:AP97"/>
    <mergeCell ref="C73:U75"/>
    <mergeCell ref="G77:M77"/>
    <mergeCell ref="A104:U105"/>
    <mergeCell ref="J19:K19"/>
    <mergeCell ref="G65:H65"/>
    <mergeCell ref="I67:J67"/>
    <mergeCell ref="N67:P67"/>
    <mergeCell ref="K69:Q69"/>
    <mergeCell ref="H72:I72"/>
    <mergeCell ref="Q72:R72"/>
    <mergeCell ref="H58:I58"/>
    <mergeCell ref="J58:L58"/>
    <mergeCell ref="M58:N58"/>
    <mergeCell ref="P58:Q58"/>
    <mergeCell ref="D59:L59"/>
    <mergeCell ref="M59:R59"/>
    <mergeCell ref="D56:G56"/>
    <mergeCell ref="H56:I56"/>
    <mergeCell ref="J56:L56"/>
    <mergeCell ref="M56:N56"/>
    <mergeCell ref="D57:G57"/>
    <mergeCell ref="H57:I57"/>
  </mergeCells>
  <dataValidations count="3">
    <dataValidation type="list" allowBlank="1" showInputMessage="1" showErrorMessage="1" sqref="H26:I26 H63 H24:I24" xr:uid="{3BDF8951-5F5B-4BBD-B933-ED320D1B36B6}">
      <formula1>$AH$23:$AH$24</formula1>
    </dataValidation>
    <dataValidation type="list" allowBlank="1" showInputMessage="1" showErrorMessage="1" sqref="G77" xr:uid="{A6818266-4BCC-4746-8E28-6B7FCB18A35F}">
      <formula1>$D$79:$D$82</formula1>
    </dataValidation>
    <dataValidation type="list" allowBlank="1" showInputMessage="1" showErrorMessage="1" sqref="G65:H65" xr:uid="{A3B6AB20-0D96-4E16-92F0-ADC4034B4274}">
      <formula1>$AF$4:$AF$9</formula1>
    </dataValidation>
  </dataValidations>
  <printOptions horizontalCentered="1" verticalCentered="1"/>
  <pageMargins left="0.2" right="0.2" top="0.25" bottom="0.2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E758-A532-4FA5-A940-21BFB6CF53FE}">
  <sheetPr>
    <pageSetUpPr fitToPage="1"/>
  </sheetPr>
  <dimension ref="A1:AS155"/>
  <sheetViews>
    <sheetView tabSelected="1" zoomScaleNormal="100" zoomScaleSheetLayoutView="70" workbookViewId="0">
      <selection activeCell="N23" sqref="N23"/>
    </sheetView>
  </sheetViews>
  <sheetFormatPr defaultColWidth="9.140625" defaultRowHeight="12.75" x14ac:dyDescent="0.2"/>
  <cols>
    <col min="1" max="1" width="3.7109375" style="1" customWidth="1"/>
    <col min="2" max="3" width="2.5703125" style="1" customWidth="1"/>
    <col min="4" max="4" width="10.5703125" style="1" customWidth="1"/>
    <col min="5" max="5" width="4.28515625" style="1" customWidth="1"/>
    <col min="6" max="6" width="13.5703125" style="1" customWidth="1"/>
    <col min="7" max="7" width="3.5703125" style="1" customWidth="1"/>
    <col min="8" max="8" width="12.28515625" style="1" customWidth="1"/>
    <col min="9" max="9" width="4.28515625" style="1" customWidth="1"/>
    <col min="10" max="10" width="12.425781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customWidth="1"/>
    <col min="21" max="21" width="16.85546875" style="1" customWidth="1"/>
    <col min="22" max="22" width="9.28515625" style="1" bestFit="1" customWidth="1"/>
    <col min="23" max="26" width="12.28515625" style="1" customWidth="1"/>
    <col min="27" max="40" width="11.140625" style="1" customWidth="1"/>
    <col min="41" max="42" width="11.140625" style="111" customWidth="1"/>
    <col min="43" max="45" width="9.140625" style="111"/>
    <col min="46" max="16384" width="9.140625" style="1"/>
  </cols>
  <sheetData>
    <row r="1" spans="1:45" ht="39" x14ac:dyDescent="0.2">
      <c r="A1" s="397" t="s">
        <v>151</v>
      </c>
      <c r="B1" s="397"/>
      <c r="C1" s="397"/>
      <c r="D1" s="397"/>
      <c r="E1" s="397"/>
      <c r="F1" s="397"/>
      <c r="G1" s="397"/>
      <c r="H1" s="397"/>
      <c r="I1" s="397"/>
      <c r="J1" s="397"/>
      <c r="K1" s="397"/>
      <c r="L1" s="397"/>
      <c r="M1" s="397"/>
      <c r="N1" s="397"/>
      <c r="O1" s="397"/>
      <c r="P1" s="397"/>
      <c r="Q1" s="397"/>
      <c r="R1" s="397"/>
      <c r="S1" s="397"/>
      <c r="T1" s="397"/>
      <c r="U1" s="397"/>
    </row>
    <row r="4" spans="1:45" ht="25.5" x14ac:dyDescent="0.35">
      <c r="A4" s="477" t="s">
        <v>90</v>
      </c>
      <c r="B4" s="477"/>
      <c r="C4" s="477"/>
      <c r="D4" s="477"/>
      <c r="E4" s="477"/>
      <c r="F4" s="477"/>
      <c r="G4" s="477"/>
      <c r="H4" s="477"/>
      <c r="I4" s="477"/>
      <c r="J4" s="477"/>
      <c r="K4" s="477"/>
      <c r="L4" s="477"/>
      <c r="M4" s="477"/>
      <c r="N4" s="477"/>
      <c r="O4" s="477"/>
      <c r="P4" s="477"/>
      <c r="Q4" s="477"/>
      <c r="R4" s="477"/>
      <c r="S4" s="477"/>
      <c r="T4" s="477"/>
      <c r="U4" s="477"/>
    </row>
    <row r="5" spans="1:45" ht="25.5" x14ac:dyDescent="0.35">
      <c r="A5" s="478" t="s">
        <v>126</v>
      </c>
      <c r="B5" s="478"/>
      <c r="C5" s="478"/>
      <c r="D5" s="478"/>
      <c r="E5" s="478"/>
      <c r="F5" s="478"/>
      <c r="G5" s="478"/>
      <c r="H5" s="478"/>
      <c r="I5" s="478"/>
      <c r="J5" s="478"/>
      <c r="K5" s="478"/>
      <c r="L5" s="478"/>
      <c r="M5" s="478"/>
      <c r="N5" s="478"/>
      <c r="O5" s="478"/>
      <c r="P5" s="478"/>
      <c r="Q5" s="478"/>
      <c r="R5" s="478"/>
      <c r="S5" s="478"/>
      <c r="T5" s="478"/>
      <c r="U5" s="478"/>
    </row>
    <row r="6" spans="1:45" ht="23.25" x14ac:dyDescent="0.35">
      <c r="A6" s="479" t="s">
        <v>88</v>
      </c>
      <c r="B6" s="479"/>
      <c r="C6" s="479"/>
      <c r="D6" s="479"/>
      <c r="E6" s="479"/>
      <c r="F6" s="479"/>
      <c r="G6" s="479"/>
      <c r="H6" s="479"/>
      <c r="I6" s="479"/>
      <c r="J6" s="479"/>
      <c r="K6" s="479"/>
      <c r="L6" s="479"/>
      <c r="M6" s="479"/>
      <c r="N6" s="479"/>
      <c r="O6" s="479"/>
      <c r="P6" s="479"/>
      <c r="Q6" s="479"/>
      <c r="R6" s="479"/>
      <c r="S6" s="479"/>
      <c r="T6" s="479"/>
      <c r="U6" s="479"/>
      <c r="W6" s="2"/>
    </row>
    <row r="7" spans="1:45" ht="23.25" x14ac:dyDescent="0.35">
      <c r="A7" s="479" t="s">
        <v>89</v>
      </c>
      <c r="B7" s="479"/>
      <c r="C7" s="479"/>
      <c r="D7" s="479"/>
      <c r="E7" s="479"/>
      <c r="F7" s="479"/>
      <c r="G7" s="479"/>
      <c r="H7" s="479"/>
      <c r="I7" s="479"/>
      <c r="J7" s="479"/>
      <c r="K7" s="479"/>
      <c r="L7" s="479"/>
      <c r="M7" s="479"/>
      <c r="N7" s="479"/>
      <c r="O7" s="479"/>
      <c r="P7" s="479"/>
      <c r="Q7" s="479"/>
      <c r="R7" s="479"/>
      <c r="S7" s="479"/>
      <c r="T7" s="479"/>
      <c r="U7" s="479"/>
      <c r="W7" s="2"/>
    </row>
    <row r="8" spans="1:45" ht="6.75" customHeight="1" thickBot="1" x14ac:dyDescent="0.4">
      <c r="A8" s="267"/>
      <c r="B8" s="267"/>
      <c r="C8" s="267"/>
      <c r="D8" s="267"/>
      <c r="E8" s="267"/>
      <c r="F8" s="267"/>
      <c r="G8" s="267"/>
      <c r="H8" s="267"/>
      <c r="I8" s="267"/>
      <c r="J8" s="267"/>
      <c r="K8" s="267"/>
      <c r="L8" s="267"/>
      <c r="M8" s="267"/>
      <c r="N8" s="267"/>
      <c r="O8" s="267"/>
      <c r="P8" s="267"/>
      <c r="Q8" s="267"/>
      <c r="R8" s="267"/>
      <c r="S8" s="267"/>
      <c r="T8" s="267"/>
      <c r="U8" s="267"/>
      <c r="W8" s="2"/>
    </row>
    <row r="9" spans="1:45" s="3" customFormat="1" ht="15" thickBot="1" x14ac:dyDescent="0.25">
      <c r="A9" s="480" t="s">
        <v>0</v>
      </c>
      <c r="B9" s="481"/>
      <c r="C9" s="481"/>
      <c r="D9" s="481"/>
      <c r="E9" s="481"/>
      <c r="F9" s="481"/>
      <c r="G9" s="481"/>
      <c r="H9" s="481"/>
      <c r="I9" s="481"/>
      <c r="J9" s="481"/>
      <c r="K9" s="481"/>
      <c r="L9" s="481"/>
      <c r="M9" s="481"/>
      <c r="N9" s="481"/>
      <c r="O9" s="481"/>
      <c r="P9" s="481"/>
      <c r="Q9" s="481"/>
      <c r="R9" s="481"/>
      <c r="S9" s="481"/>
      <c r="T9" s="481"/>
      <c r="U9" s="482"/>
      <c r="W9" s="4"/>
      <c r="AO9" s="111"/>
      <c r="AP9" s="111"/>
      <c r="AQ9" s="111"/>
      <c r="AR9" s="111"/>
      <c r="AS9" s="111"/>
    </row>
    <row r="10" spans="1:45" s="3" customFormat="1" ht="19.5" thickBot="1" x14ac:dyDescent="0.35">
      <c r="A10" s="483" t="s">
        <v>91</v>
      </c>
      <c r="B10" s="484"/>
      <c r="C10" s="484"/>
      <c r="D10" s="484"/>
      <c r="E10" s="484"/>
      <c r="F10" s="484"/>
      <c r="G10" s="484"/>
      <c r="H10" s="484"/>
      <c r="I10" s="484"/>
      <c r="J10" s="484"/>
      <c r="K10" s="484"/>
      <c r="L10" s="484"/>
      <c r="M10" s="484"/>
      <c r="N10" s="484"/>
      <c r="O10" s="484"/>
      <c r="P10" s="484"/>
      <c r="Q10" s="484"/>
      <c r="R10" s="484"/>
      <c r="S10" s="484"/>
      <c r="T10" s="484"/>
      <c r="U10" s="485"/>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99"/>
      <c r="G12" s="499"/>
      <c r="H12" s="499"/>
      <c r="I12" s="499"/>
      <c r="J12" s="499"/>
      <c r="K12" s="499"/>
      <c r="L12" s="499"/>
      <c r="M12" s="499"/>
      <c r="N12" s="9"/>
      <c r="O12" s="9"/>
      <c r="P12" s="10"/>
      <c r="Q12" s="500" t="s">
        <v>149</v>
      </c>
      <c r="R12" s="501"/>
      <c r="S12" s="501"/>
      <c r="T12" s="501"/>
      <c r="U12" s="502"/>
      <c r="AG12" s="11" t="s">
        <v>3</v>
      </c>
      <c r="AH12" s="8" t="b">
        <f>ISBLANK(M19)</f>
        <v>1</v>
      </c>
      <c r="AI12" s="8" t="b">
        <f>ISNUMBER(M19)</f>
        <v>0</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503"/>
      <c r="G13" s="503"/>
      <c r="H13" s="503"/>
      <c r="I13" s="503"/>
      <c r="J13" s="503"/>
      <c r="K13" s="503"/>
      <c r="L13" s="503"/>
      <c r="M13" s="503"/>
      <c r="N13" s="9"/>
      <c r="O13" s="9"/>
      <c r="P13" s="10"/>
      <c r="Q13" s="268"/>
      <c r="R13" s="269"/>
      <c r="S13" s="269"/>
      <c r="T13" s="26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21"/>
      <c r="G15" s="521"/>
      <c r="H15" s="521"/>
      <c r="I15" s="521"/>
      <c r="J15" s="521"/>
      <c r="K15" s="521"/>
      <c r="L15" s="521"/>
      <c r="M15" s="521"/>
      <c r="N15" s="269"/>
      <c r="O15" s="269"/>
      <c r="P15" s="269"/>
      <c r="Q15" s="489" t="s">
        <v>5</v>
      </c>
      <c r="R15" s="490"/>
      <c r="S15" s="490"/>
      <c r="T15" s="15"/>
      <c r="U15" s="179"/>
      <c r="AG15" s="18" t="s">
        <v>6</v>
      </c>
      <c r="AH15" s="8" t="b">
        <f>ISBLANK(H19)</f>
        <v>1</v>
      </c>
      <c r="AI15" s="8" t="b">
        <f>ISNUMBER(H19)</f>
        <v>0</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22"/>
      <c r="G16" s="522"/>
      <c r="H16" s="522"/>
      <c r="I16" s="522"/>
      <c r="J16" s="522"/>
      <c r="K16" s="522"/>
      <c r="L16" s="522"/>
      <c r="M16" s="522"/>
      <c r="N16" s="269"/>
      <c r="O16" s="269"/>
      <c r="P16" s="269"/>
      <c r="Q16" s="487"/>
      <c r="R16" s="488"/>
      <c r="S16" s="20"/>
      <c r="T16" s="21"/>
      <c r="U16" s="22"/>
      <c r="AO16" s="248"/>
      <c r="AP16" s="248"/>
      <c r="AQ16" s="248"/>
      <c r="AR16" s="248"/>
      <c r="AS16" s="248"/>
    </row>
    <row r="17" spans="1:45" s="8" customFormat="1" ht="15" customHeight="1" x14ac:dyDescent="0.2">
      <c r="A17" s="7"/>
      <c r="C17" s="7" t="s">
        <v>116</v>
      </c>
      <c r="F17" s="242">
        <v>60</v>
      </c>
      <c r="G17" s="213" t="s">
        <v>123</v>
      </c>
      <c r="N17" s="269"/>
      <c r="O17" s="269"/>
      <c r="P17" s="269"/>
      <c r="Q17" s="268"/>
      <c r="R17" s="269"/>
      <c r="S17" s="20"/>
      <c r="T17" s="21"/>
      <c r="U17" s="22"/>
      <c r="AO17" s="248"/>
      <c r="AP17" s="248"/>
      <c r="AQ17" s="248"/>
      <c r="AR17" s="248"/>
      <c r="AS17" s="248"/>
    </row>
    <row r="18" spans="1:45" s="8" customFormat="1" ht="12.75" customHeight="1" x14ac:dyDescent="0.2">
      <c r="A18" s="7"/>
      <c r="B18" s="7" t="s">
        <v>100</v>
      </c>
      <c r="C18" s="7"/>
      <c r="F18" s="273" t="s">
        <v>7</v>
      </c>
      <c r="G18" s="23"/>
      <c r="H18" s="273" t="s">
        <v>8</v>
      </c>
      <c r="I18" s="23"/>
      <c r="J18" s="523" t="s">
        <v>9</v>
      </c>
      <c r="K18" s="523"/>
      <c r="L18" s="23"/>
      <c r="M18" s="273" t="s">
        <v>10</v>
      </c>
      <c r="N18" s="269"/>
      <c r="O18" s="269"/>
      <c r="P18" s="269"/>
      <c r="Q18" s="489" t="s">
        <v>98</v>
      </c>
      <c r="R18" s="490"/>
      <c r="S18" s="524"/>
      <c r="T18" s="524"/>
      <c r="U18" s="525"/>
      <c r="AG18" s="24"/>
      <c r="AH18" s="24"/>
      <c r="AI18" s="24" t="s">
        <v>11</v>
      </c>
      <c r="AJ18" s="24" t="s">
        <v>12</v>
      </c>
      <c r="AO18" s="248"/>
      <c r="AP18" s="248"/>
      <c r="AQ18" s="248"/>
      <c r="AR18" s="248"/>
      <c r="AS18" s="248"/>
    </row>
    <row r="19" spans="1:45" s="8" customFormat="1" ht="19.5" thickBot="1" x14ac:dyDescent="0.35">
      <c r="A19" s="7"/>
      <c r="B19" s="7" t="s">
        <v>97</v>
      </c>
      <c r="C19" s="7"/>
      <c r="F19" s="243"/>
      <c r="G19" s="244"/>
      <c r="H19" s="245"/>
      <c r="I19" s="246" t="s">
        <v>3</v>
      </c>
      <c r="J19" s="405"/>
      <c r="K19" s="405"/>
      <c r="L19" s="247"/>
      <c r="M19" s="245"/>
      <c r="N19" s="519" t="str">
        <f>+AK15&amp;AK12</f>
        <v/>
      </c>
      <c r="O19" s="519"/>
      <c r="P19" s="520"/>
      <c r="Q19" s="495"/>
      <c r="R19" s="496"/>
      <c r="S19" s="496"/>
      <c r="T19" s="496"/>
      <c r="U19" s="497"/>
      <c r="AG19" s="25">
        <f>ROUNDUP(24*(-SUM(D19:I19)+SUM(J19:N19)),2)</f>
        <v>0</v>
      </c>
      <c r="AH19" s="24">
        <f>ROUNDUP(+AG19/24,2)</f>
        <v>0</v>
      </c>
      <c r="AI19" s="24">
        <f>+TRUNC(AH19)</f>
        <v>0</v>
      </c>
      <c r="AJ19" s="24">
        <f>ROUNDUP(24*(AH19-AI19),2)</f>
        <v>0</v>
      </c>
      <c r="AO19" s="248"/>
      <c r="AP19" s="248"/>
      <c r="AQ19" s="248"/>
      <c r="AR19" s="248"/>
      <c r="AS19" s="248"/>
    </row>
    <row r="20" spans="1:45" s="393" customFormat="1" ht="15" x14ac:dyDescent="0.25">
      <c r="A20" s="392" t="s">
        <v>221</v>
      </c>
      <c r="B20" s="392"/>
      <c r="C20" s="392"/>
      <c r="G20" s="394"/>
      <c r="S20" s="395"/>
      <c r="AO20" s="396"/>
      <c r="AP20" s="396"/>
      <c r="AQ20" s="396"/>
      <c r="AR20" s="396"/>
      <c r="AS20" s="396"/>
    </row>
    <row r="21" spans="1:45" ht="3.75" customHeight="1" thickBot="1" x14ac:dyDescent="0.25">
      <c r="A21" s="26"/>
      <c r="B21" s="26"/>
      <c r="C21" s="26"/>
      <c r="G21" s="27"/>
    </row>
    <row r="22" spans="1:45" ht="14.45" hidden="1" customHeight="1" x14ac:dyDescent="0.25">
      <c r="A22" s="504" t="s">
        <v>13</v>
      </c>
      <c r="B22" s="505"/>
      <c r="C22" s="505"/>
      <c r="D22" s="505"/>
      <c r="E22" s="505"/>
      <c r="F22" s="505"/>
      <c r="G22" s="506"/>
      <c r="H22" s="505"/>
      <c r="I22" s="505"/>
      <c r="J22" s="505"/>
      <c r="K22" s="505"/>
      <c r="L22" s="505"/>
      <c r="M22" s="505"/>
      <c r="N22" s="505"/>
      <c r="O22" s="505"/>
      <c r="P22" s="505"/>
      <c r="Q22" s="505"/>
      <c r="R22" s="505"/>
      <c r="S22" s="505"/>
      <c r="T22" s="505"/>
      <c r="U22" s="507"/>
    </row>
    <row r="23" spans="1:45" ht="18" customHeight="1" thickBot="1" x14ac:dyDescent="0.25">
      <c r="B23" s="1" t="s">
        <v>129</v>
      </c>
      <c r="H23" s="230">
        <v>1</v>
      </c>
      <c r="S23" s="1"/>
      <c r="AF23" s="1" t="str">
        <f>TRIM(AG19)</f>
        <v>0</v>
      </c>
      <c r="AG23" s="1" t="b">
        <f>AF23&gt;=10</f>
        <v>1</v>
      </c>
      <c r="AH23" s="277"/>
    </row>
    <row r="24" spans="1:45" ht="18" customHeight="1" thickBot="1" x14ac:dyDescent="0.3">
      <c r="B24" s="1" t="s">
        <v>115</v>
      </c>
      <c r="E24" s="526"/>
      <c r="F24" s="527"/>
      <c r="G24" s="527"/>
      <c r="H24" s="527"/>
      <c r="I24" s="527"/>
      <c r="J24" s="527"/>
      <c r="K24" s="527"/>
      <c r="L24" s="527"/>
      <c r="M24" s="527"/>
      <c r="N24" s="527"/>
      <c r="O24" s="527"/>
      <c r="P24" s="527"/>
      <c r="Q24" s="527"/>
      <c r="R24" s="527"/>
      <c r="S24" s="527"/>
      <c r="T24" s="527"/>
      <c r="U24" s="528"/>
      <c r="AF24" s="1" t="str">
        <f>TRIM(AG24)</f>
        <v>-8</v>
      </c>
      <c r="AG24" s="214">
        <f>IF($AG$23=TRUE, $AG$19-8, 0)</f>
        <v>-8</v>
      </c>
    </row>
    <row r="25" spans="1:45" ht="13.5" thickBot="1" x14ac:dyDescent="0.25"/>
    <row r="26" spans="1:45" ht="19.5" thickBot="1" x14ac:dyDescent="0.35">
      <c r="A26" s="483" t="s">
        <v>93</v>
      </c>
      <c r="B26" s="484"/>
      <c r="C26" s="484"/>
      <c r="D26" s="484"/>
      <c r="E26" s="484"/>
      <c r="F26" s="484"/>
      <c r="G26" s="484"/>
      <c r="H26" s="484"/>
      <c r="I26" s="484"/>
      <c r="J26" s="484"/>
      <c r="K26" s="484"/>
      <c r="L26" s="484"/>
      <c r="M26" s="484"/>
      <c r="N26" s="484"/>
      <c r="O26" s="484"/>
      <c r="P26" s="484"/>
      <c r="Q26" s="484"/>
      <c r="R26" s="484"/>
      <c r="S26" s="484"/>
      <c r="T26" s="484"/>
      <c r="U26" s="485"/>
      <c r="AD26" s="228"/>
      <c r="AE26" s="228"/>
      <c r="AF26" s="229"/>
      <c r="AG26" s="228"/>
      <c r="AH26" s="228"/>
      <c r="AI26" s="228"/>
      <c r="AJ26" s="228"/>
      <c r="AK26" s="228"/>
      <c r="AL26" s="228"/>
      <c r="AM26" s="228"/>
      <c r="AN26" s="228"/>
      <c r="AO26" s="137"/>
      <c r="AP26" s="137"/>
      <c r="AQ26" s="137"/>
      <c r="AR26" s="137"/>
    </row>
    <row r="27" spans="1:45" s="28" customFormat="1" ht="16.5" thickBot="1" x14ac:dyDescent="0.3">
      <c r="A27" s="28" t="s">
        <v>14</v>
      </c>
      <c r="B27" s="28" t="s">
        <v>15</v>
      </c>
      <c r="AH27" s="28" t="s">
        <v>16</v>
      </c>
      <c r="AO27" s="31"/>
      <c r="AP27" s="31"/>
      <c r="AQ27" s="31"/>
      <c r="AR27" s="31"/>
      <c r="AS27" s="31"/>
    </row>
    <row r="28" spans="1:45" s="29" customFormat="1" ht="16.5" thickBot="1" x14ac:dyDescent="0.3">
      <c r="B28" s="197">
        <v>1</v>
      </c>
      <c r="C28" s="30" t="s">
        <v>20</v>
      </c>
      <c r="D28" s="31"/>
      <c r="E28" s="32"/>
      <c r="F28" s="32"/>
      <c r="G28" s="32"/>
      <c r="H28" s="508" t="s">
        <v>19</v>
      </c>
      <c r="I28" s="509"/>
      <c r="J28" s="31"/>
      <c r="K28" s="31"/>
      <c r="L28" s="31"/>
      <c r="M28" s="31" t="s">
        <v>124</v>
      </c>
      <c r="N28" s="31"/>
      <c r="O28" s="31"/>
      <c r="P28" s="31"/>
      <c r="Q28" s="31"/>
      <c r="R28" s="31"/>
      <c r="S28" s="31"/>
      <c r="T28" s="31"/>
      <c r="U28" s="31"/>
      <c r="W28" s="28"/>
      <c r="X28" s="28"/>
      <c r="Y28" s="28"/>
      <c r="Z28" s="28"/>
      <c r="AA28" s="28"/>
      <c r="AB28" s="28"/>
      <c r="AC28" s="34"/>
      <c r="AH28" s="29" t="s">
        <v>19</v>
      </c>
      <c r="AO28" s="31"/>
      <c r="AP28" s="31"/>
      <c r="AQ28" s="31"/>
      <c r="AR28" s="31"/>
      <c r="AS28" s="31"/>
    </row>
    <row r="29" spans="1:45" s="28" customFormat="1" ht="15.75" x14ac:dyDescent="0.25">
      <c r="B29" s="197"/>
      <c r="J29" s="32"/>
      <c r="K29" s="32"/>
      <c r="L29" s="32"/>
      <c r="M29" s="32"/>
      <c r="N29" s="32"/>
      <c r="O29" s="32"/>
      <c r="P29" s="32"/>
      <c r="Q29" s="32"/>
      <c r="R29" s="32"/>
      <c r="S29" s="32"/>
      <c r="T29" s="31"/>
      <c r="U29" s="33"/>
      <c r="AO29" s="31"/>
      <c r="AP29" s="31"/>
      <c r="AQ29" s="31"/>
      <c r="AR29" s="31"/>
      <c r="AS29" s="31"/>
    </row>
    <row r="30" spans="1:45" s="26" customFormat="1" ht="15.75" x14ac:dyDescent="0.25">
      <c r="B30" s="197">
        <v>2</v>
      </c>
      <c r="C30" s="470" t="s">
        <v>214</v>
      </c>
      <c r="D30" s="470"/>
      <c r="E30" s="470"/>
      <c r="F30" s="470"/>
      <c r="G30" s="470"/>
      <c r="H30" s="470"/>
      <c r="I30" s="470"/>
      <c r="J30" s="470"/>
      <c r="K30" s="470"/>
      <c r="L30" s="470"/>
      <c r="M30" s="470"/>
      <c r="N30" s="470"/>
      <c r="O30" s="470"/>
      <c r="P30" s="470"/>
      <c r="Q30" s="470"/>
      <c r="R30" s="470"/>
      <c r="S30" s="470"/>
      <c r="T30" s="470"/>
      <c r="U30" s="470"/>
      <c r="W30" s="35"/>
      <c r="X30" s="35"/>
      <c r="Y30" s="35"/>
      <c r="Z30" s="35"/>
      <c r="AA30" s="35"/>
      <c r="AB30" s="35"/>
      <c r="AC30" s="36"/>
      <c r="AO30" s="82"/>
      <c r="AP30" s="82"/>
      <c r="AQ30" s="82"/>
      <c r="AR30" s="82"/>
      <c r="AS30" s="82"/>
    </row>
    <row r="31" spans="1:45" s="28" customFormat="1" ht="3.75" customHeight="1" x14ac:dyDescent="0.25">
      <c r="B31" s="197"/>
      <c r="C31" s="470"/>
      <c r="D31" s="470"/>
      <c r="E31" s="470"/>
      <c r="F31" s="470"/>
      <c r="G31" s="470"/>
      <c r="H31" s="470"/>
      <c r="I31" s="470"/>
      <c r="J31" s="470"/>
      <c r="K31" s="470"/>
      <c r="L31" s="470"/>
      <c r="M31" s="470"/>
      <c r="N31" s="470"/>
      <c r="O31" s="470"/>
      <c r="P31" s="470"/>
      <c r="Q31" s="470"/>
      <c r="R31" s="470"/>
      <c r="S31" s="470"/>
      <c r="T31" s="470"/>
      <c r="U31" s="470"/>
      <c r="AO31" s="31"/>
      <c r="AP31" s="31"/>
      <c r="AQ31" s="31"/>
      <c r="AR31" s="31"/>
      <c r="AS31" s="31"/>
    </row>
    <row r="32" spans="1:45" s="28" customFormat="1" ht="15.75" customHeight="1" x14ac:dyDescent="0.25">
      <c r="B32" s="197"/>
      <c r="C32" s="470"/>
      <c r="D32" s="470"/>
      <c r="E32" s="470"/>
      <c r="F32" s="470"/>
      <c r="G32" s="470"/>
      <c r="H32" s="470"/>
      <c r="I32" s="470"/>
      <c r="J32" s="470"/>
      <c r="K32" s="470"/>
      <c r="L32" s="470"/>
      <c r="M32" s="470"/>
      <c r="N32" s="470"/>
      <c r="O32" s="470"/>
      <c r="P32" s="470"/>
      <c r="Q32" s="470"/>
      <c r="R32" s="470"/>
      <c r="S32" s="470"/>
      <c r="T32" s="470"/>
      <c r="U32" s="470"/>
      <c r="AO32" s="31"/>
      <c r="AP32" s="31"/>
      <c r="AQ32" s="31"/>
      <c r="AR32" s="31"/>
      <c r="AS32" s="31"/>
    </row>
    <row r="33" spans="2:45" s="28" customFormat="1" ht="29.25" customHeight="1" x14ac:dyDescent="0.25">
      <c r="C33" s="529"/>
      <c r="D33" s="529"/>
      <c r="E33" s="529"/>
      <c r="F33" s="529"/>
      <c r="G33" s="529"/>
      <c r="H33" s="529"/>
      <c r="I33" s="529"/>
      <c r="J33" s="529"/>
      <c r="K33" s="529"/>
      <c r="L33" s="529"/>
      <c r="M33" s="529"/>
      <c r="N33" s="529"/>
      <c r="O33" s="529"/>
      <c r="P33" s="529"/>
      <c r="Q33" s="529"/>
      <c r="R33" s="529"/>
      <c r="S33" s="529"/>
      <c r="T33" s="529"/>
      <c r="U33" s="529"/>
      <c r="AO33" s="31"/>
      <c r="AP33" s="31"/>
      <c r="AQ33" s="31"/>
      <c r="AR33" s="31"/>
      <c r="AS33" s="31"/>
    </row>
    <row r="34" spans="2:45" s="28" customFormat="1" ht="15.75" x14ac:dyDescent="0.25">
      <c r="B34" s="37"/>
      <c r="C34" s="38" t="s">
        <v>21</v>
      </c>
      <c r="D34" s="38"/>
      <c r="E34" s="38"/>
      <c r="F34" s="38"/>
      <c r="G34" s="38"/>
      <c r="H34" s="38"/>
      <c r="I34" s="38"/>
      <c r="J34" s="38"/>
      <c r="K34" s="38"/>
      <c r="L34" s="38"/>
      <c r="M34" s="38"/>
      <c r="N34" s="38"/>
      <c r="O34" s="38"/>
      <c r="P34" s="38"/>
      <c r="Q34" s="38"/>
      <c r="R34" s="38"/>
      <c r="S34" s="38"/>
      <c r="T34" s="38"/>
      <c r="U34" s="39"/>
      <c r="AO34" s="31"/>
      <c r="AP34" s="31"/>
      <c r="AQ34" s="31"/>
      <c r="AR34" s="31"/>
      <c r="AS34" s="31"/>
    </row>
    <row r="35" spans="2:45" s="28" customFormat="1" ht="16.5" thickBot="1" x14ac:dyDescent="0.3">
      <c r="AO35" s="31"/>
      <c r="AP35" s="31"/>
      <c r="AQ35" s="31"/>
      <c r="AR35" s="31"/>
      <c r="AS35" s="31"/>
    </row>
    <row r="36" spans="2:45" s="28" customFormat="1" ht="16.5" thickBot="1" x14ac:dyDescent="0.3">
      <c r="C36" s="28" t="s">
        <v>176</v>
      </c>
      <c r="H36" s="276">
        <f>AG19</f>
        <v>0</v>
      </c>
      <c r="I36" s="28" t="s">
        <v>12</v>
      </c>
      <c r="AO36" s="31"/>
      <c r="AP36" s="31"/>
      <c r="AQ36" s="31"/>
      <c r="AR36" s="31"/>
      <c r="AS36" s="31"/>
    </row>
    <row r="37" spans="2:45" s="28" customFormat="1" ht="15.75" x14ac:dyDescent="0.25">
      <c r="AO37" s="31"/>
      <c r="AP37" s="31"/>
      <c r="AQ37" s="31"/>
      <c r="AR37" s="31"/>
      <c r="AS37" s="31"/>
    </row>
    <row r="38" spans="2:45" s="28" customFormat="1" ht="15.75" x14ac:dyDescent="0.25">
      <c r="C38" s="40" t="s">
        <v>44</v>
      </c>
      <c r="H38" s="80" t="s">
        <v>27</v>
      </c>
      <c r="I38" s="278"/>
      <c r="J38" s="530" t="s">
        <v>171</v>
      </c>
      <c r="K38" s="530"/>
      <c r="L38" s="530"/>
      <c r="M38" s="530"/>
      <c r="AO38" s="31"/>
      <c r="AP38" s="31"/>
      <c r="AQ38" s="31"/>
      <c r="AR38" s="31"/>
      <c r="AS38" s="31"/>
    </row>
    <row r="39" spans="2:45" s="28" customFormat="1" ht="15.75" x14ac:dyDescent="0.25">
      <c r="D39" s="37" t="s">
        <v>167</v>
      </c>
      <c r="E39" s="38"/>
      <c r="F39" s="38"/>
      <c r="G39" s="39"/>
      <c r="H39" s="84">
        <v>0</v>
      </c>
      <c r="I39" s="278">
        <f>IF($F$17&gt;=60, 1,0)</f>
        <v>1</v>
      </c>
      <c r="J39" s="536">
        <f>IF($AG$24&lt;=2, 0, 0)*$I$39</f>
        <v>0</v>
      </c>
      <c r="K39" s="536"/>
      <c r="L39" s="536"/>
      <c r="M39" s="536"/>
      <c r="AO39" s="31"/>
      <c r="AP39" s="31"/>
      <c r="AQ39" s="31"/>
      <c r="AR39" s="31"/>
      <c r="AS39" s="31"/>
    </row>
    <row r="40" spans="2:45" s="28" customFormat="1" ht="15.75" x14ac:dyDescent="0.25">
      <c r="D40" s="37" t="s">
        <v>168</v>
      </c>
      <c r="E40" s="38"/>
      <c r="F40" s="38"/>
      <c r="G40" s="39"/>
      <c r="H40" s="84">
        <v>25</v>
      </c>
      <c r="I40" s="278">
        <f>IF($F$17&gt;=60, 1,0)</f>
        <v>1</v>
      </c>
      <c r="J40" s="536">
        <f>IF(AND($AG$24&gt;=2,$AG$24&lt;6), $S$48,0)*$I$40</f>
        <v>0</v>
      </c>
      <c r="K40" s="536"/>
      <c r="L40" s="536"/>
      <c r="M40" s="536"/>
      <c r="AO40" s="31"/>
      <c r="AP40" s="31"/>
      <c r="AQ40" s="31"/>
      <c r="AR40" s="31"/>
      <c r="AS40" s="31"/>
    </row>
    <row r="41" spans="2:45" s="28" customFormat="1" ht="16.5" thickBot="1" x14ac:dyDescent="0.3">
      <c r="D41" s="37" t="s">
        <v>169</v>
      </c>
      <c r="E41" s="38"/>
      <c r="F41" s="38"/>
      <c r="G41" s="39"/>
      <c r="H41" s="84">
        <v>50</v>
      </c>
      <c r="I41" s="279">
        <f>IF($F$17&gt;=60, 1,0)</f>
        <v>1</v>
      </c>
      <c r="J41" s="536">
        <f>IF(AND($AG$24&gt;=6,$AG$24&lt;12), $S$49, 0)*$I$41</f>
        <v>0</v>
      </c>
      <c r="K41" s="536"/>
      <c r="L41" s="536"/>
      <c r="M41" s="536"/>
      <c r="AO41" s="31"/>
      <c r="AP41" s="31"/>
      <c r="AQ41" s="31"/>
      <c r="AR41" s="31"/>
      <c r="AS41" s="31"/>
    </row>
    <row r="42" spans="2:45" s="28" customFormat="1" ht="16.5" thickBot="1" x14ac:dyDescent="0.3">
      <c r="D42" s="37" t="s">
        <v>170</v>
      </c>
      <c r="E42" s="38"/>
      <c r="F42" s="38"/>
      <c r="G42" s="39"/>
      <c r="H42" s="90">
        <v>70</v>
      </c>
      <c r="I42" s="278">
        <f>IF($F$17&gt;=60, 1,0)</f>
        <v>1</v>
      </c>
      <c r="J42" s="537">
        <f>IF(AG24&gt;12,H42,0)*I42</f>
        <v>0</v>
      </c>
      <c r="K42" s="537"/>
      <c r="L42" s="537"/>
      <c r="M42" s="537"/>
      <c r="AO42" s="31"/>
      <c r="AP42" s="31"/>
      <c r="AQ42" s="31"/>
      <c r="AR42" s="31"/>
      <c r="AS42" s="31"/>
    </row>
    <row r="43" spans="2:45" s="28" customFormat="1" ht="16.5" thickBot="1" x14ac:dyDescent="0.3">
      <c r="J43" s="531">
        <f>SUM(J39:M42)*H23</f>
        <v>0</v>
      </c>
      <c r="K43" s="532"/>
      <c r="L43" s="532"/>
      <c r="M43" s="533"/>
      <c r="AO43" s="31"/>
      <c r="AP43" s="31"/>
      <c r="AQ43" s="31"/>
      <c r="AR43" s="31"/>
      <c r="AS43" s="31"/>
    </row>
    <row r="44" spans="2:45" s="28" customFormat="1" ht="15.75" x14ac:dyDescent="0.25">
      <c r="AO44" s="31"/>
      <c r="AP44" s="31"/>
      <c r="AQ44" s="31"/>
      <c r="AR44" s="31"/>
      <c r="AS44" s="31"/>
    </row>
    <row r="45" spans="2:45" s="35" customFormat="1" ht="15" thickBot="1" x14ac:dyDescent="0.25">
      <c r="C45" s="26"/>
      <c r="D45" s="26"/>
      <c r="E45" s="26"/>
      <c r="F45" s="26"/>
      <c r="G45" s="26"/>
      <c r="H45" s="26"/>
      <c r="I45" s="26"/>
      <c r="J45" s="26"/>
      <c r="K45" s="26"/>
      <c r="L45" s="26"/>
      <c r="M45" s="26"/>
      <c r="N45" s="26"/>
      <c r="O45" s="26"/>
      <c r="P45" s="26"/>
      <c r="Q45" s="26"/>
      <c r="R45" s="26"/>
      <c r="S45" s="54"/>
      <c r="T45" s="26"/>
      <c r="U45" s="26"/>
      <c r="V45" s="53"/>
      <c r="W45" s="53"/>
      <c r="X45" s="53"/>
      <c r="Y45" s="53"/>
      <c r="Z45" s="53"/>
      <c r="AA45" s="53"/>
      <c r="AB45" s="53"/>
      <c r="AC45" s="53"/>
      <c r="AD45" s="53"/>
      <c r="AE45" s="53"/>
      <c r="AF45" s="82"/>
      <c r="AG45" s="274"/>
      <c r="AH45" s="274"/>
      <c r="AI45" s="274"/>
      <c r="AJ45" s="539"/>
      <c r="AK45" s="539"/>
      <c r="AO45" s="82"/>
      <c r="AP45" s="82"/>
      <c r="AQ45" s="82"/>
      <c r="AR45" s="82"/>
      <c r="AS45" s="82"/>
    </row>
    <row r="46" spans="2:45" s="26" customFormat="1" ht="14.25" hidden="1" x14ac:dyDescent="0.2">
      <c r="G46" s="14"/>
      <c r="H46" s="445" t="s">
        <v>45</v>
      </c>
      <c r="I46" s="446"/>
      <c r="J46" s="445" t="s">
        <v>24</v>
      </c>
      <c r="K46" s="447"/>
      <c r="L46" s="446"/>
      <c r="M46" s="445" t="s">
        <v>26</v>
      </c>
      <c r="N46" s="446"/>
      <c r="O46" s="78"/>
      <c r="P46" s="78"/>
      <c r="Q46" s="79"/>
      <c r="R46" s="270" t="s">
        <v>12</v>
      </c>
      <c r="S46" s="80" t="s">
        <v>27</v>
      </c>
      <c r="U46" s="81" t="s">
        <v>35</v>
      </c>
      <c r="AC46" s="35"/>
      <c r="AF46" s="35"/>
      <c r="AG46" s="35"/>
      <c r="AH46" s="35"/>
      <c r="AI46" s="35"/>
      <c r="AJ46" s="35"/>
      <c r="AK46" s="35"/>
      <c r="AL46" s="35"/>
      <c r="AO46" s="82"/>
      <c r="AP46" s="82"/>
      <c r="AQ46" s="82"/>
      <c r="AR46" s="82"/>
      <c r="AS46" s="82"/>
    </row>
    <row r="47" spans="2:45" s="26" customFormat="1" ht="14.25" hidden="1" x14ac:dyDescent="0.2">
      <c r="D47" s="423" t="s">
        <v>46</v>
      </c>
      <c r="E47" s="423"/>
      <c r="F47" s="423"/>
      <c r="G47" s="423"/>
      <c r="H47" s="424" t="str">
        <f>IF(AND(AJ19&gt;0,$AJ$19&lt;2),$J$19,"")</f>
        <v/>
      </c>
      <c r="I47" s="425"/>
      <c r="J47" s="426" t="str">
        <f>IF(AND(AJ19&gt;0,$AJ$19&lt;2),$H$19,"")</f>
        <v/>
      </c>
      <c r="K47" s="427"/>
      <c r="L47" s="428"/>
      <c r="M47" s="426" t="str">
        <f>IF(AND(AJ19&gt;0,$AJ$19&lt;2),$M$19,"")</f>
        <v/>
      </c>
      <c r="N47" s="428"/>
      <c r="O47" s="78"/>
      <c r="P47" s="78"/>
      <c r="Q47" s="79"/>
      <c r="R47" s="264">
        <f>IF($AJ$19&lt;2,$AJ$19,0)</f>
        <v>0</v>
      </c>
      <c r="S47" s="84">
        <v>0</v>
      </c>
      <c r="T47" s="26">
        <f>IF(F17&gt;60, 1,0)</f>
        <v>0</v>
      </c>
      <c r="U47" s="85">
        <f>IF(R47&gt;0,S47,0)*T47</f>
        <v>0</v>
      </c>
      <c r="AC47" s="35"/>
      <c r="AF47" s="35"/>
      <c r="AG47" s="35"/>
      <c r="AH47" s="35"/>
      <c r="AI47" s="35"/>
      <c r="AJ47" s="35"/>
      <c r="AK47" s="35"/>
      <c r="AL47" s="35"/>
      <c r="AO47" s="82"/>
      <c r="AP47" s="82"/>
      <c r="AQ47" s="82"/>
      <c r="AR47" s="82"/>
      <c r="AS47" s="82"/>
    </row>
    <row r="48" spans="2:45" s="26" customFormat="1" ht="14.25" hidden="1" x14ac:dyDescent="0.2">
      <c r="D48" s="423" t="s">
        <v>47</v>
      </c>
      <c r="E48" s="423"/>
      <c r="F48" s="423"/>
      <c r="G48" s="423"/>
      <c r="H48" s="424" t="str">
        <f>IF(AND($AJ$19&gt;=2,$AJ$19&lt;6),$J$19,"")</f>
        <v/>
      </c>
      <c r="I48" s="425"/>
      <c r="J48" s="426" t="str">
        <f>IF(AND($AJ$19&gt;=2,$AJ$19&lt;6),$H$19,"")</f>
        <v/>
      </c>
      <c r="K48" s="427"/>
      <c r="L48" s="428"/>
      <c r="M48" s="426" t="str">
        <f>IF(AND($AJ$19&gt;=2,$AJ$19&lt;6),$M$19,"")</f>
        <v/>
      </c>
      <c r="N48" s="428"/>
      <c r="O48" s="78"/>
      <c r="P48" s="78"/>
      <c r="Q48" s="79"/>
      <c r="R48" s="264">
        <f>IF(AND($AJ$19&gt;=2,AJ19&lt;6),$AJ$19,0)</f>
        <v>0</v>
      </c>
      <c r="S48" s="84">
        <v>25</v>
      </c>
      <c r="T48" s="26">
        <f>IF(F17&gt;60, 1,0)</f>
        <v>0</v>
      </c>
      <c r="U48" s="85">
        <f t="shared" ref="U48:U50" si="0">IF(R48&gt;0,S48,0)*T48</f>
        <v>0</v>
      </c>
      <c r="AC48" s="35"/>
      <c r="AF48" s="35"/>
      <c r="AG48" s="35"/>
      <c r="AH48" s="35"/>
      <c r="AI48" s="35"/>
      <c r="AJ48" s="35"/>
      <c r="AK48" s="35"/>
      <c r="AL48" s="35"/>
      <c r="AO48" s="82"/>
      <c r="AP48" s="82"/>
      <c r="AQ48" s="82"/>
      <c r="AR48" s="82"/>
      <c r="AS48" s="82"/>
    </row>
    <row r="49" spans="1:45" s="26" customFormat="1" ht="14.25" hidden="1" x14ac:dyDescent="0.2">
      <c r="D49" s="423" t="s">
        <v>48</v>
      </c>
      <c r="E49" s="423"/>
      <c r="F49" s="423"/>
      <c r="G49" s="423"/>
      <c r="H49" s="424" t="str">
        <f>IF(AND($AJ$19&gt;=6,$AJ$19&lt;12),$J$19,"")</f>
        <v/>
      </c>
      <c r="I49" s="425"/>
      <c r="J49" s="426" t="str">
        <f>IF(AND($AJ$19&gt;=6,$AJ$19&lt;12),$H$19,"")</f>
        <v/>
      </c>
      <c r="K49" s="427"/>
      <c r="L49" s="428"/>
      <c r="M49" s="426" t="str">
        <f>IF(AND($AJ$19&gt;=6,$AJ$19&lt;12),$M$19,"")</f>
        <v/>
      </c>
      <c r="N49" s="428"/>
      <c r="O49" s="78"/>
      <c r="P49" s="78"/>
      <c r="Q49" s="79"/>
      <c r="R49" s="264">
        <f>IF(AND($AJ$19&gt;=6,AJ19&lt;12),$AJ$19,0)</f>
        <v>0</v>
      </c>
      <c r="S49" s="84">
        <v>50</v>
      </c>
      <c r="T49" s="26">
        <f>IF(F17&gt;60, 1,0)</f>
        <v>0</v>
      </c>
      <c r="U49" s="85">
        <f t="shared" si="0"/>
        <v>0</v>
      </c>
      <c r="W49" s="53"/>
      <c r="X49" s="53"/>
      <c r="Y49" s="53"/>
      <c r="Z49" s="53"/>
      <c r="AA49" s="53"/>
      <c r="AB49" s="53"/>
      <c r="AC49" s="82"/>
      <c r="AF49" s="534" t="str">
        <f>IF(AND(BH19&gt;0,$AJ$19&lt;2),$J$19,"")</f>
        <v/>
      </c>
      <c r="AG49" s="534"/>
      <c r="AH49" s="538" t="str">
        <f>IF(AND(BH19&gt;0,$AJ$19&lt;2),$H$19,"")</f>
        <v/>
      </c>
      <c r="AI49" s="538"/>
      <c r="AJ49" s="538"/>
      <c r="AK49" s="538" t="str">
        <f>IF(AND(BH19&gt;0,$AJ$19&lt;2),$M$19,"")</f>
        <v/>
      </c>
      <c r="AL49" s="538"/>
      <c r="AM49" s="78"/>
      <c r="AN49" s="264">
        <f>IF($AJ$19&lt;2,$AJ$19,0)</f>
        <v>0</v>
      </c>
      <c r="AO49" s="82"/>
      <c r="AP49" s="82"/>
      <c r="AQ49" s="82"/>
      <c r="AR49" s="82"/>
      <c r="AS49" s="82"/>
    </row>
    <row r="50" spans="1:45" s="26" customFormat="1" ht="15" hidden="1" thickBot="1" x14ac:dyDescent="0.25">
      <c r="D50" s="429" t="s">
        <v>49</v>
      </c>
      <c r="E50" s="429"/>
      <c r="F50" s="429"/>
      <c r="G50" s="429"/>
      <c r="H50" s="430" t="str">
        <f>IF($AJ$19&gt;=12,$J$19,"")</f>
        <v/>
      </c>
      <c r="I50" s="431"/>
      <c r="J50" s="432" t="str">
        <f>IF($AJ$19&gt;=12,$H$19,"")</f>
        <v/>
      </c>
      <c r="K50" s="433"/>
      <c r="L50" s="434"/>
      <c r="M50" s="432" t="str">
        <f>IF($AJ$19&gt;=12,$M$19,"")</f>
        <v/>
      </c>
      <c r="N50" s="434"/>
      <c r="O50" s="87"/>
      <c r="P50" s="87"/>
      <c r="Q50" s="88"/>
      <c r="R50" s="89">
        <f>IF($AJ$19&gt;=12,$AJ$19,0)</f>
        <v>0</v>
      </c>
      <c r="S50" s="90">
        <v>70</v>
      </c>
      <c r="T50" s="26">
        <f>IF(F17&gt;60, 1,0)</f>
        <v>0</v>
      </c>
      <c r="U50" s="85">
        <f t="shared" si="0"/>
        <v>0</v>
      </c>
      <c r="AC50" s="36"/>
      <c r="AF50" s="534" t="str">
        <f>IF(AND($AJ$19&gt;=2,$AJ$19&lt;6),$J$19,"")</f>
        <v/>
      </c>
      <c r="AG50" s="534"/>
      <c r="AH50" s="538" t="str">
        <f>IF(AND($AJ$19&gt;=2,$AJ$19&lt;6),$H$19,"")</f>
        <v/>
      </c>
      <c r="AI50" s="538"/>
      <c r="AJ50" s="538"/>
      <c r="AK50" s="538" t="str">
        <f>IF(AND($AJ$19&gt;=2,$AJ$19&lt;6),$M$19,"")</f>
        <v/>
      </c>
      <c r="AL50" s="538"/>
      <c r="AM50" s="78"/>
      <c r="AN50" s="264">
        <f>IF(AND($AJ$19&gt;=2,BH19&lt;6),$AJ$19,0)</f>
        <v>0</v>
      </c>
      <c r="AO50" s="82"/>
      <c r="AP50" s="82"/>
      <c r="AQ50" s="82"/>
      <c r="AR50" s="82"/>
      <c r="AS50" s="82"/>
    </row>
    <row r="51" spans="1:45" s="26" customFormat="1" ht="15.75" hidden="1" thickBot="1" x14ac:dyDescent="0.3">
      <c r="D51" s="419" t="s">
        <v>51</v>
      </c>
      <c r="E51" s="420"/>
      <c r="F51" s="420"/>
      <c r="G51" s="420"/>
      <c r="H51" s="420"/>
      <c r="I51" s="420"/>
      <c r="J51" s="420"/>
      <c r="K51" s="420"/>
      <c r="L51" s="420"/>
      <c r="M51" s="421"/>
      <c r="N51" s="422"/>
      <c r="O51" s="422"/>
      <c r="P51" s="422"/>
      <c r="Q51" s="422"/>
      <c r="R51" s="422"/>
      <c r="S51" s="272"/>
      <c r="T51" s="96"/>
      <c r="U51" s="97">
        <f>SUM(U46:U50)</f>
        <v>0</v>
      </c>
      <c r="AC51" s="36"/>
      <c r="AF51" s="534" t="str">
        <f>IF(AND($AJ$19&gt;=6,$AJ$19&lt;12),$J$19,"")</f>
        <v/>
      </c>
      <c r="AG51" s="534"/>
      <c r="AH51" s="538" t="str">
        <f>IF(AND($AJ$19&gt;=6,$AJ$19&lt;12),$H$19,"")</f>
        <v/>
      </c>
      <c r="AI51" s="538"/>
      <c r="AJ51" s="538"/>
      <c r="AK51" s="538" t="str">
        <f>IF(AND($AJ$19&gt;=6,$AJ$19&lt;12),$M$19,"")</f>
        <v/>
      </c>
      <c r="AL51" s="538"/>
      <c r="AM51" s="78"/>
      <c r="AN51" s="264">
        <f>IF(AND($AJ$19&gt;=6,BH19&lt;12),$AJ$19,0)</f>
        <v>0</v>
      </c>
      <c r="AO51" s="82"/>
      <c r="AP51" s="82"/>
      <c r="AQ51" s="82"/>
      <c r="AR51" s="82"/>
      <c r="AS51" s="82"/>
    </row>
    <row r="52" spans="1:45" s="26" customFormat="1" ht="15.75" hidden="1" thickBot="1" x14ac:dyDescent="0.3">
      <c r="D52" s="419" t="s">
        <v>51</v>
      </c>
      <c r="E52" s="420"/>
      <c r="F52" s="420"/>
      <c r="G52" s="420"/>
      <c r="H52" s="420"/>
      <c r="I52" s="420"/>
      <c r="J52" s="420"/>
      <c r="K52" s="420"/>
      <c r="L52" s="420"/>
      <c r="M52" s="421"/>
      <c r="N52" s="422"/>
      <c r="O52" s="422"/>
      <c r="P52" s="422"/>
      <c r="Q52" s="422"/>
      <c r="R52" s="422"/>
      <c r="S52" s="272"/>
      <c r="T52" s="96"/>
      <c r="U52" s="97">
        <f>SUM(U49:U51)</f>
        <v>0</v>
      </c>
      <c r="AC52" s="86"/>
      <c r="AF52" s="35"/>
      <c r="AG52" s="35"/>
      <c r="AH52" s="35"/>
      <c r="AI52" s="35"/>
      <c r="AJ52" s="35"/>
      <c r="AK52" s="35"/>
      <c r="AL52" s="35"/>
      <c r="AO52" s="82"/>
      <c r="AP52" s="82"/>
      <c r="AQ52" s="82"/>
      <c r="AR52" s="82"/>
      <c r="AS52" s="82"/>
    </row>
    <row r="53" spans="1:45" s="26" customFormat="1" ht="15" hidden="1" thickBot="1" x14ac:dyDescent="0.25">
      <c r="V53" s="54"/>
      <c r="W53" s="54"/>
      <c r="X53" s="54"/>
      <c r="Y53" s="54"/>
      <c r="Z53" s="54"/>
      <c r="AA53" s="54"/>
      <c r="AB53" s="54"/>
      <c r="AC53" s="98"/>
      <c r="AD53" s="54"/>
      <c r="AE53" s="54"/>
      <c r="AF53" s="53"/>
      <c r="AG53" s="35"/>
      <c r="AH53" s="35"/>
      <c r="AI53" s="35"/>
      <c r="AJ53" s="35"/>
      <c r="AK53" s="35"/>
      <c r="AL53" s="35"/>
      <c r="AO53" s="82"/>
      <c r="AP53" s="82"/>
      <c r="AQ53" s="82"/>
      <c r="AR53" s="82"/>
      <c r="AS53" s="82"/>
    </row>
    <row r="54" spans="1:45" s="26" customFormat="1" ht="16.5" thickBot="1" x14ac:dyDescent="0.3">
      <c r="B54" s="99"/>
      <c r="C54" s="100" t="s">
        <v>94</v>
      </c>
      <c r="D54" s="100"/>
      <c r="E54" s="100"/>
      <c r="F54" s="101"/>
      <c r="G54" s="102"/>
      <c r="H54" s="101"/>
      <c r="I54" s="100"/>
      <c r="J54" s="103"/>
      <c r="K54" s="103"/>
      <c r="L54" s="100"/>
      <c r="M54" s="104"/>
      <c r="N54" s="104"/>
      <c r="O54" s="104"/>
      <c r="P54" s="104"/>
      <c r="Q54" s="104"/>
      <c r="R54" s="100"/>
      <c r="S54" s="105"/>
      <c r="T54" s="100"/>
      <c r="U54" s="153">
        <f>J43</f>
        <v>0</v>
      </c>
      <c r="AA54" s="217"/>
      <c r="AB54" s="217"/>
      <c r="AC54" s="217"/>
      <c r="AD54" s="217"/>
      <c r="AE54" s="217"/>
      <c r="AF54" s="217"/>
      <c r="AG54" s="217"/>
      <c r="AH54" s="217"/>
      <c r="AI54" s="217"/>
      <c r="AJ54" s="217"/>
      <c r="AK54" s="217"/>
      <c r="AL54" s="217"/>
      <c r="AO54" s="82"/>
      <c r="AP54" s="82"/>
      <c r="AQ54" s="82"/>
      <c r="AR54" s="82"/>
      <c r="AS54" s="82"/>
    </row>
    <row r="55" spans="1:45" s="217" customFormat="1" ht="15.75" x14ac:dyDescent="0.25">
      <c r="B55" s="31"/>
      <c r="C55" s="31"/>
      <c r="D55" s="31"/>
      <c r="E55" s="31"/>
      <c r="F55" s="193"/>
      <c r="G55" s="194"/>
      <c r="H55" s="193"/>
      <c r="I55" s="31"/>
      <c r="J55" s="195"/>
      <c r="K55" s="195"/>
      <c r="L55" s="31"/>
      <c r="M55" s="196"/>
      <c r="N55" s="196"/>
      <c r="O55" s="196"/>
      <c r="P55" s="196"/>
      <c r="Q55" s="196"/>
      <c r="R55" s="31"/>
      <c r="S55" s="33"/>
      <c r="T55" s="31"/>
      <c r="U55" s="33"/>
      <c r="AA55" s="54"/>
      <c r="AB55" s="54"/>
      <c r="AC55" s="28"/>
      <c r="AD55" s="28"/>
      <c r="AE55" s="28"/>
      <c r="AF55" s="28"/>
      <c r="AG55" s="28"/>
      <c r="AH55" s="28"/>
      <c r="AI55" s="28"/>
      <c r="AJ55" s="28"/>
      <c r="AK55" s="28"/>
      <c r="AL55" s="28"/>
      <c r="AO55" s="82"/>
      <c r="AP55" s="82"/>
      <c r="AQ55" s="82"/>
      <c r="AR55" s="82"/>
      <c r="AS55" s="82"/>
    </row>
    <row r="56" spans="1:45" s="28" customFormat="1" ht="9" customHeight="1" thickBot="1" x14ac:dyDescent="0.3">
      <c r="B56" s="31"/>
      <c r="C56" s="31"/>
      <c r="D56" s="31"/>
      <c r="E56" s="31"/>
      <c r="F56" s="193"/>
      <c r="G56" s="194"/>
      <c r="H56" s="193"/>
      <c r="I56" s="31"/>
      <c r="J56" s="195"/>
      <c r="K56" s="195"/>
      <c r="L56" s="31"/>
      <c r="M56" s="196"/>
      <c r="N56" s="196"/>
      <c r="O56" s="196"/>
      <c r="P56" s="196"/>
      <c r="Q56" s="196"/>
      <c r="R56" s="31"/>
      <c r="S56" s="33"/>
      <c r="T56" s="31"/>
      <c r="U56" s="33"/>
      <c r="W56" s="54"/>
      <c r="X56" s="54"/>
      <c r="Y56" s="54"/>
      <c r="Z56" s="54"/>
      <c r="AA56" s="54"/>
      <c r="AB56" s="54"/>
      <c r="AC56" s="98"/>
      <c r="AO56" s="31"/>
      <c r="AP56" s="31"/>
      <c r="AQ56" s="31"/>
      <c r="AR56" s="31"/>
      <c r="AS56" s="31"/>
    </row>
    <row r="57" spans="1:45" s="28" customFormat="1" ht="15" customHeight="1" thickBot="1" x14ac:dyDescent="0.3">
      <c r="A57" s="112"/>
      <c r="B57" s="197">
        <v>3</v>
      </c>
      <c r="C57" s="142" t="s">
        <v>62</v>
      </c>
      <c r="D57" s="110"/>
      <c r="E57" s="110"/>
      <c r="F57" s="110"/>
      <c r="G57" s="110"/>
      <c r="H57" s="192" t="s">
        <v>19</v>
      </c>
      <c r="I57" s="141"/>
      <c r="J57" s="143" t="s">
        <v>63</v>
      </c>
      <c r="K57" s="110"/>
      <c r="L57" s="110"/>
      <c r="M57" s="110"/>
      <c r="N57" s="110"/>
      <c r="O57" s="110"/>
      <c r="P57" s="110"/>
      <c r="Q57" s="110"/>
      <c r="R57" s="110"/>
      <c r="S57" s="110"/>
      <c r="T57" s="110"/>
      <c r="U57" s="110"/>
      <c r="W57" s="54"/>
      <c r="X57" s="54"/>
      <c r="Y57" s="54"/>
      <c r="Z57" s="54"/>
      <c r="AA57" s="54"/>
      <c r="AB57" s="54"/>
      <c r="AC57" s="98"/>
      <c r="AO57" s="31"/>
      <c r="AP57" s="31"/>
      <c r="AQ57" s="31"/>
      <c r="AR57" s="31"/>
      <c r="AS57" s="31"/>
    </row>
    <row r="58" spans="1:45" s="28" customFormat="1" ht="7.5" customHeight="1" thickBot="1" x14ac:dyDescent="0.3">
      <c r="A58" s="112"/>
      <c r="B58" s="112"/>
      <c r="D58" s="141"/>
      <c r="E58" s="141"/>
      <c r="F58" s="141"/>
      <c r="G58" s="141"/>
      <c r="H58" s="141"/>
      <c r="I58" s="141"/>
      <c r="J58" s="141"/>
      <c r="K58" s="141"/>
      <c r="L58" s="141"/>
      <c r="M58" s="141"/>
      <c r="N58" s="141"/>
      <c r="O58" s="141"/>
      <c r="P58" s="141"/>
      <c r="Q58" s="110"/>
      <c r="R58" s="110"/>
      <c r="S58" s="110"/>
      <c r="T58" s="110"/>
      <c r="U58" s="110"/>
      <c r="W58" s="54"/>
      <c r="X58" s="54"/>
      <c r="Y58" s="54"/>
      <c r="Z58" s="54"/>
      <c r="AA58" s="54"/>
      <c r="AB58" s="54"/>
      <c r="AC58" s="98"/>
      <c r="AO58" s="31"/>
      <c r="AP58" s="31"/>
      <c r="AQ58" s="31"/>
      <c r="AR58" s="31"/>
      <c r="AS58" s="31"/>
    </row>
    <row r="59" spans="1:45" s="28" customFormat="1" ht="15" customHeight="1" thickBot="1" x14ac:dyDescent="0.3">
      <c r="A59" s="112"/>
      <c r="B59" s="112"/>
      <c r="C59" s="112"/>
      <c r="D59" s="144" t="s">
        <v>65</v>
      </c>
      <c r="E59" s="145"/>
      <c r="F59" s="141"/>
      <c r="G59" s="406" t="s">
        <v>87</v>
      </c>
      <c r="H59" s="407"/>
      <c r="I59" s="139"/>
      <c r="J59" s="142" t="s">
        <v>53</v>
      </c>
      <c r="K59" s="112"/>
      <c r="L59" s="112"/>
      <c r="M59" s="140"/>
      <c r="N59" s="140"/>
      <c r="O59" s="140"/>
      <c r="P59" s="140"/>
      <c r="Q59" s="226" t="s">
        <v>120</v>
      </c>
      <c r="W59" s="54"/>
      <c r="X59" s="54"/>
      <c r="Y59" s="54"/>
      <c r="Z59" s="54"/>
      <c r="AA59" s="220"/>
      <c r="AB59" s="220"/>
      <c r="AC59" s="221"/>
      <c r="AD59" s="31"/>
      <c r="AE59" s="31"/>
      <c r="AF59" s="31"/>
      <c r="AG59" s="31"/>
      <c r="AH59" s="31"/>
      <c r="AI59" s="31"/>
      <c r="AJ59" s="31"/>
      <c r="AK59" s="31"/>
      <c r="AL59" s="31"/>
      <c r="AO59" s="31"/>
      <c r="AP59" s="31"/>
      <c r="AQ59" s="31"/>
      <c r="AR59" s="31"/>
      <c r="AS59" s="31"/>
    </row>
    <row r="60" spans="1:45" s="31" customFormat="1" ht="15" customHeight="1" thickBot="1" x14ac:dyDescent="0.3">
      <c r="A60" s="112"/>
      <c r="B60" s="112"/>
      <c r="C60" s="112"/>
      <c r="D60" s="144"/>
      <c r="E60" s="145"/>
      <c r="F60" s="141"/>
      <c r="G60" s="218"/>
      <c r="I60" s="139"/>
      <c r="J60" s="142"/>
      <c r="K60" s="112"/>
      <c r="L60" s="112"/>
      <c r="M60" s="140"/>
      <c r="N60" s="140"/>
      <c r="O60" s="140"/>
      <c r="P60" s="140"/>
      <c r="Q60" s="145" t="s">
        <v>121</v>
      </c>
      <c r="S60" s="216"/>
      <c r="T60" s="112"/>
      <c r="U60" s="219"/>
      <c r="W60" s="220"/>
      <c r="X60" s="220"/>
      <c r="Y60" s="220"/>
      <c r="Z60" s="220"/>
      <c r="AA60" s="220"/>
      <c r="AB60" s="220"/>
      <c r="AC60" s="221"/>
      <c r="AD60" s="82"/>
      <c r="AE60" s="28" t="s">
        <v>174</v>
      </c>
      <c r="AF60" s="28"/>
      <c r="AG60" s="28"/>
      <c r="AH60" s="28"/>
      <c r="AI60" s="28"/>
      <c r="AJ60" s="275">
        <f>AG19</f>
        <v>0</v>
      </c>
      <c r="AK60" s="82"/>
      <c r="AL60" s="82"/>
    </row>
    <row r="61" spans="1:45" s="82" customFormat="1" ht="15" customHeight="1" thickBot="1" x14ac:dyDescent="0.3">
      <c r="A61" s="222"/>
      <c r="B61" s="222"/>
      <c r="C61" s="223"/>
      <c r="D61" s="224"/>
      <c r="E61" s="223" t="s">
        <v>122</v>
      </c>
      <c r="F61" s="223"/>
      <c r="G61" s="222"/>
      <c r="H61" s="227">
        <v>0</v>
      </c>
      <c r="I61" s="225"/>
      <c r="W61" s="220"/>
      <c r="X61" s="220"/>
      <c r="Y61" s="220"/>
      <c r="Z61" s="220"/>
      <c r="AA61" s="220"/>
      <c r="AB61" s="220"/>
      <c r="AC61" s="221"/>
      <c r="AD61" s="31"/>
      <c r="AE61" s="28" t="s">
        <v>172</v>
      </c>
      <c r="AF61" s="28"/>
      <c r="AG61" s="28"/>
      <c r="AH61" s="28"/>
      <c r="AI61" s="28"/>
      <c r="AJ61" s="275">
        <f>AJ60-8</f>
        <v>-8</v>
      </c>
      <c r="AK61" s="31"/>
      <c r="AL61" s="31"/>
    </row>
    <row r="62" spans="1:45" s="31" customFormat="1" ht="15" customHeight="1" x14ac:dyDescent="0.25">
      <c r="A62" s="112"/>
      <c r="B62" s="112"/>
      <c r="C62" s="112"/>
      <c r="D62" s="144"/>
      <c r="E62" s="145"/>
      <c r="F62" s="141"/>
      <c r="G62" s="218"/>
      <c r="I62" s="139"/>
      <c r="J62" s="142"/>
      <c r="K62" s="112"/>
      <c r="L62" s="112"/>
      <c r="M62" s="140"/>
      <c r="N62" s="140"/>
      <c r="O62" s="140"/>
      <c r="P62" s="140"/>
      <c r="S62" s="216"/>
      <c r="T62" s="112"/>
      <c r="U62" s="219"/>
      <c r="W62" s="220"/>
      <c r="X62" s="220"/>
      <c r="Y62" s="220"/>
      <c r="Z62" s="220"/>
      <c r="AA62" s="54"/>
      <c r="AB62" s="54"/>
      <c r="AC62" s="98"/>
      <c r="AD62" s="28"/>
      <c r="AE62" s="28" t="s">
        <v>173</v>
      </c>
      <c r="AF62" s="28"/>
      <c r="AG62" s="28"/>
      <c r="AH62" s="28"/>
      <c r="AI62" s="28"/>
      <c r="AJ62" s="80" t="s">
        <v>27</v>
      </c>
      <c r="AK62" s="28"/>
      <c r="AL62" s="28"/>
    </row>
    <row r="63" spans="1:45" s="28" customFormat="1" ht="21" hidden="1" customHeight="1" thickBot="1" x14ac:dyDescent="0.3">
      <c r="A63" s="112"/>
      <c r="B63" s="112"/>
      <c r="C63" s="112"/>
      <c r="D63" s="146" t="s">
        <v>66</v>
      </c>
      <c r="E63" s="112"/>
      <c r="F63" s="139"/>
      <c r="G63" s="139"/>
      <c r="H63" s="139"/>
      <c r="I63" s="139"/>
      <c r="J63" s="112"/>
      <c r="K63" s="112"/>
      <c r="L63" s="112"/>
      <c r="M63" s="140"/>
      <c r="N63" s="140"/>
      <c r="O63" s="140"/>
      <c r="P63" s="140"/>
      <c r="Q63" s="140"/>
      <c r="R63" s="140"/>
      <c r="S63" s="139"/>
      <c r="T63" s="112"/>
      <c r="U63" s="119"/>
      <c r="W63" s="54"/>
      <c r="X63" s="54"/>
      <c r="Y63" s="54"/>
      <c r="Z63" s="54"/>
      <c r="AA63" s="54"/>
      <c r="AB63" s="54"/>
      <c r="AC63" s="98"/>
      <c r="AE63" s="423" t="s">
        <v>46</v>
      </c>
      <c r="AF63" s="423"/>
      <c r="AG63" s="423"/>
      <c r="AH63" s="423"/>
      <c r="AJ63" s="84">
        <v>0</v>
      </c>
      <c r="AO63" s="31"/>
      <c r="AP63" s="31"/>
      <c r="AQ63" s="31"/>
      <c r="AR63" s="31"/>
      <c r="AS63" s="31"/>
    </row>
    <row r="64" spans="1:45" s="28" customFormat="1" ht="15" hidden="1" customHeight="1" thickBot="1" x14ac:dyDescent="0.3">
      <c r="A64" s="145"/>
      <c r="B64" s="145"/>
      <c r="C64" s="145"/>
      <c r="D64" s="145" t="s">
        <v>68</v>
      </c>
      <c r="E64" s="145"/>
      <c r="F64" s="147"/>
      <c r="G64" s="147"/>
      <c r="H64" s="145"/>
      <c r="I64" s="408"/>
      <c r="J64" s="409"/>
      <c r="K64" s="145"/>
      <c r="L64" s="145" t="s">
        <v>69</v>
      </c>
      <c r="M64" s="145"/>
      <c r="N64" s="410">
        <v>0.66</v>
      </c>
      <c r="O64" s="410"/>
      <c r="P64" s="410"/>
      <c r="Q64" s="146" t="s">
        <v>70</v>
      </c>
      <c r="R64" s="146"/>
      <c r="S64" s="266">
        <f>N64*I64</f>
        <v>0</v>
      </c>
      <c r="T64" s="145"/>
      <c r="U64" s="148"/>
      <c r="W64" s="54"/>
      <c r="X64" s="202" t="s">
        <v>130</v>
      </c>
      <c r="Y64" s="54"/>
      <c r="Z64" s="54"/>
      <c r="AA64" s="54"/>
      <c r="AB64" s="54"/>
      <c r="AC64" s="98"/>
      <c r="AE64" s="423" t="s">
        <v>47</v>
      </c>
      <c r="AF64" s="423"/>
      <c r="AG64" s="423"/>
      <c r="AH64" s="423"/>
      <c r="AJ64" s="84">
        <v>25</v>
      </c>
      <c r="AO64" s="31"/>
      <c r="AP64" s="31"/>
      <c r="AQ64" s="31"/>
      <c r="AR64" s="31"/>
      <c r="AS64" s="31"/>
    </row>
    <row r="65" spans="1:45" s="28" customFormat="1" ht="15" hidden="1" customHeight="1" x14ac:dyDescent="0.25">
      <c r="A65" s="145"/>
      <c r="B65" s="145"/>
      <c r="C65" s="145"/>
      <c r="D65" s="145"/>
      <c r="E65" s="145"/>
      <c r="F65" s="147"/>
      <c r="G65" s="147"/>
      <c r="H65" s="147"/>
      <c r="I65" s="147"/>
      <c r="J65" s="145"/>
      <c r="K65" s="145"/>
      <c r="L65" s="145"/>
      <c r="M65" s="146"/>
      <c r="N65" s="146"/>
      <c r="O65" s="146"/>
      <c r="P65" s="146"/>
      <c r="Q65" s="146"/>
      <c r="R65" s="146"/>
      <c r="S65" s="147"/>
      <c r="T65" s="145"/>
      <c r="U65" s="148"/>
      <c r="W65" s="54"/>
      <c r="X65" s="54"/>
      <c r="Y65" s="54"/>
      <c r="Z65" s="54"/>
      <c r="AA65" s="54"/>
      <c r="AB65" s="54"/>
      <c r="AC65" s="98"/>
      <c r="AE65" s="423" t="s">
        <v>48</v>
      </c>
      <c r="AF65" s="423"/>
      <c r="AG65" s="423"/>
      <c r="AH65" s="423"/>
      <c r="AJ65" s="84">
        <v>50</v>
      </c>
      <c r="AO65" s="31"/>
      <c r="AP65" s="31"/>
      <c r="AQ65" s="31"/>
      <c r="AR65" s="31"/>
      <c r="AS65" s="31"/>
    </row>
    <row r="66" spans="1:45" s="28" customFormat="1" ht="15" customHeight="1" thickBot="1" x14ac:dyDescent="0.3">
      <c r="A66" s="145"/>
      <c r="B66" s="197">
        <v>4</v>
      </c>
      <c r="C66" s="142" t="s">
        <v>71</v>
      </c>
      <c r="D66" s="145"/>
      <c r="E66" s="145"/>
      <c r="F66" s="147"/>
      <c r="G66" s="147"/>
      <c r="H66" s="147"/>
      <c r="I66" s="147"/>
      <c r="J66" s="145"/>
      <c r="K66" s="411" t="s">
        <v>175</v>
      </c>
      <c r="L66" s="411"/>
      <c r="M66" s="411"/>
      <c r="N66" s="411"/>
      <c r="O66" s="411"/>
      <c r="P66" s="411"/>
      <c r="Q66" s="411"/>
      <c r="R66" s="180" t="s">
        <v>57</v>
      </c>
      <c r="S66" s="265">
        <v>0</v>
      </c>
      <c r="T66" s="145"/>
      <c r="U66" s="148"/>
      <c r="W66" s="54"/>
      <c r="X66" s="54"/>
      <c r="Y66" s="54"/>
      <c r="Z66" s="54"/>
      <c r="AA66" s="54"/>
      <c r="AB66" s="54"/>
      <c r="AC66" s="98"/>
      <c r="AE66" s="423" t="s">
        <v>49</v>
      </c>
      <c r="AF66" s="423"/>
      <c r="AG66" s="423"/>
      <c r="AH66" s="423"/>
      <c r="AJ66" s="90">
        <v>70</v>
      </c>
      <c r="AO66" s="31"/>
      <c r="AP66" s="31"/>
      <c r="AQ66" s="31"/>
      <c r="AR66" s="31"/>
      <c r="AS66" s="31"/>
    </row>
    <row r="67" spans="1:45" s="28" customFormat="1" ht="15" customHeight="1" x14ac:dyDescent="0.25">
      <c r="A67" s="145"/>
      <c r="B67" s="147"/>
      <c r="C67" s="145"/>
      <c r="D67" s="145"/>
      <c r="E67" s="145"/>
      <c r="F67" s="147"/>
      <c r="G67" s="147"/>
      <c r="H67" s="147"/>
      <c r="I67" s="147"/>
      <c r="J67" s="145"/>
      <c r="K67" s="145"/>
      <c r="L67" s="145"/>
      <c r="M67" s="146"/>
      <c r="N67" s="146"/>
      <c r="O67" s="146"/>
      <c r="P67" s="146"/>
      <c r="Q67" s="146"/>
      <c r="R67" s="146"/>
      <c r="S67" s="147"/>
      <c r="T67" s="145"/>
      <c r="U67" s="148"/>
      <c r="W67" s="54"/>
      <c r="X67" s="54"/>
      <c r="Y67" s="54"/>
      <c r="Z67" s="54"/>
      <c r="AA67" s="54"/>
      <c r="AB67" s="54"/>
      <c r="AC67" s="98"/>
      <c r="AO67" s="31"/>
      <c r="AP67" s="31"/>
      <c r="AQ67" s="31"/>
      <c r="AR67" s="31"/>
      <c r="AS67" s="31"/>
    </row>
    <row r="68" spans="1:45" s="28" customFormat="1" ht="15" customHeight="1" x14ac:dyDescent="0.25">
      <c r="A68" s="145"/>
      <c r="B68" s="147"/>
      <c r="C68" s="145" t="s">
        <v>72</v>
      </c>
      <c r="D68" s="145"/>
      <c r="E68" s="145"/>
      <c r="F68" s="147"/>
      <c r="G68" s="147"/>
      <c r="H68" s="147"/>
      <c r="I68" s="147"/>
      <c r="J68" s="145"/>
      <c r="K68" s="145"/>
      <c r="L68" s="145"/>
      <c r="M68" s="146"/>
      <c r="N68" s="146"/>
      <c r="O68" s="146"/>
      <c r="P68" s="146"/>
      <c r="Q68" s="146"/>
      <c r="R68" s="146"/>
      <c r="S68" s="147"/>
      <c r="T68" s="145"/>
      <c r="U68" s="148"/>
      <c r="W68" s="54"/>
      <c r="X68" s="54"/>
      <c r="Y68" s="54"/>
      <c r="Z68" s="54"/>
      <c r="AA68" s="54"/>
      <c r="AB68" s="54"/>
      <c r="AC68" s="98"/>
      <c r="AO68" s="31"/>
      <c r="AP68" s="31"/>
      <c r="AQ68" s="31"/>
      <c r="AR68" s="31"/>
      <c r="AS68" s="31"/>
    </row>
    <row r="69" spans="1:45" s="28" customFormat="1" ht="3.75" hidden="1" customHeight="1" x14ac:dyDescent="0.25">
      <c r="A69" s="149"/>
      <c r="B69" s="198"/>
      <c r="C69" s="149"/>
      <c r="D69" s="150"/>
      <c r="E69" s="150"/>
      <c r="F69" s="150"/>
      <c r="G69" s="150"/>
      <c r="H69" s="412"/>
      <c r="I69" s="412"/>
      <c r="J69" s="150"/>
      <c r="K69" s="150"/>
      <c r="L69" s="150"/>
      <c r="M69" s="150"/>
      <c r="N69" s="150"/>
      <c r="O69" s="150"/>
      <c r="P69" s="150"/>
      <c r="Q69" s="413"/>
      <c r="R69" s="413"/>
      <c r="S69" s="150"/>
      <c r="T69" s="149"/>
      <c r="U69" s="148"/>
      <c r="W69" s="54"/>
      <c r="X69" s="54"/>
      <c r="Y69" s="54"/>
      <c r="Z69" s="54"/>
      <c r="AH69" s="28" t="s">
        <v>16</v>
      </c>
      <c r="AO69" s="31"/>
      <c r="AP69" s="31"/>
      <c r="AQ69" s="31"/>
      <c r="AR69" s="31"/>
      <c r="AS69" s="31"/>
    </row>
    <row r="70" spans="1:45" s="28" customFormat="1" ht="15.75" hidden="1" customHeight="1" x14ac:dyDescent="0.25">
      <c r="B70" s="197">
        <v>6</v>
      </c>
      <c r="C70" s="399" t="s">
        <v>85</v>
      </c>
      <c r="D70" s="399"/>
      <c r="E70" s="399"/>
      <c r="F70" s="399"/>
      <c r="G70" s="399"/>
      <c r="H70" s="399"/>
      <c r="I70" s="399"/>
      <c r="J70" s="399"/>
      <c r="K70" s="399"/>
      <c r="L70" s="399"/>
      <c r="M70" s="399"/>
      <c r="N70" s="399"/>
      <c r="O70" s="399"/>
      <c r="P70" s="399"/>
      <c r="Q70" s="399"/>
      <c r="R70" s="399"/>
      <c r="S70" s="399"/>
      <c r="T70" s="399"/>
      <c r="U70" s="399"/>
      <c r="AA70" s="1"/>
      <c r="AB70" s="1"/>
      <c r="AC70" s="1"/>
      <c r="AD70" s="1"/>
      <c r="AE70" s="1"/>
      <c r="AF70" s="1"/>
      <c r="AG70" s="1"/>
      <c r="AH70" s="1"/>
      <c r="AI70" s="1"/>
      <c r="AJ70" s="1"/>
      <c r="AK70" s="1"/>
      <c r="AL70" s="1"/>
      <c r="AO70" s="31"/>
      <c r="AP70" s="31"/>
      <c r="AQ70" s="31"/>
      <c r="AR70" s="31"/>
      <c r="AS70" s="31"/>
    </row>
    <row r="71" spans="1:45" ht="15.75" hidden="1" x14ac:dyDescent="0.25">
      <c r="B71" s="28"/>
      <c r="C71" s="399"/>
      <c r="D71" s="399"/>
      <c r="E71" s="399"/>
      <c r="F71" s="399"/>
      <c r="G71" s="399"/>
      <c r="H71" s="399"/>
      <c r="I71" s="399"/>
      <c r="J71" s="399"/>
      <c r="K71" s="399"/>
      <c r="L71" s="399"/>
      <c r="M71" s="399"/>
      <c r="N71" s="399"/>
      <c r="O71" s="399"/>
      <c r="P71" s="399"/>
      <c r="Q71" s="399"/>
      <c r="R71" s="399"/>
      <c r="S71" s="399"/>
      <c r="T71" s="399"/>
      <c r="U71" s="399"/>
    </row>
    <row r="72" spans="1:45" ht="15.75" hidden="1" x14ac:dyDescent="0.25">
      <c r="B72" s="28"/>
      <c r="C72" s="399"/>
      <c r="D72" s="399"/>
      <c r="E72" s="399"/>
      <c r="F72" s="399"/>
      <c r="G72" s="399"/>
      <c r="H72" s="399"/>
      <c r="I72" s="399"/>
      <c r="J72" s="399"/>
      <c r="K72" s="399"/>
      <c r="L72" s="399"/>
      <c r="M72" s="399"/>
      <c r="N72" s="399"/>
      <c r="O72" s="399"/>
      <c r="P72" s="399"/>
      <c r="Q72" s="399"/>
      <c r="R72" s="399"/>
      <c r="S72" s="399"/>
      <c r="T72" s="399"/>
      <c r="U72" s="399"/>
    </row>
    <row r="73" spans="1:45" ht="6" hidden="1" customHeight="1" x14ac:dyDescent="0.25">
      <c r="B73" s="28"/>
      <c r="C73" s="271"/>
      <c r="D73" s="271"/>
      <c r="E73" s="271"/>
      <c r="F73" s="271"/>
      <c r="G73" s="271"/>
      <c r="H73" s="271"/>
      <c r="I73" s="271"/>
      <c r="J73" s="271"/>
      <c r="K73" s="271"/>
      <c r="L73" s="271"/>
      <c r="M73" s="271"/>
      <c r="N73" s="271"/>
      <c r="O73" s="271"/>
      <c r="P73" s="271"/>
      <c r="Q73" s="271"/>
      <c r="R73" s="271"/>
      <c r="S73" s="271"/>
      <c r="T73" s="271"/>
      <c r="U73" s="271"/>
    </row>
    <row r="74" spans="1:45" ht="19.5" hidden="1" customHeight="1" x14ac:dyDescent="0.3">
      <c r="B74" s="107"/>
      <c r="C74" s="178" t="s">
        <v>86</v>
      </c>
      <c r="D74" s="108"/>
      <c r="E74" s="108"/>
      <c r="F74" s="108"/>
      <c r="G74" s="400" t="s">
        <v>52</v>
      </c>
      <c r="H74" s="401"/>
      <c r="I74" s="401"/>
      <c r="J74" s="401"/>
      <c r="K74" s="401"/>
      <c r="L74" s="401"/>
      <c r="M74" s="402"/>
      <c r="N74" s="109" t="s">
        <v>53</v>
      </c>
      <c r="O74" s="108"/>
      <c r="P74" s="108"/>
      <c r="Q74" s="108"/>
      <c r="R74" s="108"/>
      <c r="S74" s="110"/>
      <c r="T74" s="110"/>
      <c r="U74" s="110"/>
    </row>
    <row r="75" spans="1:45" ht="3.75" hidden="1" customHeight="1" x14ac:dyDescent="0.25">
      <c r="B75" s="28"/>
      <c r="C75" s="271"/>
      <c r="E75" s="271"/>
      <c r="F75" s="271"/>
      <c r="G75" s="271"/>
      <c r="H75" s="271"/>
      <c r="I75" s="271"/>
      <c r="J75" s="271"/>
      <c r="K75" s="271"/>
      <c r="L75" s="271"/>
      <c r="M75" s="271"/>
      <c r="N75" s="271"/>
      <c r="O75" s="271"/>
      <c r="P75" s="271"/>
      <c r="Q75" s="271"/>
      <c r="R75" s="271"/>
      <c r="S75" s="271"/>
      <c r="T75" s="271"/>
      <c r="U75" s="271"/>
    </row>
    <row r="76" spans="1:45" ht="11.25" hidden="1" customHeight="1" x14ac:dyDescent="0.25">
      <c r="B76" s="28"/>
      <c r="C76" s="271"/>
      <c r="D76" s="111" t="s">
        <v>52</v>
      </c>
      <c r="E76" s="271"/>
      <c r="F76" s="271"/>
      <c r="G76" s="271"/>
      <c r="H76" s="271"/>
      <c r="I76" s="271"/>
      <c r="J76" s="271"/>
      <c r="K76" s="271"/>
      <c r="L76" s="271"/>
      <c r="M76" s="271"/>
      <c r="N76" s="271"/>
      <c r="O76" s="271"/>
      <c r="P76" s="271"/>
      <c r="Q76" s="271"/>
      <c r="R76" s="271"/>
      <c r="S76" s="271"/>
      <c r="T76" s="271"/>
      <c r="U76" s="271"/>
      <c r="AA76" s="31"/>
      <c r="AB76" s="31"/>
      <c r="AC76" s="31"/>
      <c r="AD76" s="31"/>
      <c r="AE76" s="31"/>
      <c r="AF76" s="31"/>
      <c r="AG76" s="31"/>
      <c r="AH76" s="120">
        <f>IF(G74="In-State Travel",1,0)</f>
        <v>0</v>
      </c>
      <c r="AI76" s="121">
        <f>AH76</f>
        <v>0</v>
      </c>
      <c r="AJ76" s="111">
        <f>IF(AI76="1",1,0)</f>
        <v>0</v>
      </c>
      <c r="AK76" s="31"/>
      <c r="AL76" s="31"/>
    </row>
    <row r="77" spans="1:45" s="31" customFormat="1" ht="15.75" hidden="1" x14ac:dyDescent="0.25">
      <c r="A77" s="112"/>
      <c r="B77" s="112"/>
      <c r="C77" s="112"/>
      <c r="D77" s="113" t="s">
        <v>54</v>
      </c>
      <c r="E77" s="114"/>
      <c r="F77" s="114"/>
      <c r="G77" s="114"/>
      <c r="H77" s="115"/>
      <c r="I77" s="115"/>
      <c r="J77" s="115">
        <v>85</v>
      </c>
      <c r="K77" s="114"/>
      <c r="L77" s="116" t="s">
        <v>55</v>
      </c>
      <c r="M77" s="72" t="s">
        <v>56</v>
      </c>
      <c r="N77" s="114" t="e">
        <f>SUM(#REF!)</f>
        <v>#REF!</v>
      </c>
      <c r="O77" s="117" t="s">
        <v>57</v>
      </c>
      <c r="P77" s="118" t="e">
        <f>N77*J77*AH76</f>
        <v>#REF!</v>
      </c>
      <c r="Q77" s="112"/>
      <c r="R77" s="112"/>
      <c r="S77" s="119"/>
      <c r="T77" s="112"/>
      <c r="U77" s="112"/>
      <c r="AA77" s="111"/>
      <c r="AB77" s="111"/>
      <c r="AC77" s="111"/>
      <c r="AD77" s="111"/>
      <c r="AE77" s="111"/>
      <c r="AF77" s="111"/>
      <c r="AG77" s="111"/>
      <c r="AH77" s="120">
        <f>IF(G74="Santa Fe, NM",1,0)</f>
        <v>0</v>
      </c>
      <c r="AI77" s="129">
        <f>AH77</f>
        <v>0</v>
      </c>
      <c r="AJ77" s="111">
        <f>IF(AH77="1",1,0)</f>
        <v>0</v>
      </c>
      <c r="AK77" s="111"/>
      <c r="AL77" s="111"/>
    </row>
    <row r="78" spans="1:45" s="111" customFormat="1" ht="15.75" hidden="1" x14ac:dyDescent="0.25">
      <c r="D78" s="122" t="s">
        <v>58</v>
      </c>
      <c r="E78" s="72"/>
      <c r="F78" s="123"/>
      <c r="G78" s="123"/>
      <c r="H78" s="124"/>
      <c r="I78" s="124"/>
      <c r="J78" s="125">
        <v>135</v>
      </c>
      <c r="K78" s="123"/>
      <c r="L78" s="126" t="s">
        <v>55</v>
      </c>
      <c r="M78" s="72" t="s">
        <v>56</v>
      </c>
      <c r="N78" s="123" t="e">
        <f>SUM(#REF!)</f>
        <v>#REF!</v>
      </c>
      <c r="O78" s="123" t="s">
        <v>57</v>
      </c>
      <c r="P78" s="118" t="e">
        <f>N78*J78*AH77</f>
        <v>#REF!</v>
      </c>
      <c r="Q78" s="127"/>
      <c r="R78" s="127"/>
      <c r="S78" s="128"/>
      <c r="U78" s="119"/>
      <c r="AH78" s="120">
        <f>IF(G74="Out-of-State Travel",1,0)</f>
        <v>0</v>
      </c>
      <c r="AI78" s="129">
        <f>AH78</f>
        <v>0</v>
      </c>
      <c r="AJ78" s="111">
        <f>IF(AH78="1",1,0)</f>
        <v>0</v>
      </c>
    </row>
    <row r="79" spans="1:45" s="111" customFormat="1" ht="15.75" hidden="1" x14ac:dyDescent="0.25">
      <c r="D79" s="122" t="s">
        <v>59</v>
      </c>
      <c r="E79" s="72"/>
      <c r="F79" s="123"/>
      <c r="G79" s="123"/>
      <c r="H79" s="124"/>
      <c r="I79" s="124"/>
      <c r="J79" s="125">
        <v>115</v>
      </c>
      <c r="K79" s="123"/>
      <c r="L79" s="126" t="s">
        <v>55</v>
      </c>
      <c r="M79" s="72" t="s">
        <v>56</v>
      </c>
      <c r="N79" s="123" t="e">
        <f>SUM(#REF!)</f>
        <v>#REF!</v>
      </c>
      <c r="O79" s="123" t="s">
        <v>57</v>
      </c>
      <c r="P79" s="118" t="e">
        <f>N79*J79*AH78</f>
        <v>#REF!</v>
      </c>
      <c r="Q79" s="127"/>
      <c r="R79" s="127"/>
      <c r="S79" s="128"/>
      <c r="U79" s="119"/>
      <c r="AF79" s="130">
        <f>IF(G74="Not Requesting Per Diem Reimbursement",1,0)</f>
        <v>1</v>
      </c>
      <c r="AJ79" s="120">
        <f>IF(G74="Not Requesting Per Diem Reimbursement",0,1)</f>
        <v>0</v>
      </c>
    </row>
    <row r="80" spans="1:45" s="111" customFormat="1" ht="15.75" hidden="1" x14ac:dyDescent="0.25">
      <c r="D80" s="122" t="s">
        <v>60</v>
      </c>
      <c r="E80" s="72"/>
      <c r="F80" s="123"/>
      <c r="G80" s="123"/>
      <c r="H80" s="124"/>
      <c r="I80" s="124"/>
      <c r="J80" s="125"/>
      <c r="K80" s="123"/>
      <c r="L80" s="123"/>
      <c r="M80" s="123"/>
      <c r="N80" s="123"/>
      <c r="O80" s="123"/>
      <c r="P80" s="118" t="e">
        <f>U52*#REF!</f>
        <v>#REF!</v>
      </c>
      <c r="Q80" s="127"/>
      <c r="R80" s="127"/>
      <c r="S80" s="128"/>
      <c r="U80" s="119"/>
      <c r="AH80" s="120"/>
    </row>
    <row r="81" spans="1:45" s="111" customFormat="1" ht="16.5" thickBot="1" x14ac:dyDescent="0.3">
      <c r="F81" s="128"/>
      <c r="G81" s="128"/>
      <c r="H81" s="127"/>
      <c r="I81" s="127"/>
      <c r="J81" s="131"/>
      <c r="K81" s="128"/>
      <c r="L81" s="128"/>
      <c r="M81" s="128"/>
      <c r="N81" s="128"/>
      <c r="O81" s="128"/>
      <c r="P81" s="33"/>
      <c r="Q81" s="127"/>
      <c r="R81" s="127"/>
      <c r="S81" s="128"/>
      <c r="U81" s="119"/>
    </row>
    <row r="82" spans="1:45" s="111" customFormat="1" ht="16.5" thickBot="1" x14ac:dyDescent="0.3">
      <c r="B82" s="132"/>
      <c r="C82" s="100" t="s">
        <v>99</v>
      </c>
      <c r="D82" s="133"/>
      <c r="E82" s="133"/>
      <c r="F82" s="134"/>
      <c r="G82" s="134"/>
      <c r="H82" s="134"/>
      <c r="I82" s="134"/>
      <c r="J82" s="133"/>
      <c r="K82" s="133"/>
      <c r="L82" s="133"/>
      <c r="M82" s="135"/>
      <c r="N82" s="135"/>
      <c r="O82" s="135"/>
      <c r="P82" s="136">
        <f>S64+S66</f>
        <v>0</v>
      </c>
      <c r="Q82" s="137"/>
      <c r="R82" s="137"/>
      <c r="S82" s="138"/>
      <c r="U82" s="119"/>
      <c r="AA82" s="141"/>
      <c r="AB82" s="141"/>
      <c r="AC82" s="141"/>
      <c r="AD82" s="141"/>
      <c r="AE82" s="141"/>
      <c r="AF82" s="141"/>
      <c r="AG82" s="141"/>
      <c r="AH82" s="141"/>
      <c r="AI82" s="141"/>
      <c r="AJ82" s="141"/>
      <c r="AK82" s="141"/>
      <c r="AL82" s="141"/>
    </row>
    <row r="83" spans="1:45" s="141" customFormat="1" ht="6.75" customHeight="1" thickBot="1" x14ac:dyDescent="0.3">
      <c r="A83" s="112"/>
      <c r="B83" s="112"/>
      <c r="C83" s="112"/>
      <c r="D83" s="112"/>
      <c r="E83" s="112"/>
      <c r="F83" s="139"/>
      <c r="G83" s="139"/>
      <c r="H83" s="139"/>
      <c r="I83" s="139"/>
      <c r="J83" s="112"/>
      <c r="K83" s="112"/>
      <c r="L83" s="112"/>
      <c r="M83" s="140"/>
      <c r="N83" s="140"/>
      <c r="O83" s="140"/>
      <c r="P83" s="140"/>
      <c r="Q83" s="140"/>
      <c r="R83" s="140"/>
      <c r="S83" s="139"/>
      <c r="T83" s="112"/>
      <c r="U83" s="119"/>
      <c r="AA83" s="54"/>
      <c r="AB83" s="54"/>
      <c r="AC83" s="98"/>
      <c r="AD83" s="28"/>
      <c r="AE83" s="28"/>
      <c r="AF83" s="28"/>
      <c r="AG83" s="28"/>
      <c r="AH83" s="28"/>
      <c r="AI83" s="28"/>
      <c r="AJ83" s="28"/>
      <c r="AK83" s="28"/>
      <c r="AL83" s="28"/>
    </row>
    <row r="84" spans="1:45" s="28" customFormat="1" ht="16.5" thickBot="1" x14ac:dyDescent="0.3">
      <c r="A84" s="99" t="s">
        <v>73</v>
      </c>
      <c r="B84" s="151" t="s">
        <v>74</v>
      </c>
      <c r="C84" s="151"/>
      <c r="D84" s="151"/>
      <c r="E84" s="151"/>
      <c r="F84" s="151"/>
      <c r="G84" s="151"/>
      <c r="H84" s="151"/>
      <c r="I84" s="151"/>
      <c r="J84" s="151"/>
      <c r="K84" s="151"/>
      <c r="L84" s="151"/>
      <c r="M84" s="100"/>
      <c r="N84" s="100"/>
      <c r="O84" s="100"/>
      <c r="P84" s="100"/>
      <c r="Q84" s="100"/>
      <c r="R84" s="100"/>
      <c r="S84" s="151"/>
      <c r="T84" s="152"/>
      <c r="U84" s="153">
        <f>P82+U54</f>
        <v>0</v>
      </c>
      <c r="W84" s="54"/>
      <c r="X84" s="54"/>
      <c r="Y84" s="54"/>
      <c r="Z84" s="54"/>
      <c r="AA84" s="141"/>
      <c r="AB84" s="141"/>
      <c r="AC84" s="141"/>
      <c r="AD84" s="141"/>
      <c r="AE84" s="141"/>
      <c r="AF84" s="141"/>
      <c r="AG84" s="141"/>
      <c r="AH84" s="141"/>
      <c r="AI84" s="141"/>
      <c r="AJ84" s="141"/>
      <c r="AK84" s="141"/>
      <c r="AL84" s="141"/>
      <c r="AO84" s="31"/>
      <c r="AP84" s="31"/>
      <c r="AQ84" s="31"/>
      <c r="AR84" s="31"/>
      <c r="AS84" s="31"/>
    </row>
    <row r="85" spans="1:45" s="141" customFormat="1" ht="15.75" hidden="1" x14ac:dyDescent="0.25">
      <c r="V85" s="110"/>
      <c r="AH85" s="145" t="s">
        <v>87</v>
      </c>
    </row>
    <row r="86" spans="1:45" s="141" customFormat="1" ht="15.75" hidden="1" x14ac:dyDescent="0.25">
      <c r="AH86" s="145" t="s">
        <v>64</v>
      </c>
    </row>
    <row r="87" spans="1:45" s="141" customFormat="1" ht="15.75" hidden="1" x14ac:dyDescent="0.25">
      <c r="AA87" s="145"/>
      <c r="AB87" s="145"/>
      <c r="AC87" s="145"/>
      <c r="AD87" s="145"/>
      <c r="AE87" s="145"/>
      <c r="AF87" s="145"/>
      <c r="AG87" s="145"/>
      <c r="AH87" s="145" t="s">
        <v>67</v>
      </c>
      <c r="AI87" s="145"/>
      <c r="AJ87" s="145"/>
      <c r="AK87" s="145"/>
      <c r="AL87" s="145"/>
    </row>
    <row r="88" spans="1:45" s="145" customFormat="1" ht="15.75" hidden="1" x14ac:dyDescent="0.25">
      <c r="AH88" s="145" t="s">
        <v>127</v>
      </c>
    </row>
    <row r="89" spans="1:45" s="145" customFormat="1" ht="15.75" hidden="1" x14ac:dyDescent="0.25">
      <c r="AH89" s="145" t="s">
        <v>147</v>
      </c>
    </row>
    <row r="90" spans="1:45" s="145" customFormat="1" ht="15.75" hidden="1" x14ac:dyDescent="0.25">
      <c r="AH90" s="145" t="s">
        <v>128</v>
      </c>
    </row>
    <row r="91" spans="1:45" s="145" customFormat="1" ht="15.75" hidden="1" x14ac:dyDescent="0.25"/>
    <row r="92" spans="1:45" s="145" customFormat="1" ht="15.75" hidden="1" x14ac:dyDescent="0.25"/>
    <row r="93" spans="1:45" s="145" customFormat="1" ht="15.75" hidden="1" x14ac:dyDescent="0.25">
      <c r="V93" s="149"/>
      <c r="W93" s="149"/>
      <c r="AA93" s="141"/>
      <c r="AB93" s="141"/>
      <c r="AC93" s="141"/>
      <c r="AD93" s="141"/>
      <c r="AE93" s="141"/>
      <c r="AF93" s="141"/>
      <c r="AG93" s="141"/>
      <c r="AH93" s="141"/>
      <c r="AI93" s="141"/>
      <c r="AJ93" s="141"/>
      <c r="AK93" s="141"/>
      <c r="AL93" s="141"/>
    </row>
    <row r="94" spans="1:45" s="141" customFormat="1" ht="15.75" hidden="1" x14ac:dyDescent="0.25">
      <c r="V94" s="154"/>
      <c r="W94" s="154"/>
    </row>
    <row r="95" spans="1:45" s="141" customFormat="1" ht="15.75" x14ac:dyDescent="0.25">
      <c r="V95" s="154"/>
      <c r="W95" s="154"/>
    </row>
    <row r="96" spans="1:45" s="28" customFormat="1" ht="15.75" x14ac:dyDescent="0.25">
      <c r="A96" s="28" t="s">
        <v>133</v>
      </c>
      <c r="B96" s="28" t="s">
        <v>134</v>
      </c>
      <c r="AH96" s="28" t="s">
        <v>16</v>
      </c>
      <c r="AO96" s="31"/>
      <c r="AP96" s="31"/>
      <c r="AQ96" s="31"/>
      <c r="AR96" s="31"/>
      <c r="AS96" s="31"/>
    </row>
    <row r="97" spans="1:45" s="141" customFormat="1" ht="11.25" x14ac:dyDescent="0.2"/>
    <row r="98" spans="1:45" s="28" customFormat="1" ht="15.75" x14ac:dyDescent="0.25">
      <c r="A98" s="145"/>
      <c r="B98" s="197">
        <v>1</v>
      </c>
      <c r="C98" s="234" t="s">
        <v>136</v>
      </c>
      <c r="G98" s="517"/>
      <c r="H98" s="517"/>
      <c r="I98" s="147"/>
      <c r="Q98" s="31"/>
      <c r="R98" s="180" t="s">
        <v>57</v>
      </c>
      <c r="S98" s="398">
        <f>G98</f>
        <v>0</v>
      </c>
      <c r="T98" s="398"/>
      <c r="U98" s="148"/>
      <c r="AA98" s="54"/>
      <c r="AB98" s="54"/>
      <c r="AC98" s="98"/>
      <c r="AO98" s="31"/>
      <c r="AP98" s="31"/>
      <c r="AQ98" s="31"/>
      <c r="AR98" s="31"/>
      <c r="AS98" s="31"/>
    </row>
    <row r="99" spans="1:45" s="145" customFormat="1" ht="16.5" thickBot="1" x14ac:dyDescent="0.3">
      <c r="V99" s="149"/>
      <c r="W99" s="149"/>
    </row>
    <row r="100" spans="1:45" s="111" customFormat="1" ht="16.5" thickBot="1" x14ac:dyDescent="0.3">
      <c r="B100" s="132"/>
      <c r="C100" s="100" t="s">
        <v>138</v>
      </c>
      <c r="D100" s="133"/>
      <c r="E100" s="133"/>
      <c r="F100" s="134"/>
      <c r="G100" s="134"/>
      <c r="H100" s="134"/>
      <c r="I100" s="134"/>
      <c r="J100" s="133"/>
      <c r="K100" s="133"/>
      <c r="L100" s="133"/>
      <c r="M100" s="135"/>
      <c r="N100" s="135"/>
      <c r="O100" s="135"/>
      <c r="P100" s="513">
        <f>S98</f>
        <v>0</v>
      </c>
      <c r="Q100" s="514"/>
      <c r="R100" s="515"/>
      <c r="S100" s="138"/>
      <c r="U100" s="235"/>
      <c r="AB100" s="111">
        <f>IF(P100&gt;0,1,0)</f>
        <v>0</v>
      </c>
    </row>
    <row r="101" spans="1:45" s="111" customFormat="1" ht="16.5" thickBot="1" x14ac:dyDescent="0.3">
      <c r="B101" s="236"/>
      <c r="C101" s="237"/>
      <c r="D101" s="236"/>
      <c r="E101" s="236"/>
      <c r="F101" s="238"/>
      <c r="G101" s="238"/>
      <c r="H101" s="238"/>
      <c r="I101" s="238"/>
      <c r="J101" s="236"/>
      <c r="K101" s="236"/>
      <c r="L101" s="236"/>
      <c r="M101" s="239"/>
      <c r="N101" s="239"/>
      <c r="O101" s="239"/>
      <c r="P101" s="241"/>
      <c r="Q101" s="137"/>
      <c r="R101" s="137"/>
      <c r="S101" s="138"/>
      <c r="U101" s="235"/>
    </row>
    <row r="102" spans="1:45" s="28" customFormat="1" ht="16.5" thickBot="1" x14ac:dyDescent="0.3">
      <c r="A102" s="99" t="s">
        <v>139</v>
      </c>
      <c r="B102" s="151" t="s">
        <v>140</v>
      </c>
      <c r="C102" s="151"/>
      <c r="D102" s="151"/>
      <c r="E102" s="151"/>
      <c r="F102" s="151"/>
      <c r="G102" s="151"/>
      <c r="H102" s="151"/>
      <c r="I102" s="151"/>
      <c r="J102" s="151"/>
      <c r="K102" s="151"/>
      <c r="L102" s="151"/>
      <c r="M102" s="100"/>
      <c r="N102" s="100"/>
      <c r="O102" s="100"/>
      <c r="P102" s="100"/>
      <c r="Q102" s="100"/>
      <c r="R102" s="100"/>
      <c r="S102" s="151"/>
      <c r="T102" s="152"/>
      <c r="U102" s="153">
        <f>P100+U84</f>
        <v>0</v>
      </c>
      <c r="W102" s="54"/>
      <c r="X102" s="54"/>
      <c r="Y102" s="54"/>
      <c r="Z102" s="54"/>
      <c r="AA102" s="54"/>
      <c r="AB102" s="54"/>
      <c r="AC102" s="98"/>
      <c r="AO102" s="31"/>
      <c r="AP102" s="31"/>
      <c r="AQ102" s="31"/>
      <c r="AR102" s="31"/>
      <c r="AS102" s="31"/>
    </row>
    <row r="103" spans="1:45" s="141" customFormat="1" ht="16.5" thickBot="1" x14ac:dyDescent="0.3">
      <c r="V103" s="154"/>
      <c r="W103" s="154"/>
    </row>
    <row r="104" spans="1:45" s="141" customFormat="1" ht="15.75" customHeight="1" x14ac:dyDescent="0.25">
      <c r="A104" s="403" t="s">
        <v>75</v>
      </c>
      <c r="B104" s="403"/>
      <c r="C104" s="403"/>
      <c r="D104" s="403"/>
      <c r="E104" s="403"/>
      <c r="F104" s="403"/>
      <c r="G104" s="403"/>
      <c r="H104" s="403"/>
      <c r="I104" s="403"/>
      <c r="J104" s="403"/>
      <c r="K104" s="403"/>
      <c r="L104" s="403"/>
      <c r="M104" s="403"/>
      <c r="N104" s="403"/>
      <c r="O104" s="403"/>
      <c r="P104" s="403"/>
      <c r="Q104" s="403"/>
      <c r="R104" s="403"/>
      <c r="S104" s="403"/>
      <c r="T104" s="403"/>
      <c r="U104" s="403"/>
      <c r="V104" s="154"/>
      <c r="W104" s="154"/>
    </row>
    <row r="105" spans="1:45" s="141" customFormat="1" ht="15.75" x14ac:dyDescent="0.25">
      <c r="A105" s="404"/>
      <c r="B105" s="404"/>
      <c r="C105" s="404"/>
      <c r="D105" s="404"/>
      <c r="E105" s="404"/>
      <c r="F105" s="404"/>
      <c r="G105" s="404"/>
      <c r="H105" s="404"/>
      <c r="I105" s="404"/>
      <c r="J105" s="404"/>
      <c r="K105" s="404"/>
      <c r="L105" s="404"/>
      <c r="M105" s="404"/>
      <c r="N105" s="404"/>
      <c r="O105" s="404"/>
      <c r="P105" s="404"/>
      <c r="Q105" s="404"/>
      <c r="R105" s="404"/>
      <c r="S105" s="404"/>
      <c r="T105" s="404"/>
      <c r="U105" s="404"/>
      <c r="V105" s="154"/>
      <c r="W105" s="154"/>
      <c r="AA105" s="111"/>
      <c r="AB105" s="111"/>
      <c r="AC105" s="111"/>
      <c r="AD105" s="111"/>
      <c r="AE105" s="111"/>
      <c r="AF105" s="111"/>
      <c r="AG105" s="111"/>
      <c r="AH105" s="111"/>
      <c r="AI105" s="111"/>
      <c r="AJ105" s="111"/>
      <c r="AK105" s="111"/>
      <c r="AL105" s="111"/>
    </row>
    <row r="106" spans="1:45" s="111" customFormat="1" ht="3.75" customHeight="1" x14ac:dyDescent="0.25">
      <c r="A106" s="1"/>
      <c r="B106" s="1"/>
      <c r="C106" s="1"/>
      <c r="D106" s="155"/>
      <c r="E106" s="155"/>
      <c r="F106" s="155"/>
      <c r="G106" s="155"/>
      <c r="H106" s="155"/>
      <c r="I106" s="155"/>
      <c r="J106" s="155"/>
      <c r="K106" s="155"/>
      <c r="S106" s="156"/>
      <c r="T106" s="1"/>
      <c r="U106" s="1"/>
      <c r="V106" s="1"/>
      <c r="W106" s="1"/>
      <c r="AA106" s="1"/>
      <c r="AB106" s="1"/>
      <c r="AC106" s="1"/>
      <c r="AD106" s="1"/>
      <c r="AE106" s="1"/>
      <c r="AF106" s="1"/>
      <c r="AG106" s="1"/>
      <c r="AH106" s="1"/>
      <c r="AI106" s="1"/>
      <c r="AJ106" s="1"/>
      <c r="AK106" s="1"/>
      <c r="AL106" s="1"/>
    </row>
    <row r="107" spans="1:45" ht="15.75" x14ac:dyDescent="0.25">
      <c r="B107" s="157"/>
      <c r="C107" s="157"/>
      <c r="D107" s="158"/>
      <c r="E107" s="158"/>
      <c r="G107" s="159" t="s">
        <v>76</v>
      </c>
      <c r="H107" s="511"/>
      <c r="I107" s="511"/>
      <c r="J107" s="511"/>
      <c r="K107" s="511"/>
      <c r="L107" s="511"/>
      <c r="N107" s="160" t="s">
        <v>77</v>
      </c>
      <c r="O107" s="510"/>
      <c r="P107" s="510"/>
      <c r="Q107" s="510"/>
      <c r="S107" s="475"/>
      <c r="T107" s="475"/>
      <c r="U107" s="475"/>
    </row>
    <row r="108" spans="1:45" ht="6.75" customHeight="1" x14ac:dyDescent="0.2">
      <c r="B108" s="161"/>
      <c r="C108" s="161"/>
      <c r="D108" s="162"/>
      <c r="E108" s="162"/>
      <c r="F108" s="163"/>
      <c r="G108" s="164"/>
      <c r="H108" s="164"/>
      <c r="I108" s="164"/>
      <c r="J108" s="164"/>
      <c r="K108" s="164"/>
      <c r="L108" s="164"/>
      <c r="N108" s="165"/>
      <c r="O108" s="164"/>
      <c r="P108" s="164"/>
      <c r="Q108" s="164"/>
      <c r="R108" s="516" t="s">
        <v>145</v>
      </c>
      <c r="S108" s="516"/>
      <c r="T108" s="516"/>
      <c r="U108" s="516"/>
    </row>
    <row r="109" spans="1:45" ht="21" customHeight="1" x14ac:dyDescent="0.25">
      <c r="B109" s="166"/>
      <c r="C109" s="166"/>
      <c r="D109" s="167"/>
      <c r="E109" s="167"/>
      <c r="G109" s="168" t="s">
        <v>79</v>
      </c>
      <c r="H109" s="511"/>
      <c r="I109" s="511"/>
      <c r="J109" s="511"/>
      <c r="K109" s="511"/>
      <c r="L109" s="511"/>
      <c r="N109" s="160" t="s">
        <v>77</v>
      </c>
      <c r="O109" s="510"/>
      <c r="P109" s="510"/>
      <c r="Q109" s="510"/>
      <c r="R109" s="516"/>
      <c r="S109" s="516"/>
      <c r="T109" s="516"/>
      <c r="U109" s="516"/>
    </row>
    <row r="110" spans="1:45" ht="3.75" customHeight="1" x14ac:dyDescent="0.25">
      <c r="B110" s="166"/>
      <c r="C110" s="166"/>
      <c r="D110" s="167"/>
      <c r="E110" s="167"/>
      <c r="F110" s="168"/>
      <c r="G110" s="169"/>
      <c r="H110" s="169"/>
      <c r="I110" s="169"/>
      <c r="J110" s="169"/>
      <c r="K110" s="169"/>
      <c r="L110" s="169"/>
      <c r="N110" s="165"/>
      <c r="O110" s="169"/>
      <c r="P110" s="169"/>
      <c r="Q110" s="169"/>
      <c r="R110" s="164"/>
      <c r="S110" s="170"/>
      <c r="T110" s="170"/>
      <c r="U110" s="171"/>
      <c r="AA110" s="172"/>
      <c r="AB110" s="172"/>
      <c r="AC110" s="172"/>
      <c r="AD110" s="172"/>
      <c r="AE110" s="172"/>
      <c r="AF110" s="172"/>
      <c r="AG110" s="172"/>
      <c r="AH110" s="172"/>
      <c r="AI110" s="172"/>
      <c r="AJ110" s="172"/>
      <c r="AK110" s="172"/>
      <c r="AL110" s="172"/>
    </row>
    <row r="111" spans="1:45" s="172" customFormat="1" ht="15.75" x14ac:dyDescent="0.25">
      <c r="B111" s="166"/>
      <c r="C111" s="166"/>
      <c r="D111" s="167"/>
      <c r="E111" s="167"/>
      <c r="G111" s="168" t="s">
        <v>131</v>
      </c>
      <c r="H111" s="511"/>
      <c r="I111" s="511"/>
      <c r="J111" s="511"/>
      <c r="K111" s="511"/>
      <c r="L111" s="511"/>
      <c r="N111" s="160" t="s">
        <v>77</v>
      </c>
      <c r="O111" s="510"/>
      <c r="P111" s="510"/>
      <c r="Q111" s="510"/>
      <c r="R111" s="164"/>
      <c r="S111" s="475" t="s">
        <v>78</v>
      </c>
      <c r="T111" s="475"/>
      <c r="U111" s="475"/>
      <c r="V111" s="1"/>
      <c r="W111" s="1"/>
      <c r="AO111" s="249"/>
      <c r="AP111" s="249"/>
      <c r="AQ111" s="249"/>
      <c r="AR111" s="249"/>
      <c r="AS111" s="249"/>
    </row>
    <row r="112" spans="1:45" s="172" customFormat="1" ht="3.75" customHeight="1" x14ac:dyDescent="0.2">
      <c r="B112" s="166"/>
      <c r="C112" s="166"/>
      <c r="D112" s="166"/>
      <c r="E112" s="166"/>
      <c r="F112" s="173"/>
      <c r="G112" s="170"/>
      <c r="H112" s="170"/>
      <c r="I112" s="170"/>
      <c r="J112" s="170"/>
      <c r="K112" s="174"/>
      <c r="L112" s="170"/>
      <c r="M112" s="170"/>
      <c r="N112" s="170"/>
      <c r="O112" s="170"/>
      <c r="P112" s="170"/>
      <c r="Q112" s="170"/>
      <c r="R112" s="170"/>
      <c r="S112" s="6"/>
      <c r="T112" s="1"/>
      <c r="U112" s="1"/>
      <c r="V112" s="1"/>
      <c r="W112" s="1"/>
      <c r="AO112" s="249"/>
      <c r="AP112" s="249"/>
      <c r="AQ112" s="249"/>
      <c r="AR112" s="249"/>
      <c r="AS112" s="249"/>
    </row>
    <row r="113" spans="1:45" s="172" customFormat="1" ht="15.75" x14ac:dyDescent="0.25">
      <c r="B113" s="166"/>
      <c r="C113" s="166"/>
      <c r="D113" s="167"/>
      <c r="E113" s="167"/>
      <c r="G113" s="168" t="s">
        <v>80</v>
      </c>
      <c r="H113" s="511"/>
      <c r="I113" s="511"/>
      <c r="J113" s="511"/>
      <c r="K113" s="511"/>
      <c r="L113" s="511"/>
      <c r="N113" s="160" t="s">
        <v>77</v>
      </c>
      <c r="O113" s="510"/>
      <c r="P113" s="510"/>
      <c r="Q113" s="510"/>
      <c r="R113" s="164"/>
      <c r="S113" s="476"/>
      <c r="T113" s="476"/>
      <c r="U113" s="476"/>
      <c r="W113" s="1"/>
      <c r="AA113" s="1"/>
      <c r="AB113" s="1"/>
      <c r="AC113" s="1"/>
      <c r="AD113" s="1"/>
      <c r="AE113" s="1"/>
      <c r="AF113" s="1"/>
      <c r="AG113" s="1"/>
      <c r="AH113" s="1"/>
      <c r="AI113" s="1"/>
      <c r="AJ113" s="1"/>
      <c r="AK113" s="1"/>
      <c r="AL113" s="1"/>
      <c r="AO113" s="249"/>
      <c r="AP113" s="249"/>
      <c r="AQ113" s="249"/>
      <c r="AR113" s="249"/>
      <c r="AS113" s="249"/>
    </row>
    <row r="114" spans="1:45" ht="15.75" x14ac:dyDescent="0.25">
      <c r="A114" s="158" t="s">
        <v>148</v>
      </c>
      <c r="B114" s="158"/>
      <c r="C114" s="158"/>
      <c r="D114" s="158"/>
      <c r="E114" s="158"/>
      <c r="F114" s="158"/>
      <c r="G114" s="158"/>
      <c r="H114" s="158"/>
      <c r="I114" s="158"/>
      <c r="J114" s="158"/>
      <c r="K114" s="158"/>
      <c r="L114" s="158"/>
      <c r="M114" s="158"/>
      <c r="N114" s="158"/>
      <c r="O114" s="158"/>
      <c r="P114" s="158"/>
      <c r="Q114" s="158"/>
      <c r="R114" s="158"/>
      <c r="S114" s="158"/>
      <c r="T114" s="158"/>
    </row>
    <row r="115" spans="1:45" hidden="1" x14ac:dyDescent="0.2">
      <c r="E115" s="27"/>
    </row>
    <row r="116" spans="1:45" ht="15.75" hidden="1" x14ac:dyDescent="0.2">
      <c r="A116" s="1" t="s">
        <v>81</v>
      </c>
      <c r="E116" s="512"/>
      <c r="F116" s="512"/>
      <c r="H116" s="1" t="s">
        <v>82</v>
      </c>
      <c r="I116" s="512"/>
      <c r="J116" s="512"/>
      <c r="M116" s="1" t="s">
        <v>83</v>
      </c>
      <c r="N116" s="512"/>
      <c r="O116" s="512"/>
      <c r="P116" s="512"/>
      <c r="Q116" s="512"/>
      <c r="S116" s="210" t="s">
        <v>101</v>
      </c>
      <c r="T116" s="170"/>
      <c r="U116" s="209"/>
    </row>
    <row r="117" spans="1:45" x14ac:dyDescent="0.2">
      <c r="U117" s="175" t="s">
        <v>219</v>
      </c>
    </row>
    <row r="119" spans="1:45" x14ac:dyDescent="0.2">
      <c r="A119" s="535" t="s">
        <v>117</v>
      </c>
      <c r="B119" s="535"/>
      <c r="C119" s="535"/>
      <c r="D119" s="535"/>
      <c r="E119" s="535"/>
      <c r="F119" s="535"/>
      <c r="G119" s="535"/>
      <c r="H119" s="535"/>
      <c r="I119" s="535"/>
    </row>
    <row r="120" spans="1:45" x14ac:dyDescent="0.2">
      <c r="D120" s="1" t="s">
        <v>110</v>
      </c>
      <c r="F120" s="215" t="s">
        <v>111</v>
      </c>
    </row>
    <row r="121" spans="1:45" x14ac:dyDescent="0.2">
      <c r="D121" s="1" t="s">
        <v>112</v>
      </c>
      <c r="F121" s="214">
        <v>101</v>
      </c>
    </row>
    <row r="122" spans="1:45" x14ac:dyDescent="0.2">
      <c r="D122" s="1" t="s">
        <v>113</v>
      </c>
      <c r="F122" s="214">
        <v>186</v>
      </c>
    </row>
    <row r="123" spans="1:45" x14ac:dyDescent="0.2">
      <c r="D123" s="1" t="s">
        <v>104</v>
      </c>
      <c r="F123" s="214">
        <v>65</v>
      </c>
      <c r="S123" s="1"/>
      <c r="V123" s="6"/>
    </row>
    <row r="124" spans="1:45" x14ac:dyDescent="0.2">
      <c r="D124" s="1" t="s">
        <v>114</v>
      </c>
      <c r="F124" s="214">
        <v>88</v>
      </c>
    </row>
    <row r="125" spans="1:45" x14ac:dyDescent="0.2">
      <c r="D125" s="1" t="s">
        <v>102</v>
      </c>
      <c r="F125" s="214">
        <v>47</v>
      </c>
    </row>
    <row r="126" spans="1:45" x14ac:dyDescent="0.2">
      <c r="D126" s="1" t="s">
        <v>109</v>
      </c>
      <c r="F126" s="214">
        <v>83</v>
      </c>
    </row>
    <row r="127" spans="1:45" x14ac:dyDescent="0.2">
      <c r="D127" s="1" t="s">
        <v>103</v>
      </c>
      <c r="F127" s="214">
        <v>37</v>
      </c>
    </row>
    <row r="128" spans="1:45" x14ac:dyDescent="0.2">
      <c r="D128" s="1" t="s">
        <v>106</v>
      </c>
      <c r="F128" s="214">
        <v>107</v>
      </c>
      <c r="S128" s="1"/>
    </row>
    <row r="129" spans="1:33" x14ac:dyDescent="0.2">
      <c r="D129" s="1" t="s">
        <v>105</v>
      </c>
      <c r="F129" s="214">
        <v>98</v>
      </c>
    </row>
    <row r="130" spans="1:33" x14ac:dyDescent="0.2">
      <c r="D130" s="1" t="s">
        <v>107</v>
      </c>
      <c r="F130" s="214">
        <v>109</v>
      </c>
    </row>
    <row r="131" spans="1:33" x14ac:dyDescent="0.2">
      <c r="D131" s="1" t="s">
        <v>108</v>
      </c>
      <c r="F131" s="214">
        <v>38</v>
      </c>
    </row>
    <row r="132" spans="1:33" x14ac:dyDescent="0.2">
      <c r="D132" s="1" t="s">
        <v>118</v>
      </c>
      <c r="F132" s="214">
        <v>78</v>
      </c>
    </row>
    <row r="133" spans="1:33" x14ac:dyDescent="0.2">
      <c r="D133" s="1" t="s">
        <v>119</v>
      </c>
      <c r="F133" s="214">
        <v>73</v>
      </c>
    </row>
    <row r="134" spans="1:33" x14ac:dyDescent="0.2">
      <c r="A134" s="213" t="s">
        <v>123</v>
      </c>
    </row>
    <row r="141" spans="1:33" s="141" customFormat="1" ht="15.75" x14ac:dyDescent="0.2">
      <c r="V141" s="110"/>
      <c r="AG141" s="141" t="s">
        <v>64</v>
      </c>
    </row>
    <row r="155" spans="22:23" s="141" customFormat="1" ht="15.75" x14ac:dyDescent="0.25">
      <c r="V155" s="154"/>
      <c r="W155" s="154"/>
    </row>
  </sheetData>
  <sheetProtection algorithmName="SHA-512" hashValue="SGs7IWLHRtKj0kbmLFRiEEyeODpUgIqMTguEN5fT6J5lSUbhlULzk+5Rktx4gPqGyoUQz1GoelCd4WnjkQ5w2A==" saltValue="6BUsvEApR46KCPhSGYL+kw==" spinCount="100000" sheet="1" objects="1" scenarios="1"/>
  <mergeCells count="96">
    <mergeCell ref="AH49:AJ49"/>
    <mergeCell ref="J48:L48"/>
    <mergeCell ref="M48:N48"/>
    <mergeCell ref="AJ45:AK45"/>
    <mergeCell ref="AE64:AH64"/>
    <mergeCell ref="AK51:AL51"/>
    <mergeCell ref="D52:L52"/>
    <mergeCell ref="M52:R52"/>
    <mergeCell ref="AK49:AL49"/>
    <mergeCell ref="D50:G50"/>
    <mergeCell ref="H50:I50"/>
    <mergeCell ref="J50:L50"/>
    <mergeCell ref="M50:N50"/>
    <mergeCell ref="AF50:AG50"/>
    <mergeCell ref="AH50:AJ50"/>
    <mergeCell ref="AK50:AL50"/>
    <mergeCell ref="AE65:AH65"/>
    <mergeCell ref="AE63:AH63"/>
    <mergeCell ref="AF51:AG51"/>
    <mergeCell ref="AH51:AJ51"/>
    <mergeCell ref="E116:F116"/>
    <mergeCell ref="I116:J116"/>
    <mergeCell ref="N116:Q116"/>
    <mergeCell ref="AE66:AH66"/>
    <mergeCell ref="S111:U111"/>
    <mergeCell ref="O113:Q113"/>
    <mergeCell ref="S113:U113"/>
    <mergeCell ref="H107:L107"/>
    <mergeCell ref="O107:Q107"/>
    <mergeCell ref="S107:U107"/>
    <mergeCell ref="R108:U109"/>
    <mergeCell ref="H109:L109"/>
    <mergeCell ref="A119:I119"/>
    <mergeCell ref="J39:M39"/>
    <mergeCell ref="J40:M40"/>
    <mergeCell ref="J41:M41"/>
    <mergeCell ref="J42:M42"/>
    <mergeCell ref="D51:L51"/>
    <mergeCell ref="M51:R51"/>
    <mergeCell ref="D47:G47"/>
    <mergeCell ref="H47:I47"/>
    <mergeCell ref="J47:L47"/>
    <mergeCell ref="M47:N47"/>
    <mergeCell ref="D48:G48"/>
    <mergeCell ref="H48:I48"/>
    <mergeCell ref="H111:L111"/>
    <mergeCell ref="O111:Q111"/>
    <mergeCell ref="H113:L113"/>
    <mergeCell ref="O109:Q109"/>
    <mergeCell ref="C70:U72"/>
    <mergeCell ref="G74:M74"/>
    <mergeCell ref="G98:H98"/>
    <mergeCell ref="S98:T98"/>
    <mergeCell ref="P100:R100"/>
    <mergeCell ref="A104:U105"/>
    <mergeCell ref="G59:H59"/>
    <mergeCell ref="I64:J64"/>
    <mergeCell ref="N64:P64"/>
    <mergeCell ref="K66:Q66"/>
    <mergeCell ref="H69:I69"/>
    <mergeCell ref="Q69:R69"/>
    <mergeCell ref="D49:G49"/>
    <mergeCell ref="H49:I49"/>
    <mergeCell ref="J49:L49"/>
    <mergeCell ref="M49:N49"/>
    <mergeCell ref="AF49:AG49"/>
    <mergeCell ref="H46:I46"/>
    <mergeCell ref="J46:L46"/>
    <mergeCell ref="M46:N46"/>
    <mergeCell ref="A22:U22"/>
    <mergeCell ref="E24:U24"/>
    <mergeCell ref="A26:U26"/>
    <mergeCell ref="H28:I28"/>
    <mergeCell ref="C30:U33"/>
    <mergeCell ref="J38:M38"/>
    <mergeCell ref="J43:M43"/>
    <mergeCell ref="J19:K19"/>
    <mergeCell ref="N19:P19"/>
    <mergeCell ref="Q19:U19"/>
    <mergeCell ref="A10:U10"/>
    <mergeCell ref="F12:M12"/>
    <mergeCell ref="Q12:U12"/>
    <mergeCell ref="F13:M13"/>
    <mergeCell ref="F15:M15"/>
    <mergeCell ref="Q15:S15"/>
    <mergeCell ref="F16:M16"/>
    <mergeCell ref="Q16:R16"/>
    <mergeCell ref="J18:K18"/>
    <mergeCell ref="Q18:R18"/>
    <mergeCell ref="S18:U18"/>
    <mergeCell ref="A9:U9"/>
    <mergeCell ref="A1:U1"/>
    <mergeCell ref="A4:U4"/>
    <mergeCell ref="A5:U5"/>
    <mergeCell ref="A6:U6"/>
    <mergeCell ref="A7:U7"/>
  </mergeCells>
  <dataValidations count="4">
    <dataValidation type="list" allowBlank="1" showInputMessage="1" showErrorMessage="1" sqref="H28:I28 H57" xr:uid="{CD649561-14D9-43AF-A761-418E6F286E7A}">
      <formula1>$AH$27:$AH$28</formula1>
    </dataValidation>
    <dataValidation type="list" allowBlank="1" showInputMessage="1" showErrorMessage="1" sqref="G74" xr:uid="{39D2B092-347A-49DE-8138-3696D0BD73E6}">
      <formula1>$D$76:$D$79</formula1>
    </dataValidation>
    <dataValidation type="list" allowBlank="1" showInputMessage="1" showErrorMessage="1" sqref="G60:G62" xr:uid="{60DEEB61-A394-4AEB-8F38-4C7C018A4456}">
      <formula1>$AH$85:$AH$87</formula1>
    </dataValidation>
    <dataValidation type="list" allowBlank="1" showInputMessage="1" showErrorMessage="1" sqref="G59:H59" xr:uid="{A3EC8F0A-9DAC-4347-862A-D639CAF647A0}">
      <formula1>$AH$85:$AH$90</formula1>
    </dataValidation>
  </dataValidations>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CD4A-3EA1-4988-9734-DD90F438AA1F}">
  <sheetPr>
    <pageSetUpPr fitToPage="1"/>
  </sheetPr>
  <dimension ref="A1:AS203"/>
  <sheetViews>
    <sheetView topLeftCell="A35" zoomScale="85" zoomScaleNormal="85" zoomScaleSheetLayoutView="70" workbookViewId="0">
      <selection activeCell="H23" sqref="H23"/>
    </sheetView>
  </sheetViews>
  <sheetFormatPr defaultColWidth="9.140625" defaultRowHeight="12.75" x14ac:dyDescent="0.2"/>
  <cols>
    <col min="1" max="1" width="3.7109375" style="1" customWidth="1"/>
    <col min="2" max="3" width="2.5703125" style="1" customWidth="1"/>
    <col min="4" max="4" width="10.5703125" style="1" customWidth="1"/>
    <col min="5" max="5" width="5.7109375" style="1" customWidth="1"/>
    <col min="6" max="6" width="13.5703125" style="1" customWidth="1"/>
    <col min="7" max="7" width="5.5703125" style="1" customWidth="1"/>
    <col min="8" max="8" width="12.28515625" style="1" customWidth="1"/>
    <col min="9" max="9" width="5.42578125" style="1" customWidth="1"/>
    <col min="10" max="10" width="12.42578125" style="1" customWidth="1"/>
    <col min="11" max="11" width="1.85546875" style="1" customWidth="1"/>
    <col min="12" max="12" width="4.28515625" style="1" customWidth="1"/>
    <col min="13" max="13" width="12.7109375" style="1" customWidth="1"/>
    <col min="14" max="14" width="2.140625" style="1" customWidth="1"/>
    <col min="15" max="15" width="5.28515625" style="1" customWidth="1"/>
    <col min="16" max="16" width="10.28515625" style="1" customWidth="1"/>
    <col min="17" max="17" width="2.7109375" style="1" customWidth="1"/>
    <col min="18" max="18" width="10.5703125" style="1" customWidth="1"/>
    <col min="19" max="19" width="4.28515625" style="6" customWidth="1"/>
    <col min="20" max="20" width="1" style="1" customWidth="1"/>
    <col min="21" max="21" width="23.140625" style="1" customWidth="1"/>
    <col min="22" max="22" width="9.28515625" style="1" bestFit="1" customWidth="1"/>
    <col min="23" max="27" width="12.28515625" style="1" customWidth="1"/>
    <col min="28" max="28" width="1.85546875" style="1" hidden="1" customWidth="1"/>
    <col min="29" max="29" width="12.28515625" style="1" hidden="1" customWidth="1"/>
    <col min="30" max="30" width="30.85546875" style="1" hidden="1" customWidth="1"/>
    <col min="31" max="31" width="12.28515625" style="1" hidden="1" customWidth="1"/>
    <col min="32" max="32" width="6.140625" style="1" hidden="1" customWidth="1"/>
    <col min="33" max="33" width="6.7109375" style="1" hidden="1" customWidth="1"/>
    <col min="34" max="34" width="10.42578125" style="1" hidden="1" customWidth="1"/>
    <col min="35" max="35" width="5.5703125" style="1" hidden="1" customWidth="1"/>
    <col min="36" max="36" width="6.7109375" style="1" hidden="1" customWidth="1"/>
    <col min="37" max="38" width="10.5703125" style="1" hidden="1" customWidth="1"/>
    <col min="39" max="39" width="9.7109375" style="1" hidden="1" customWidth="1"/>
    <col min="40" max="40" width="0" style="1" hidden="1" customWidth="1"/>
    <col min="41" max="41" width="10.5703125" style="111" hidden="1" customWidth="1"/>
    <col min="42" max="42" width="11.5703125" style="111" bestFit="1" customWidth="1"/>
    <col min="43" max="45" width="9.140625" style="111"/>
    <col min="46" max="16384" width="9.140625" style="1"/>
  </cols>
  <sheetData>
    <row r="1" spans="1:45" ht="39" x14ac:dyDescent="0.2">
      <c r="A1" s="397" t="s">
        <v>151</v>
      </c>
      <c r="B1" s="397"/>
      <c r="C1" s="397"/>
      <c r="D1" s="397"/>
      <c r="E1" s="397"/>
      <c r="F1" s="397"/>
      <c r="G1" s="397"/>
      <c r="H1" s="397"/>
      <c r="I1" s="397"/>
      <c r="J1" s="397"/>
      <c r="K1" s="397"/>
      <c r="L1" s="397"/>
      <c r="M1" s="397"/>
      <c r="N1" s="397"/>
      <c r="O1" s="397"/>
      <c r="P1" s="397"/>
      <c r="Q1" s="397"/>
      <c r="R1" s="397"/>
      <c r="S1" s="397"/>
      <c r="T1" s="397"/>
      <c r="U1" s="397"/>
    </row>
    <row r="4" spans="1:45" ht="25.5" x14ac:dyDescent="0.35">
      <c r="A4" s="477" t="s">
        <v>90</v>
      </c>
      <c r="B4" s="477"/>
      <c r="C4" s="477"/>
      <c r="D4" s="477"/>
      <c r="E4" s="477"/>
      <c r="F4" s="477"/>
      <c r="G4" s="477"/>
      <c r="H4" s="477"/>
      <c r="I4" s="477"/>
      <c r="J4" s="477"/>
      <c r="K4" s="477"/>
      <c r="L4" s="477"/>
      <c r="M4" s="477"/>
      <c r="N4" s="477"/>
      <c r="O4" s="477"/>
      <c r="P4" s="477"/>
      <c r="Q4" s="477"/>
      <c r="R4" s="477"/>
      <c r="S4" s="477"/>
      <c r="T4" s="477"/>
      <c r="U4" s="477"/>
    </row>
    <row r="5" spans="1:45" ht="25.5" x14ac:dyDescent="0.35">
      <c r="A5" s="478" t="s">
        <v>178</v>
      </c>
      <c r="B5" s="478"/>
      <c r="C5" s="478"/>
      <c r="D5" s="478"/>
      <c r="E5" s="478"/>
      <c r="F5" s="478"/>
      <c r="G5" s="478"/>
      <c r="H5" s="478"/>
      <c r="I5" s="478"/>
      <c r="J5" s="478"/>
      <c r="K5" s="478"/>
      <c r="L5" s="478"/>
      <c r="M5" s="478"/>
      <c r="N5" s="478"/>
      <c r="O5" s="478"/>
      <c r="P5" s="478"/>
      <c r="Q5" s="478"/>
      <c r="R5" s="478"/>
      <c r="S5" s="478"/>
      <c r="T5" s="478"/>
      <c r="U5" s="478"/>
    </row>
    <row r="6" spans="1:45" ht="23.25" x14ac:dyDescent="0.35">
      <c r="F6" s="543" t="s">
        <v>180</v>
      </c>
      <c r="G6" s="543"/>
      <c r="H6" s="543"/>
      <c r="I6" s="543"/>
      <c r="J6" s="543"/>
      <c r="K6" s="543"/>
      <c r="L6" s="543"/>
      <c r="M6" s="543"/>
      <c r="N6" s="543"/>
      <c r="O6" s="543"/>
      <c r="P6" s="543"/>
      <c r="Q6" s="543"/>
      <c r="R6" s="543"/>
      <c r="S6" s="543"/>
      <c r="T6" s="280"/>
      <c r="U6" s="280"/>
      <c r="W6" s="2"/>
    </row>
    <row r="7" spans="1:45" ht="23.25" x14ac:dyDescent="0.35">
      <c r="F7" s="543" t="s">
        <v>181</v>
      </c>
      <c r="G7" s="543"/>
      <c r="H7" s="543"/>
      <c r="I7" s="543"/>
      <c r="J7" s="543"/>
      <c r="K7" s="543"/>
      <c r="L7" s="543"/>
      <c r="M7" s="543"/>
      <c r="N7" s="543"/>
      <c r="O7" s="543"/>
      <c r="P7" s="543"/>
      <c r="Q7" s="543"/>
      <c r="R7" s="543"/>
      <c r="S7" s="543"/>
      <c r="T7" s="280"/>
      <c r="U7" s="280"/>
      <c r="W7" s="2"/>
    </row>
    <row r="8" spans="1:45" ht="6.75" customHeight="1" thickBot="1" x14ac:dyDescent="0.4">
      <c r="A8" s="267"/>
      <c r="B8" s="267"/>
      <c r="C8" s="267"/>
      <c r="D8" s="267"/>
      <c r="E8" s="267"/>
      <c r="F8" s="267"/>
      <c r="G8" s="267"/>
      <c r="H8" s="267"/>
      <c r="I8" s="267"/>
      <c r="J8" s="267"/>
      <c r="K8" s="267"/>
      <c r="L8" s="267"/>
      <c r="M8" s="267"/>
      <c r="N8" s="267"/>
      <c r="O8" s="267"/>
      <c r="P8" s="267"/>
      <c r="Q8" s="267"/>
      <c r="R8" s="267"/>
      <c r="S8" s="267"/>
      <c r="T8" s="267"/>
      <c r="U8" s="267"/>
      <c r="W8" s="2"/>
    </row>
    <row r="9" spans="1:45" s="3" customFormat="1" ht="15" thickBot="1" x14ac:dyDescent="0.25">
      <c r="A9" s="480" t="s">
        <v>0</v>
      </c>
      <c r="B9" s="481"/>
      <c r="C9" s="481"/>
      <c r="D9" s="481"/>
      <c r="E9" s="481"/>
      <c r="F9" s="481"/>
      <c r="G9" s="481"/>
      <c r="H9" s="481"/>
      <c r="I9" s="481"/>
      <c r="J9" s="481"/>
      <c r="K9" s="481"/>
      <c r="L9" s="481"/>
      <c r="M9" s="481"/>
      <c r="N9" s="481"/>
      <c r="O9" s="481"/>
      <c r="P9" s="481"/>
      <c r="Q9" s="481"/>
      <c r="R9" s="481"/>
      <c r="S9" s="481"/>
      <c r="T9" s="481"/>
      <c r="U9" s="482"/>
      <c r="W9" s="4"/>
      <c r="AO9" s="111"/>
      <c r="AP9" s="111"/>
      <c r="AQ9" s="111"/>
      <c r="AR9" s="111"/>
      <c r="AS9" s="111"/>
    </row>
    <row r="10" spans="1:45" s="3" customFormat="1" ht="19.5" thickBot="1" x14ac:dyDescent="0.35">
      <c r="A10" s="545" t="s">
        <v>91</v>
      </c>
      <c r="B10" s="546"/>
      <c r="C10" s="546"/>
      <c r="D10" s="546"/>
      <c r="E10" s="546"/>
      <c r="F10" s="546"/>
      <c r="G10" s="546"/>
      <c r="H10" s="546"/>
      <c r="I10" s="546"/>
      <c r="J10" s="546"/>
      <c r="K10" s="546"/>
      <c r="L10" s="546"/>
      <c r="M10" s="546"/>
      <c r="N10" s="546"/>
      <c r="O10" s="546"/>
      <c r="P10" s="546"/>
      <c r="Q10" s="546"/>
      <c r="R10" s="546"/>
      <c r="S10" s="546"/>
      <c r="T10" s="546"/>
      <c r="U10" s="547"/>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548"/>
      <c r="G12" s="548"/>
      <c r="H12" s="548"/>
      <c r="I12" s="548"/>
      <c r="J12" s="548"/>
      <c r="K12" s="548"/>
      <c r="L12" s="548"/>
      <c r="M12" s="548"/>
      <c r="N12" s="9"/>
      <c r="O12" s="9"/>
      <c r="P12" s="10"/>
      <c r="Q12" s="500" t="s">
        <v>149</v>
      </c>
      <c r="R12" s="501"/>
      <c r="S12" s="501"/>
      <c r="T12" s="501"/>
      <c r="U12" s="502"/>
      <c r="AG12" s="11" t="s">
        <v>3</v>
      </c>
      <c r="AH12" s="8" t="b">
        <f>ISBLANK(M19)</f>
        <v>1</v>
      </c>
      <c r="AI12" s="8" t="b">
        <f>ISNUMBER(M19)</f>
        <v>0</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549"/>
      <c r="G13" s="549"/>
      <c r="H13" s="549"/>
      <c r="I13" s="549"/>
      <c r="J13" s="549"/>
      <c r="K13" s="549"/>
      <c r="L13" s="549"/>
      <c r="M13" s="549"/>
      <c r="N13" s="9"/>
      <c r="O13" s="9"/>
      <c r="P13" s="10"/>
      <c r="Q13" s="268"/>
      <c r="R13" s="269"/>
      <c r="S13" s="269"/>
      <c r="T13" s="26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50"/>
      <c r="G15" s="550"/>
      <c r="H15" s="550"/>
      <c r="I15" s="550"/>
      <c r="J15" s="550"/>
      <c r="K15" s="550"/>
      <c r="L15" s="550"/>
      <c r="M15" s="550"/>
      <c r="N15" s="269"/>
      <c r="O15" s="269"/>
      <c r="P15" s="269"/>
      <c r="Q15" s="551" t="s">
        <v>5</v>
      </c>
      <c r="R15" s="552"/>
      <c r="S15" s="552"/>
      <c r="T15" s="15"/>
      <c r="U15" s="179" t="s">
        <v>87</v>
      </c>
      <c r="AG15" s="18" t="s">
        <v>6</v>
      </c>
      <c r="AH15" s="8" t="b">
        <f>ISBLANK(H19)</f>
        <v>1</v>
      </c>
      <c r="AI15" s="8" t="b">
        <f>ISNUMBER(H19)</f>
        <v>0</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40"/>
      <c r="G16" s="540"/>
      <c r="H16" s="540"/>
      <c r="I16" s="540"/>
      <c r="J16" s="540"/>
      <c r="K16" s="540"/>
      <c r="L16" s="540"/>
      <c r="M16" s="540"/>
      <c r="N16" s="269"/>
      <c r="O16" s="269"/>
      <c r="P16" s="269"/>
      <c r="Q16" s="487"/>
      <c r="R16" s="488"/>
      <c r="S16" s="20"/>
      <c r="T16" s="21"/>
      <c r="U16" s="22"/>
      <c r="AO16" s="248"/>
      <c r="AP16" s="248"/>
      <c r="AQ16" s="248"/>
      <c r="AR16" s="248"/>
      <c r="AS16" s="248"/>
    </row>
    <row r="17" spans="1:45" s="8" customFormat="1" ht="15" customHeight="1" x14ac:dyDescent="0.2">
      <c r="A17" s="7"/>
      <c r="C17" s="7" t="s">
        <v>116</v>
      </c>
      <c r="F17" s="284"/>
      <c r="G17" s="213" t="s">
        <v>123</v>
      </c>
      <c r="N17" s="269"/>
      <c r="O17" s="269"/>
      <c r="P17" s="269"/>
      <c r="Q17" s="268"/>
      <c r="R17" s="269"/>
      <c r="S17" s="20"/>
      <c r="T17" s="21"/>
      <c r="U17" s="22"/>
      <c r="AO17" s="248"/>
      <c r="AP17" s="248"/>
      <c r="AQ17" s="248"/>
      <c r="AR17" s="248"/>
      <c r="AS17" s="248"/>
    </row>
    <row r="18" spans="1:45" s="8" customFormat="1" ht="12.75" customHeight="1" x14ac:dyDescent="0.2">
      <c r="A18" s="7"/>
      <c r="B18" s="7" t="s">
        <v>179</v>
      </c>
      <c r="C18" s="7"/>
      <c r="F18" s="273" t="s">
        <v>7</v>
      </c>
      <c r="G18" s="23"/>
      <c r="H18" s="273" t="s">
        <v>220</v>
      </c>
      <c r="I18" s="23"/>
      <c r="J18" s="523" t="s">
        <v>9</v>
      </c>
      <c r="K18" s="523"/>
      <c r="L18" s="23"/>
      <c r="M18" s="273" t="s">
        <v>10</v>
      </c>
      <c r="N18" s="269"/>
      <c r="O18" s="269"/>
      <c r="P18" s="269"/>
      <c r="Q18" s="489" t="s">
        <v>98</v>
      </c>
      <c r="R18" s="490"/>
      <c r="S18" s="541"/>
      <c r="T18" s="541"/>
      <c r="U18" s="542"/>
      <c r="AG18" s="24"/>
      <c r="AH18" s="24"/>
      <c r="AI18" s="24" t="s">
        <v>11</v>
      </c>
      <c r="AJ18" s="24" t="s">
        <v>12</v>
      </c>
      <c r="AO18" s="248"/>
      <c r="AP18" s="248"/>
      <c r="AQ18" s="248"/>
      <c r="AR18" s="248"/>
      <c r="AS18" s="248"/>
    </row>
    <row r="19" spans="1:45" s="8" customFormat="1" ht="19.5" thickBot="1" x14ac:dyDescent="0.35">
      <c r="A19" s="7"/>
      <c r="B19" s="7" t="s">
        <v>97</v>
      </c>
      <c r="C19" s="7"/>
      <c r="F19" s="282"/>
      <c r="G19" s="244"/>
      <c r="H19" s="283"/>
      <c r="I19" s="246" t="s">
        <v>3</v>
      </c>
      <c r="J19" s="544"/>
      <c r="K19" s="544"/>
      <c r="L19" s="247"/>
      <c r="M19" s="283"/>
      <c r="N19" s="519" t="str">
        <f>+AK15&amp;AK12</f>
        <v/>
      </c>
      <c r="O19" s="519"/>
      <c r="P19" s="520"/>
      <c r="Q19" s="495"/>
      <c r="R19" s="496"/>
      <c r="S19" s="496"/>
      <c r="T19" s="496"/>
      <c r="U19" s="497"/>
      <c r="AG19" s="25">
        <f>ROUNDUP(24*(-SUM(D19:I19)+SUM(J19:N19)),2)</f>
        <v>0</v>
      </c>
      <c r="AH19" s="24">
        <f>ROUNDUP(+AG19/24,2)</f>
        <v>0</v>
      </c>
      <c r="AI19" s="24">
        <f>+TRUNC(AH19)</f>
        <v>0</v>
      </c>
      <c r="AJ19" s="24">
        <f>ROUNDUP(24*(AH19-AI19),2)</f>
        <v>0</v>
      </c>
      <c r="AO19" s="248"/>
      <c r="AP19" s="248"/>
      <c r="AQ19" s="248"/>
      <c r="AR19" s="248"/>
      <c r="AS19" s="248"/>
    </row>
    <row r="20" spans="1:45" ht="3.75" customHeight="1" x14ac:dyDescent="0.2">
      <c r="A20" s="26"/>
      <c r="B20" s="26"/>
      <c r="C20" s="26"/>
      <c r="G20" s="27"/>
    </row>
    <row r="21" spans="1:45" s="393" customFormat="1" ht="15.75" thickBot="1" x14ac:dyDescent="0.3">
      <c r="A21" s="392" t="s">
        <v>221</v>
      </c>
      <c r="B21" s="392"/>
      <c r="C21" s="392"/>
      <c r="G21" s="394"/>
      <c r="S21" s="395"/>
      <c r="AO21" s="396"/>
      <c r="AP21" s="396"/>
      <c r="AQ21" s="396"/>
      <c r="AR21" s="396"/>
      <c r="AS21" s="396"/>
    </row>
    <row r="22" spans="1:45" ht="15.75" hidden="1" thickBot="1" x14ac:dyDescent="0.3">
      <c r="A22" s="504" t="s">
        <v>13</v>
      </c>
      <c r="B22" s="505"/>
      <c r="C22" s="505"/>
      <c r="D22" s="505"/>
      <c r="E22" s="505"/>
      <c r="F22" s="505"/>
      <c r="G22" s="506"/>
      <c r="H22" s="505"/>
      <c r="I22" s="505"/>
      <c r="J22" s="505"/>
      <c r="K22" s="505"/>
      <c r="L22" s="505"/>
      <c r="M22" s="505"/>
      <c r="N22" s="505"/>
      <c r="O22" s="505"/>
      <c r="P22" s="505"/>
      <c r="Q22" s="505"/>
      <c r="R22" s="505"/>
      <c r="S22" s="505"/>
      <c r="T22" s="505"/>
      <c r="U22" s="507"/>
    </row>
    <row r="23" spans="1:45" ht="18" customHeight="1" thickBot="1" x14ac:dyDescent="0.25">
      <c r="B23" s="1" t="s">
        <v>129</v>
      </c>
      <c r="H23" s="281"/>
      <c r="S23" s="1"/>
      <c r="AF23" s="1" t="str">
        <f>TRIM(AG19)</f>
        <v>0</v>
      </c>
      <c r="AG23" s="1" t="b">
        <f>AF23&gt;=10</f>
        <v>1</v>
      </c>
      <c r="AH23" s="277"/>
    </row>
    <row r="24" spans="1:45" ht="18" customHeight="1" thickBot="1" x14ac:dyDescent="0.3">
      <c r="B24" s="1" t="s">
        <v>115</v>
      </c>
      <c r="E24" s="556"/>
      <c r="F24" s="557"/>
      <c r="G24" s="557"/>
      <c r="H24" s="557"/>
      <c r="I24" s="557"/>
      <c r="J24" s="557"/>
      <c r="K24" s="557"/>
      <c r="L24" s="557"/>
      <c r="M24" s="557"/>
      <c r="N24" s="557"/>
      <c r="O24" s="557"/>
      <c r="P24" s="557"/>
      <c r="Q24" s="557"/>
      <c r="R24" s="557"/>
      <c r="S24" s="557"/>
      <c r="T24" s="557"/>
      <c r="U24" s="558"/>
      <c r="AF24" s="1" t="str">
        <f>TRIM(AG24)</f>
        <v>-8</v>
      </c>
      <c r="AG24" s="214">
        <f>IF($AG$23=TRUE, $AG$19-8, 0)</f>
        <v>-8</v>
      </c>
    </row>
    <row r="25" spans="1:45" ht="13.5" thickBot="1" x14ac:dyDescent="0.25"/>
    <row r="26" spans="1:45" ht="19.5" thickBot="1" x14ac:dyDescent="0.35">
      <c r="A26" s="545" t="s">
        <v>93</v>
      </c>
      <c r="B26" s="546"/>
      <c r="C26" s="546"/>
      <c r="D26" s="546"/>
      <c r="E26" s="546"/>
      <c r="F26" s="546"/>
      <c r="G26" s="546"/>
      <c r="H26" s="546"/>
      <c r="I26" s="546"/>
      <c r="J26" s="546"/>
      <c r="K26" s="546"/>
      <c r="L26" s="546"/>
      <c r="M26" s="546"/>
      <c r="N26" s="546"/>
      <c r="O26" s="546"/>
      <c r="P26" s="546"/>
      <c r="Q26" s="546"/>
      <c r="R26" s="546"/>
      <c r="S26" s="546"/>
      <c r="T26" s="546"/>
      <c r="U26" s="547"/>
      <c r="AD26" s="228"/>
      <c r="AE26" s="228"/>
      <c r="AF26" s="229"/>
      <c r="AG26" s="228"/>
      <c r="AH26" s="228"/>
      <c r="AI26" s="228"/>
      <c r="AJ26" s="228"/>
      <c r="AK26" s="228"/>
      <c r="AL26" s="228"/>
      <c r="AM26" s="228"/>
      <c r="AN26" s="228"/>
      <c r="AO26" s="137"/>
      <c r="AP26" s="137"/>
      <c r="AQ26" s="137"/>
      <c r="AR26" s="137"/>
    </row>
    <row r="27" spans="1:45" s="28" customFormat="1" ht="16.5" thickBot="1" x14ac:dyDescent="0.3">
      <c r="A27" s="28" t="s">
        <v>14</v>
      </c>
      <c r="B27" s="28" t="s">
        <v>15</v>
      </c>
      <c r="AH27" s="28" t="s">
        <v>16</v>
      </c>
      <c r="AO27" s="31"/>
      <c r="AP27" s="31"/>
      <c r="AQ27" s="31"/>
      <c r="AR27" s="31"/>
      <c r="AS27" s="31"/>
    </row>
    <row r="28" spans="1:45" s="29" customFormat="1" ht="16.5" thickBot="1" x14ac:dyDescent="0.3">
      <c r="B28" s="197">
        <v>1</v>
      </c>
      <c r="C28" s="30" t="s">
        <v>20</v>
      </c>
      <c r="D28" s="31"/>
      <c r="E28" s="32"/>
      <c r="F28" s="32"/>
      <c r="G28" s="32"/>
      <c r="H28" s="559" t="s">
        <v>19</v>
      </c>
      <c r="I28" s="560"/>
      <c r="J28" s="31"/>
      <c r="K28" s="31"/>
      <c r="L28" s="31"/>
      <c r="M28" s="31" t="s">
        <v>124</v>
      </c>
      <c r="N28" s="31"/>
      <c r="O28" s="31"/>
      <c r="P28" s="31"/>
      <c r="Q28" s="31"/>
      <c r="R28" s="31"/>
      <c r="S28" s="31"/>
      <c r="T28" s="31"/>
      <c r="U28" s="31"/>
      <c r="W28" s="28"/>
      <c r="X28" s="28"/>
      <c r="Y28" s="28"/>
      <c r="Z28" s="28"/>
      <c r="AA28" s="28"/>
      <c r="AB28" s="28"/>
      <c r="AC28" s="34"/>
      <c r="AH28" s="29" t="s">
        <v>19</v>
      </c>
      <c r="AO28" s="31"/>
      <c r="AP28" s="31"/>
      <c r="AQ28" s="31"/>
      <c r="AR28" s="31"/>
      <c r="AS28" s="31"/>
    </row>
    <row r="29" spans="1:45" s="28" customFormat="1" ht="15.75" x14ac:dyDescent="0.25">
      <c r="B29" s="197"/>
      <c r="J29" s="32"/>
      <c r="K29" s="32"/>
      <c r="L29" s="32"/>
      <c r="M29" s="32"/>
      <c r="N29" s="32"/>
      <c r="O29" s="32"/>
      <c r="P29" s="32"/>
      <c r="Q29" s="32"/>
      <c r="R29" s="32"/>
      <c r="S29" s="32"/>
      <c r="T29" s="31"/>
      <c r="U29" s="33"/>
      <c r="AO29" s="31"/>
      <c r="AP29" s="31"/>
      <c r="AQ29" s="31"/>
      <c r="AR29" s="31"/>
      <c r="AS29" s="31"/>
    </row>
    <row r="30" spans="1:45" s="26" customFormat="1" ht="15.75" x14ac:dyDescent="0.25">
      <c r="B30" s="197">
        <v>2</v>
      </c>
      <c r="C30" s="470" t="s">
        <v>213</v>
      </c>
      <c r="D30" s="470"/>
      <c r="E30" s="470"/>
      <c r="F30" s="470"/>
      <c r="G30" s="470"/>
      <c r="H30" s="470"/>
      <c r="I30" s="470"/>
      <c r="J30" s="470"/>
      <c r="K30" s="470"/>
      <c r="L30" s="470"/>
      <c r="M30" s="470"/>
      <c r="N30" s="470"/>
      <c r="O30" s="470"/>
      <c r="P30" s="470"/>
      <c r="Q30" s="470"/>
      <c r="R30" s="470"/>
      <c r="S30" s="470"/>
      <c r="T30" s="470"/>
      <c r="U30" s="470"/>
      <c r="W30" s="35"/>
      <c r="X30" s="35"/>
      <c r="Y30" s="35"/>
      <c r="Z30" s="35"/>
      <c r="AA30" s="35"/>
      <c r="AB30" s="35"/>
      <c r="AC30" s="36"/>
      <c r="AO30" s="82"/>
      <c r="AP30" s="82"/>
      <c r="AQ30" s="82"/>
      <c r="AR30" s="82"/>
      <c r="AS30" s="82"/>
    </row>
    <row r="31" spans="1:45" s="28" customFormat="1" ht="3.75" customHeight="1" x14ac:dyDescent="0.25">
      <c r="B31" s="197"/>
      <c r="C31" s="470"/>
      <c r="D31" s="470"/>
      <c r="E31" s="470"/>
      <c r="F31" s="470"/>
      <c r="G31" s="470"/>
      <c r="H31" s="470"/>
      <c r="I31" s="470"/>
      <c r="J31" s="470"/>
      <c r="K31" s="470"/>
      <c r="L31" s="470"/>
      <c r="M31" s="470"/>
      <c r="N31" s="470"/>
      <c r="O31" s="470"/>
      <c r="P31" s="470"/>
      <c r="Q31" s="470"/>
      <c r="R31" s="470"/>
      <c r="S31" s="470"/>
      <c r="T31" s="470"/>
      <c r="U31" s="470"/>
      <c r="AO31" s="31"/>
      <c r="AP31" s="31"/>
      <c r="AQ31" s="31"/>
      <c r="AR31" s="31"/>
      <c r="AS31" s="31"/>
    </row>
    <row r="32" spans="1:45" s="28" customFormat="1" ht="15.75" customHeight="1" x14ac:dyDescent="0.25">
      <c r="B32" s="197"/>
      <c r="C32" s="470"/>
      <c r="D32" s="470"/>
      <c r="E32" s="470"/>
      <c r="F32" s="470"/>
      <c r="G32" s="470"/>
      <c r="H32" s="470"/>
      <c r="I32" s="470"/>
      <c r="J32" s="470"/>
      <c r="K32" s="470"/>
      <c r="L32" s="470"/>
      <c r="M32" s="470"/>
      <c r="N32" s="470"/>
      <c r="O32" s="470"/>
      <c r="P32" s="470"/>
      <c r="Q32" s="470"/>
      <c r="R32" s="470"/>
      <c r="S32" s="470"/>
      <c r="T32" s="470"/>
      <c r="U32" s="470"/>
      <c r="AO32" s="31"/>
      <c r="AP32" s="31"/>
      <c r="AQ32" s="31"/>
      <c r="AR32" s="31"/>
      <c r="AS32" s="31"/>
    </row>
    <row r="33" spans="2:45" s="28" customFormat="1" ht="29.25" customHeight="1" x14ac:dyDescent="0.25">
      <c r="C33" s="529"/>
      <c r="D33" s="529"/>
      <c r="E33" s="529"/>
      <c r="F33" s="529"/>
      <c r="G33" s="529"/>
      <c r="H33" s="529"/>
      <c r="I33" s="529"/>
      <c r="J33" s="529"/>
      <c r="K33" s="529"/>
      <c r="L33" s="529"/>
      <c r="M33" s="529"/>
      <c r="N33" s="529"/>
      <c r="O33" s="529"/>
      <c r="P33" s="529"/>
      <c r="Q33" s="529"/>
      <c r="R33" s="529"/>
      <c r="S33" s="529"/>
      <c r="T33" s="529"/>
      <c r="U33" s="529"/>
      <c r="AO33" s="31"/>
      <c r="AP33" s="31"/>
      <c r="AQ33" s="31"/>
      <c r="AR33" s="31"/>
      <c r="AS33" s="31"/>
    </row>
    <row r="34" spans="2:45" s="28" customFormat="1" ht="15.75" x14ac:dyDescent="0.25">
      <c r="B34" s="37"/>
      <c r="C34" s="38" t="s">
        <v>21</v>
      </c>
      <c r="D34" s="38"/>
      <c r="E34" s="38"/>
      <c r="F34" s="38"/>
      <c r="G34" s="38"/>
      <c r="H34" s="38"/>
      <c r="I34" s="38"/>
      <c r="J34" s="38"/>
      <c r="K34" s="38"/>
      <c r="L34" s="38"/>
      <c r="M34" s="38"/>
      <c r="N34" s="38"/>
      <c r="O34" s="38"/>
      <c r="P34" s="38"/>
      <c r="Q34" s="38"/>
      <c r="R34" s="38"/>
      <c r="S34" s="38"/>
      <c r="T34" s="38"/>
      <c r="U34" s="39"/>
      <c r="AO34" s="31"/>
      <c r="AP34" s="31"/>
      <c r="AQ34" s="31"/>
      <c r="AR34" s="31"/>
      <c r="AS34" s="31"/>
    </row>
    <row r="35" spans="2:45" s="28" customFormat="1" ht="16.5" thickBot="1" x14ac:dyDescent="0.3">
      <c r="AO35" s="31"/>
      <c r="AP35" s="31"/>
      <c r="AQ35" s="31"/>
      <c r="AR35" s="31"/>
      <c r="AS35" s="31"/>
    </row>
    <row r="36" spans="2:45" s="28" customFormat="1" ht="16.5" thickBot="1" x14ac:dyDescent="0.3">
      <c r="C36" s="28" t="s">
        <v>176</v>
      </c>
      <c r="H36" s="276">
        <f>AG19</f>
        <v>0</v>
      </c>
      <c r="I36" s="28" t="s">
        <v>12</v>
      </c>
      <c r="AO36" s="31"/>
      <c r="AP36" s="31"/>
      <c r="AQ36" s="31"/>
      <c r="AR36" s="31"/>
      <c r="AS36" s="31"/>
    </row>
    <row r="37" spans="2:45" s="28" customFormat="1" ht="15.75" x14ac:dyDescent="0.25">
      <c r="AO37" s="31"/>
      <c r="AP37" s="31"/>
      <c r="AQ37" s="31"/>
      <c r="AR37" s="31"/>
      <c r="AS37" s="31"/>
    </row>
    <row r="38" spans="2:45" s="28" customFormat="1" ht="15.75" x14ac:dyDescent="0.25">
      <c r="C38" s="40" t="s">
        <v>44</v>
      </c>
      <c r="H38" s="80" t="s">
        <v>27</v>
      </c>
      <c r="I38" s="278"/>
      <c r="J38" s="530" t="s">
        <v>171</v>
      </c>
      <c r="K38" s="530"/>
      <c r="L38" s="530"/>
      <c r="M38" s="530"/>
      <c r="AO38" s="31"/>
      <c r="AP38" s="31"/>
      <c r="AQ38" s="31"/>
      <c r="AR38" s="31"/>
      <c r="AS38" s="31"/>
    </row>
    <row r="39" spans="2:45" s="28" customFormat="1" ht="15.75" x14ac:dyDescent="0.25">
      <c r="D39" s="37" t="s">
        <v>167</v>
      </c>
      <c r="E39" s="38"/>
      <c r="F39" s="38"/>
      <c r="G39" s="39"/>
      <c r="H39" s="84">
        <v>0</v>
      </c>
      <c r="I39" s="278">
        <f>IF($F$17&gt;=60, 1,0)</f>
        <v>0</v>
      </c>
      <c r="J39" s="536">
        <f>IF($AG$24&lt;=2, 0, 0)*$I$39</f>
        <v>0</v>
      </c>
      <c r="K39" s="536"/>
      <c r="L39" s="536"/>
      <c r="M39" s="536"/>
      <c r="AO39" s="31"/>
      <c r="AP39" s="31"/>
      <c r="AQ39" s="31"/>
      <c r="AR39" s="31"/>
      <c r="AS39" s="31"/>
    </row>
    <row r="40" spans="2:45" s="28" customFormat="1" ht="15.75" x14ac:dyDescent="0.25">
      <c r="D40" s="37" t="s">
        <v>168</v>
      </c>
      <c r="E40" s="38"/>
      <c r="F40" s="38"/>
      <c r="G40" s="39"/>
      <c r="H40" s="84">
        <v>25</v>
      </c>
      <c r="I40" s="278">
        <f>IF($F$17&gt;=60, 1,0)</f>
        <v>0</v>
      </c>
      <c r="J40" s="536">
        <f>IF(AND($AG$24&gt;=2,$AG$24&lt;6), $S$48,0)*$I$40</f>
        <v>0</v>
      </c>
      <c r="K40" s="536"/>
      <c r="L40" s="536"/>
      <c r="M40" s="536"/>
      <c r="AO40" s="31"/>
      <c r="AP40" s="31"/>
      <c r="AQ40" s="31"/>
      <c r="AR40" s="31"/>
      <c r="AS40" s="31"/>
    </row>
    <row r="41" spans="2:45" s="28" customFormat="1" ht="16.5" thickBot="1" x14ac:dyDescent="0.3">
      <c r="D41" s="37" t="s">
        <v>169</v>
      </c>
      <c r="E41" s="38"/>
      <c r="F41" s="38"/>
      <c r="G41" s="39"/>
      <c r="H41" s="84">
        <v>50</v>
      </c>
      <c r="I41" s="279">
        <f>IF($F$17&gt;=60, 1,0)</f>
        <v>0</v>
      </c>
      <c r="J41" s="536">
        <f>IF(AND($AG$24&gt;=6,$AG$24&lt;12), $S$49, 0)*$I$41</f>
        <v>0</v>
      </c>
      <c r="K41" s="536"/>
      <c r="L41" s="536"/>
      <c r="M41" s="536"/>
      <c r="AO41" s="31"/>
      <c r="AP41" s="31"/>
      <c r="AQ41" s="31"/>
      <c r="AR41" s="31"/>
      <c r="AS41" s="31"/>
    </row>
    <row r="42" spans="2:45" s="28" customFormat="1" ht="16.5" thickBot="1" x14ac:dyDescent="0.3">
      <c r="D42" s="37" t="s">
        <v>170</v>
      </c>
      <c r="E42" s="38"/>
      <c r="F42" s="38"/>
      <c r="G42" s="39"/>
      <c r="H42" s="90">
        <v>70</v>
      </c>
      <c r="I42" s="278">
        <f>IF($F$17&gt;=60, 1,0)</f>
        <v>0</v>
      </c>
      <c r="J42" s="537">
        <f>IF(AG24&gt;12,H42,0)*I42</f>
        <v>0</v>
      </c>
      <c r="K42" s="537"/>
      <c r="L42" s="537"/>
      <c r="M42" s="537"/>
      <c r="AO42" s="31"/>
      <c r="AP42" s="31"/>
      <c r="AQ42" s="31"/>
      <c r="AR42" s="31"/>
      <c r="AS42" s="31"/>
    </row>
    <row r="43" spans="2:45" s="28" customFormat="1" ht="16.5" thickBot="1" x14ac:dyDescent="0.3">
      <c r="J43" s="553">
        <f>SUM(J39:M42)*H23</f>
        <v>0</v>
      </c>
      <c r="K43" s="554"/>
      <c r="L43" s="554"/>
      <c r="M43" s="555"/>
      <c r="AO43" s="31"/>
      <c r="AP43" s="31"/>
      <c r="AQ43" s="31"/>
      <c r="AR43" s="31"/>
      <c r="AS43" s="31"/>
    </row>
    <row r="44" spans="2:45" s="28" customFormat="1" ht="16.5" thickBot="1" x14ac:dyDescent="0.3">
      <c r="AO44" s="31"/>
      <c r="AP44" s="31"/>
      <c r="AQ44" s="31"/>
      <c r="AR44" s="31"/>
      <c r="AS44" s="31"/>
    </row>
    <row r="45" spans="2:45" s="35" customFormat="1" ht="14.25" hidden="1" x14ac:dyDescent="0.2">
      <c r="C45" s="26"/>
      <c r="D45" s="26"/>
      <c r="E45" s="26"/>
      <c r="F45" s="26"/>
      <c r="G45" s="26"/>
      <c r="H45" s="26"/>
      <c r="I45" s="26"/>
      <c r="J45" s="26"/>
      <c r="K45" s="26"/>
      <c r="L45" s="26"/>
      <c r="M45" s="26"/>
      <c r="N45" s="26"/>
      <c r="O45" s="26"/>
      <c r="P45" s="26"/>
      <c r="Q45" s="26"/>
      <c r="R45" s="26"/>
      <c r="S45" s="54"/>
      <c r="T45" s="26"/>
      <c r="U45" s="26"/>
      <c r="V45" s="53"/>
      <c r="W45" s="53"/>
      <c r="X45" s="53"/>
      <c r="Y45" s="53"/>
      <c r="Z45" s="53"/>
      <c r="AA45" s="53"/>
      <c r="AB45" s="53"/>
      <c r="AC45" s="53"/>
      <c r="AD45" s="53"/>
      <c r="AE45" s="53"/>
      <c r="AF45" s="82"/>
      <c r="AG45" s="274"/>
      <c r="AH45" s="274"/>
      <c r="AI45" s="274"/>
      <c r="AJ45" s="539"/>
      <c r="AK45" s="539"/>
      <c r="AO45" s="82"/>
      <c r="AP45" s="82"/>
      <c r="AQ45" s="82"/>
      <c r="AR45" s="82"/>
      <c r="AS45" s="82"/>
    </row>
    <row r="46" spans="2:45" s="26" customFormat="1" ht="14.25" hidden="1" x14ac:dyDescent="0.2">
      <c r="G46" s="14"/>
      <c r="H46" s="445" t="s">
        <v>45</v>
      </c>
      <c r="I46" s="446"/>
      <c r="J46" s="445" t="s">
        <v>24</v>
      </c>
      <c r="K46" s="447"/>
      <c r="L46" s="446"/>
      <c r="M46" s="445" t="s">
        <v>26</v>
      </c>
      <c r="N46" s="446"/>
      <c r="O46" s="78"/>
      <c r="P46" s="78"/>
      <c r="Q46" s="79"/>
      <c r="R46" s="270" t="s">
        <v>12</v>
      </c>
      <c r="S46" s="80" t="s">
        <v>27</v>
      </c>
      <c r="U46" s="81" t="s">
        <v>35</v>
      </c>
      <c r="AC46" s="35"/>
      <c r="AF46" s="35"/>
      <c r="AG46" s="35"/>
      <c r="AH46" s="35"/>
      <c r="AI46" s="35"/>
      <c r="AJ46" s="35"/>
      <c r="AK46" s="35"/>
      <c r="AL46" s="35"/>
      <c r="AO46" s="82"/>
      <c r="AP46" s="82"/>
      <c r="AQ46" s="82"/>
      <c r="AR46" s="82"/>
      <c r="AS46" s="82"/>
    </row>
    <row r="47" spans="2:45" s="26" customFormat="1" ht="14.25" hidden="1" x14ac:dyDescent="0.2">
      <c r="D47" s="423" t="s">
        <v>46</v>
      </c>
      <c r="E47" s="423"/>
      <c r="F47" s="423"/>
      <c r="G47" s="423"/>
      <c r="H47" s="424" t="str">
        <f>IF(AND(AJ19&gt;0,$AJ$19&lt;2),$J$19,"")</f>
        <v/>
      </c>
      <c r="I47" s="425"/>
      <c r="J47" s="426" t="str">
        <f>IF(AND(AJ19&gt;0,$AJ$19&lt;2),$H$19,"")</f>
        <v/>
      </c>
      <c r="K47" s="427"/>
      <c r="L47" s="428"/>
      <c r="M47" s="426" t="str">
        <f>IF(AND(AJ19&gt;0,$AJ$19&lt;2),$M$19,"")</f>
        <v/>
      </c>
      <c r="N47" s="428"/>
      <c r="O47" s="78"/>
      <c r="P47" s="78"/>
      <c r="Q47" s="79"/>
      <c r="R47" s="264">
        <f>IF($AJ$19&lt;2,$AJ$19,0)</f>
        <v>0</v>
      </c>
      <c r="S47" s="84">
        <v>0</v>
      </c>
      <c r="T47" s="26">
        <f>IF(F17&gt;60, 1,0)</f>
        <v>0</v>
      </c>
      <c r="U47" s="85">
        <f>IF(R47&gt;0,S47,0)*T47</f>
        <v>0</v>
      </c>
      <c r="AC47" s="35"/>
      <c r="AF47" s="35"/>
      <c r="AG47" s="35"/>
      <c r="AH47" s="35"/>
      <c r="AI47" s="35"/>
      <c r="AJ47" s="35"/>
      <c r="AK47" s="35"/>
      <c r="AL47" s="35"/>
      <c r="AO47" s="82"/>
      <c r="AP47" s="82"/>
      <c r="AQ47" s="82"/>
      <c r="AR47" s="82"/>
      <c r="AS47" s="82"/>
    </row>
    <row r="48" spans="2:45" s="26" customFormat="1" ht="14.25" hidden="1" x14ac:dyDescent="0.2">
      <c r="D48" s="423" t="s">
        <v>47</v>
      </c>
      <c r="E48" s="423"/>
      <c r="F48" s="423"/>
      <c r="G48" s="423"/>
      <c r="H48" s="424" t="str">
        <f>IF(AND($AJ$19&gt;=2,$AJ$19&lt;6),$J$19,"")</f>
        <v/>
      </c>
      <c r="I48" s="425"/>
      <c r="J48" s="426" t="str">
        <f>IF(AND($AJ$19&gt;=2,$AJ$19&lt;6),$H$19,"")</f>
        <v/>
      </c>
      <c r="K48" s="427"/>
      <c r="L48" s="428"/>
      <c r="M48" s="426" t="str">
        <f>IF(AND($AJ$19&gt;=2,$AJ$19&lt;6),$M$19,"")</f>
        <v/>
      </c>
      <c r="N48" s="428"/>
      <c r="O48" s="78"/>
      <c r="P48" s="78"/>
      <c r="Q48" s="79"/>
      <c r="R48" s="264">
        <f>IF(AND($AJ$19&gt;=2,AJ19&lt;6),$AJ$19,0)</f>
        <v>0</v>
      </c>
      <c r="S48" s="84">
        <v>25</v>
      </c>
      <c r="T48" s="26">
        <f>IF(F17&gt;60, 1,0)</f>
        <v>0</v>
      </c>
      <c r="U48" s="85">
        <f t="shared" ref="U48:U50" si="0">IF(R48&gt;0,S48,0)*T48</f>
        <v>0</v>
      </c>
      <c r="AC48" s="35"/>
      <c r="AF48" s="35"/>
      <c r="AG48" s="35"/>
      <c r="AH48" s="35"/>
      <c r="AI48" s="35"/>
      <c r="AJ48" s="35"/>
      <c r="AK48" s="35"/>
      <c r="AL48" s="35"/>
      <c r="AO48" s="82"/>
      <c r="AP48" s="82"/>
      <c r="AQ48" s="82"/>
      <c r="AR48" s="82"/>
      <c r="AS48" s="82"/>
    </row>
    <row r="49" spans="1:45" s="26" customFormat="1" ht="14.25" hidden="1" x14ac:dyDescent="0.2">
      <c r="D49" s="423" t="s">
        <v>48</v>
      </c>
      <c r="E49" s="423"/>
      <c r="F49" s="423"/>
      <c r="G49" s="423"/>
      <c r="H49" s="424" t="str">
        <f>IF(AND($AJ$19&gt;=6,$AJ$19&lt;12),$J$19,"")</f>
        <v/>
      </c>
      <c r="I49" s="425"/>
      <c r="J49" s="426" t="str">
        <f>IF(AND($AJ$19&gt;=6,$AJ$19&lt;12),$H$19,"")</f>
        <v/>
      </c>
      <c r="K49" s="427"/>
      <c r="L49" s="428"/>
      <c r="M49" s="426" t="str">
        <f>IF(AND($AJ$19&gt;=6,$AJ$19&lt;12),$M$19,"")</f>
        <v/>
      </c>
      <c r="N49" s="428"/>
      <c r="O49" s="78"/>
      <c r="P49" s="78"/>
      <c r="Q49" s="79"/>
      <c r="R49" s="264">
        <f>IF(AND($AJ$19&gt;=6,AJ19&lt;12),$AJ$19,0)</f>
        <v>0</v>
      </c>
      <c r="S49" s="84">
        <v>50</v>
      </c>
      <c r="T49" s="26">
        <f>IF(F17&gt;60, 1,0)</f>
        <v>0</v>
      </c>
      <c r="U49" s="85">
        <f t="shared" si="0"/>
        <v>0</v>
      </c>
      <c r="W49" s="53"/>
      <c r="X49" s="53"/>
      <c r="Y49" s="53"/>
      <c r="Z49" s="53"/>
      <c r="AA49" s="53"/>
      <c r="AB49" s="53"/>
      <c r="AC49" s="82"/>
      <c r="AF49" s="534" t="str">
        <f>IF(AND(BH19&gt;0,$AJ$19&lt;2),$J$19,"")</f>
        <v/>
      </c>
      <c r="AG49" s="534"/>
      <c r="AH49" s="538" t="str">
        <f>IF(AND(BH19&gt;0,$AJ$19&lt;2),$H$19,"")</f>
        <v/>
      </c>
      <c r="AI49" s="538"/>
      <c r="AJ49" s="538"/>
      <c r="AK49" s="538" t="str">
        <f>IF(AND(BH19&gt;0,$AJ$19&lt;2),$M$19,"")</f>
        <v/>
      </c>
      <c r="AL49" s="538"/>
      <c r="AM49" s="78"/>
      <c r="AN49" s="264">
        <f>IF($AJ$19&lt;2,$AJ$19,0)</f>
        <v>0</v>
      </c>
      <c r="AO49" s="82"/>
      <c r="AP49" s="82"/>
      <c r="AQ49" s="82"/>
      <c r="AR49" s="82"/>
      <c r="AS49" s="82"/>
    </row>
    <row r="50" spans="1:45" s="26" customFormat="1" ht="15" hidden="1" thickBot="1" x14ac:dyDescent="0.25">
      <c r="D50" s="429" t="s">
        <v>49</v>
      </c>
      <c r="E50" s="429"/>
      <c r="F50" s="429"/>
      <c r="G50" s="429"/>
      <c r="H50" s="430" t="str">
        <f>IF($AJ$19&gt;=12,$J$19,"")</f>
        <v/>
      </c>
      <c r="I50" s="431"/>
      <c r="J50" s="432" t="str">
        <f>IF($AJ$19&gt;=12,$H$19,"")</f>
        <v/>
      </c>
      <c r="K50" s="433"/>
      <c r="L50" s="434"/>
      <c r="M50" s="432" t="str">
        <f>IF($AJ$19&gt;=12,$M$19,"")</f>
        <v/>
      </c>
      <c r="N50" s="434"/>
      <c r="O50" s="87"/>
      <c r="P50" s="87"/>
      <c r="Q50" s="88"/>
      <c r="R50" s="89">
        <f>IF($AJ$19&gt;=12,$AJ$19,0)</f>
        <v>0</v>
      </c>
      <c r="S50" s="90">
        <v>70</v>
      </c>
      <c r="T50" s="26">
        <f>IF(F17&gt;60, 1,0)</f>
        <v>0</v>
      </c>
      <c r="U50" s="85">
        <f t="shared" si="0"/>
        <v>0</v>
      </c>
      <c r="AC50" s="36"/>
      <c r="AF50" s="534" t="str">
        <f>IF(AND($AJ$19&gt;=2,$AJ$19&lt;6),$J$19,"")</f>
        <v/>
      </c>
      <c r="AG50" s="534"/>
      <c r="AH50" s="538" t="str">
        <f>IF(AND($AJ$19&gt;=2,$AJ$19&lt;6),$H$19,"")</f>
        <v/>
      </c>
      <c r="AI50" s="538"/>
      <c r="AJ50" s="538"/>
      <c r="AK50" s="538" t="str">
        <f>IF(AND($AJ$19&gt;=2,$AJ$19&lt;6),$M$19,"")</f>
        <v/>
      </c>
      <c r="AL50" s="538"/>
      <c r="AM50" s="78"/>
      <c r="AN50" s="264">
        <f>IF(AND($AJ$19&gt;=2,BH19&lt;6),$AJ$19,0)</f>
        <v>0</v>
      </c>
      <c r="AO50" s="82"/>
      <c r="AP50" s="82"/>
      <c r="AQ50" s="82"/>
      <c r="AR50" s="82"/>
      <c r="AS50" s="82"/>
    </row>
    <row r="51" spans="1:45" s="26" customFormat="1" ht="15.75" hidden="1" thickBot="1" x14ac:dyDescent="0.3">
      <c r="D51" s="419" t="s">
        <v>51</v>
      </c>
      <c r="E51" s="420"/>
      <c r="F51" s="420"/>
      <c r="G51" s="420"/>
      <c r="H51" s="420"/>
      <c r="I51" s="420"/>
      <c r="J51" s="420"/>
      <c r="K51" s="420"/>
      <c r="L51" s="420"/>
      <c r="M51" s="421"/>
      <c r="N51" s="422"/>
      <c r="O51" s="422"/>
      <c r="P51" s="422"/>
      <c r="Q51" s="422"/>
      <c r="R51" s="422"/>
      <c r="S51" s="272"/>
      <c r="T51" s="96"/>
      <c r="U51" s="97">
        <f>SUM(U46:U50)</f>
        <v>0</v>
      </c>
      <c r="AC51" s="36"/>
      <c r="AF51" s="534" t="str">
        <f>IF(AND($AJ$19&gt;=6,$AJ$19&lt;12),$J$19,"")</f>
        <v/>
      </c>
      <c r="AG51" s="534"/>
      <c r="AH51" s="538" t="str">
        <f>IF(AND($AJ$19&gt;=6,$AJ$19&lt;12),$H$19,"")</f>
        <v/>
      </c>
      <c r="AI51" s="538"/>
      <c r="AJ51" s="538"/>
      <c r="AK51" s="538" t="str">
        <f>IF(AND($AJ$19&gt;=6,$AJ$19&lt;12),$M$19,"")</f>
        <v/>
      </c>
      <c r="AL51" s="538"/>
      <c r="AM51" s="78"/>
      <c r="AN51" s="264">
        <f>IF(AND($AJ$19&gt;=6,BH19&lt;12),$AJ$19,0)</f>
        <v>0</v>
      </c>
      <c r="AO51" s="82"/>
      <c r="AP51" s="82"/>
      <c r="AQ51" s="82"/>
      <c r="AR51" s="82"/>
      <c r="AS51" s="82"/>
    </row>
    <row r="52" spans="1:45" s="26" customFormat="1" ht="12.75" hidden="1" customHeight="1" thickBot="1" x14ac:dyDescent="0.3">
      <c r="D52" s="419" t="s">
        <v>51</v>
      </c>
      <c r="E52" s="420"/>
      <c r="F52" s="420"/>
      <c r="G52" s="420"/>
      <c r="H52" s="420"/>
      <c r="I52" s="420"/>
      <c r="J52" s="420"/>
      <c r="K52" s="420"/>
      <c r="L52" s="420"/>
      <c r="M52" s="421"/>
      <c r="N52" s="422"/>
      <c r="O52" s="422"/>
      <c r="P52" s="422"/>
      <c r="Q52" s="422"/>
      <c r="R52" s="422"/>
      <c r="S52" s="272"/>
      <c r="T52" s="96"/>
      <c r="U52" s="97">
        <f>SUM(U49:U51)</f>
        <v>0</v>
      </c>
      <c r="AC52" s="86"/>
      <c r="AF52" s="35"/>
      <c r="AG52" s="35"/>
      <c r="AH52" s="35"/>
      <c r="AI52" s="35"/>
      <c r="AJ52" s="35"/>
      <c r="AK52" s="35"/>
      <c r="AL52" s="35"/>
      <c r="AO52" s="82"/>
      <c r="AP52" s="82"/>
      <c r="AQ52" s="82"/>
      <c r="AR52" s="82"/>
      <c r="AS52" s="82"/>
    </row>
    <row r="53" spans="1:45" s="26" customFormat="1" ht="15" hidden="1" thickBot="1" x14ac:dyDescent="0.25">
      <c r="V53" s="54"/>
      <c r="W53" s="54"/>
      <c r="X53" s="54"/>
      <c r="Y53" s="54"/>
      <c r="Z53" s="54"/>
      <c r="AA53" s="54"/>
      <c r="AB53" s="54"/>
      <c r="AC53" s="98"/>
      <c r="AD53" s="54"/>
      <c r="AE53" s="54"/>
      <c r="AF53" s="53"/>
      <c r="AG53" s="35"/>
      <c r="AH53" s="35"/>
      <c r="AI53" s="35"/>
      <c r="AJ53" s="35"/>
      <c r="AK53" s="35"/>
      <c r="AL53" s="35"/>
      <c r="AO53" s="82"/>
      <c r="AP53" s="82"/>
      <c r="AQ53" s="82"/>
      <c r="AR53" s="82"/>
      <c r="AS53" s="82"/>
    </row>
    <row r="54" spans="1:45" s="26" customFormat="1" ht="15.75" x14ac:dyDescent="0.25">
      <c r="A54" s="382"/>
      <c r="B54" s="383"/>
      <c r="C54" s="384" t="s">
        <v>182</v>
      </c>
      <c r="D54" s="384"/>
      <c r="E54" s="384"/>
      <c r="F54" s="385"/>
      <c r="G54" s="386"/>
      <c r="H54" s="385"/>
      <c r="I54" s="384"/>
      <c r="J54" s="387"/>
      <c r="K54" s="387"/>
      <c r="L54" s="384"/>
      <c r="M54" s="388"/>
      <c r="N54" s="388"/>
      <c r="O54" s="388"/>
      <c r="P54" s="388"/>
      <c r="Q54" s="384"/>
      <c r="R54" s="389"/>
      <c r="S54" s="384"/>
      <c r="T54" s="390"/>
      <c r="U54" s="391">
        <f>J43</f>
        <v>0</v>
      </c>
      <c r="V54" s="82"/>
      <c r="W54" s="82"/>
    </row>
    <row r="55" spans="1:45" s="26" customFormat="1" ht="16.5" customHeight="1" thickBot="1" x14ac:dyDescent="0.3">
      <c r="A55" s="610" t="s">
        <v>222</v>
      </c>
      <c r="B55" s="611"/>
      <c r="C55" s="611"/>
      <c r="D55" s="611"/>
      <c r="E55" s="611"/>
      <c r="F55" s="611"/>
      <c r="G55" s="611"/>
      <c r="H55" s="611"/>
      <c r="I55" s="611"/>
      <c r="J55" s="611"/>
      <c r="K55" s="611"/>
      <c r="L55" s="611"/>
      <c r="M55" s="611"/>
      <c r="N55" s="611"/>
      <c r="O55" s="611"/>
      <c r="P55" s="611"/>
      <c r="Q55" s="611"/>
      <c r="R55" s="611"/>
      <c r="S55" s="611"/>
      <c r="T55" s="611"/>
      <c r="U55" s="611"/>
      <c r="V55" s="82"/>
      <c r="W55" s="82"/>
    </row>
    <row r="56" spans="1:45" s="26" customFormat="1" ht="15" thickBot="1" x14ac:dyDescent="0.25">
      <c r="A56" s="35"/>
      <c r="B56" s="35"/>
      <c r="C56" s="35"/>
      <c r="D56" s="35"/>
      <c r="E56" s="35"/>
      <c r="F56" s="583" t="s">
        <v>183</v>
      </c>
      <c r="G56" s="584"/>
      <c r="H56" s="584"/>
      <c r="I56" s="584"/>
      <c r="J56" s="585"/>
      <c r="K56" s="51"/>
      <c r="L56" s="35"/>
      <c r="M56" s="52"/>
      <c r="N56" s="52"/>
      <c r="O56" s="586" t="s">
        <v>184</v>
      </c>
      <c r="P56" s="587"/>
      <c r="Q56" s="587"/>
      <c r="R56" s="588"/>
      <c r="S56" s="35"/>
      <c r="T56" s="35"/>
      <c r="U56" s="82"/>
      <c r="V56" s="82"/>
      <c r="W56" s="82"/>
    </row>
    <row r="57" spans="1:45" s="26" customFormat="1" ht="16.5" thickBot="1" x14ac:dyDescent="0.3">
      <c r="A57" s="29"/>
      <c r="B57" s="37"/>
      <c r="C57" s="38" t="s">
        <v>185</v>
      </c>
      <c r="D57" s="38"/>
      <c r="E57" s="298"/>
      <c r="F57" s="299"/>
      <c r="G57" s="300"/>
      <c r="H57" s="589">
        <v>0</v>
      </c>
      <c r="I57" s="590"/>
      <c r="J57" s="300"/>
      <c r="K57" s="298"/>
      <c r="L57" s="298"/>
      <c r="M57" s="298"/>
      <c r="N57" s="298"/>
      <c r="O57" s="300"/>
      <c r="P57" s="591">
        <v>0</v>
      </c>
      <c r="Q57" s="592"/>
      <c r="R57" s="300"/>
      <c r="S57" s="38"/>
      <c r="U57" s="301">
        <f>P57</f>
        <v>0</v>
      </c>
      <c r="V57" s="82"/>
      <c r="W57" s="82"/>
    </row>
    <row r="58" spans="1:45" s="26" customFormat="1" ht="14.25" x14ac:dyDescent="0.2">
      <c r="H58" s="302"/>
      <c r="I58" s="302"/>
      <c r="R58" s="54"/>
      <c r="U58" s="82"/>
      <c r="V58" s="82"/>
      <c r="W58" s="82"/>
    </row>
    <row r="59" spans="1:45" s="26" customFormat="1" ht="16.5" thickBot="1" x14ac:dyDescent="0.3">
      <c r="A59" s="29"/>
      <c r="B59" s="29"/>
      <c r="C59" s="29" t="s">
        <v>186</v>
      </c>
      <c r="D59" s="28"/>
      <c r="E59" s="28"/>
      <c r="F59" s="29"/>
      <c r="G59" s="29"/>
      <c r="H59" s="303"/>
      <c r="I59" s="303"/>
      <c r="J59" s="29"/>
      <c r="K59" s="29"/>
      <c r="L59" s="29"/>
      <c r="M59" s="29"/>
      <c r="N59" s="29"/>
      <c r="O59" s="29"/>
      <c r="P59" s="29"/>
      <c r="Q59" s="28"/>
      <c r="R59" s="304"/>
      <c r="S59" s="28"/>
      <c r="T59" s="29"/>
      <c r="U59" s="82"/>
      <c r="V59" s="82"/>
      <c r="W59" s="82"/>
    </row>
    <row r="60" spans="1:45" s="26" customFormat="1" ht="15" thickBot="1" x14ac:dyDescent="0.25">
      <c r="A60" s="1"/>
      <c r="B60" s="1"/>
      <c r="C60" s="1"/>
      <c r="D60" s="375" t="s">
        <v>187</v>
      </c>
      <c r="E60" s="72"/>
      <c r="F60" s="376"/>
      <c r="G60" s="376"/>
      <c r="H60" s="376"/>
      <c r="I60" s="376"/>
      <c r="J60" s="305"/>
      <c r="K60" s="305"/>
      <c r="L60" s="305"/>
      <c r="M60" s="123"/>
      <c r="N60" s="123"/>
      <c r="O60" s="123"/>
      <c r="P60" s="607">
        <v>0</v>
      </c>
      <c r="Q60" s="608"/>
      <c r="R60" s="377">
        <v>0.7</v>
      </c>
      <c r="S60" s="378"/>
      <c r="U60" s="85">
        <f>ROUND(P60*R60,2)</f>
        <v>0</v>
      </c>
      <c r="V60" s="82"/>
      <c r="W60" s="82"/>
    </row>
    <row r="61" spans="1:45" s="26" customFormat="1" ht="14.25" x14ac:dyDescent="0.2">
      <c r="A61" s="309"/>
      <c r="B61" s="309"/>
      <c r="C61" s="309"/>
      <c r="D61" s="310"/>
      <c r="E61" s="310"/>
      <c r="F61" s="311"/>
      <c r="G61" s="311"/>
      <c r="H61" s="311"/>
      <c r="I61" s="311"/>
      <c r="J61" s="309"/>
      <c r="K61" s="309"/>
      <c r="L61" s="309"/>
      <c r="M61" s="374"/>
      <c r="N61" s="374"/>
      <c r="O61" s="374"/>
      <c r="P61" s="609" t="s">
        <v>188</v>
      </c>
      <c r="Q61" s="609"/>
      <c r="R61" s="311"/>
      <c r="S61" s="312"/>
      <c r="T61" s="313"/>
      <c r="U61" s="82"/>
      <c r="V61" s="82"/>
      <c r="W61" s="82"/>
    </row>
    <row r="62" spans="1:45" s="26" customFormat="1" ht="15.75" x14ac:dyDescent="0.25">
      <c r="A62" s="154"/>
      <c r="B62" s="37"/>
      <c r="C62" s="38" t="s">
        <v>189</v>
      </c>
      <c r="D62" s="38"/>
      <c r="E62" s="38"/>
      <c r="F62" s="314"/>
      <c r="G62" s="315"/>
      <c r="H62" s="314"/>
      <c r="I62" s="38"/>
      <c r="J62" s="295"/>
      <c r="K62" s="295"/>
      <c r="L62" s="38"/>
      <c r="M62" s="296"/>
      <c r="N62" s="296"/>
      <c r="O62" s="296"/>
      <c r="P62" s="296"/>
      <c r="Q62" s="38"/>
      <c r="R62" s="316"/>
      <c r="S62" s="307"/>
      <c r="U62" s="85">
        <f>U60+U57</f>
        <v>0</v>
      </c>
      <c r="V62" s="82"/>
      <c r="W62" s="82"/>
    </row>
    <row r="63" spans="1:45" s="26" customFormat="1" ht="14.25" x14ac:dyDescent="0.2">
      <c r="A63" s="309"/>
      <c r="B63" s="309"/>
      <c r="C63" s="309"/>
      <c r="D63" s="310"/>
      <c r="E63" s="310"/>
      <c r="F63" s="311"/>
      <c r="G63" s="311"/>
      <c r="H63" s="311"/>
      <c r="I63" s="311"/>
      <c r="J63" s="311"/>
      <c r="K63" s="311"/>
      <c r="L63" s="311"/>
      <c r="M63" s="311"/>
      <c r="N63" s="311"/>
      <c r="O63" s="311"/>
      <c r="P63" s="311"/>
      <c r="Q63" s="310"/>
      <c r="R63" s="309"/>
      <c r="S63" s="312"/>
      <c r="T63" s="313"/>
      <c r="U63" s="82"/>
      <c r="V63" s="82"/>
      <c r="W63" s="82"/>
    </row>
    <row r="64" spans="1:45" s="26" customFormat="1" ht="16.5" thickBot="1" x14ac:dyDescent="0.3">
      <c r="A64" s="1"/>
      <c r="B64" s="1"/>
      <c r="C64" s="29" t="s">
        <v>217</v>
      </c>
      <c r="D64" s="27"/>
      <c r="E64" s="27"/>
      <c r="F64" s="27"/>
      <c r="G64" s="27"/>
      <c r="H64" s="27"/>
      <c r="I64" s="27"/>
      <c r="J64" s="27"/>
      <c r="K64" s="27"/>
      <c r="L64" s="27"/>
      <c r="M64" s="27"/>
      <c r="N64" s="27"/>
      <c r="O64" s="27"/>
      <c r="P64" s="27"/>
      <c r="Q64" s="27"/>
      <c r="R64" s="27"/>
      <c r="S64" s="27"/>
      <c r="T64" s="50"/>
      <c r="U64" s="82"/>
      <c r="V64" s="82"/>
      <c r="W64" s="82"/>
    </row>
    <row r="65" spans="1:23" s="26" customFormat="1" ht="15" thickBot="1" x14ac:dyDescent="0.25">
      <c r="A65" s="1"/>
      <c r="B65" s="1"/>
      <c r="C65" s="1"/>
      <c r="D65" s="371" t="s">
        <v>132</v>
      </c>
      <c r="E65" s="305"/>
      <c r="F65" s="306"/>
      <c r="G65" s="306"/>
      <c r="H65" s="597">
        <v>0</v>
      </c>
      <c r="I65" s="598"/>
      <c r="J65" s="306"/>
      <c r="K65" s="306"/>
      <c r="L65" s="306"/>
      <c r="M65" s="306"/>
      <c r="N65" s="306"/>
      <c r="O65" s="306"/>
      <c r="P65" s="599">
        <v>0</v>
      </c>
      <c r="Q65" s="600"/>
      <c r="R65" s="306"/>
      <c r="S65" s="378"/>
      <c r="U65" s="301">
        <f>P65</f>
        <v>0</v>
      </c>
      <c r="V65" s="82"/>
      <c r="W65" s="82"/>
    </row>
    <row r="66" spans="1:23" s="26" customFormat="1" ht="16.5" thickBot="1" x14ac:dyDescent="0.3">
      <c r="A66" s="1"/>
      <c r="B66" s="1"/>
      <c r="C66" s="1"/>
      <c r="D66" s="379" t="s">
        <v>136</v>
      </c>
      <c r="E66" s="306"/>
      <c r="F66" s="299"/>
      <c r="G66" s="308"/>
      <c r="H66" s="597"/>
      <c r="I66" s="598"/>
      <c r="J66" s="308"/>
      <c r="K66" s="308"/>
      <c r="L66" s="308"/>
      <c r="M66" s="308"/>
      <c r="N66" s="308"/>
      <c r="O66" s="308"/>
      <c r="P66" s="599">
        <v>0</v>
      </c>
      <c r="Q66" s="600"/>
      <c r="R66" s="308"/>
      <c r="S66" s="342"/>
      <c r="U66" s="301">
        <f>P66</f>
        <v>0</v>
      </c>
      <c r="V66" s="82"/>
      <c r="W66" s="82"/>
    </row>
    <row r="67" spans="1:23" s="26" customFormat="1" ht="15" thickBot="1" x14ac:dyDescent="0.25">
      <c r="A67" s="1"/>
      <c r="B67" s="1"/>
      <c r="C67" s="1"/>
      <c r="D67" s="380" t="s">
        <v>190</v>
      </c>
      <c r="E67" s="317"/>
      <c r="F67" s="317"/>
      <c r="G67" s="308"/>
      <c r="H67" s="597">
        <v>0</v>
      </c>
      <c r="I67" s="598"/>
      <c r="J67" s="308"/>
      <c r="K67" s="308"/>
      <c r="L67" s="317"/>
      <c r="M67" s="317"/>
      <c r="N67" s="317"/>
      <c r="O67" s="317"/>
      <c r="P67" s="599">
        <v>0</v>
      </c>
      <c r="Q67" s="600"/>
      <c r="R67" s="308"/>
      <c r="S67" s="378"/>
      <c r="U67" s="301">
        <f>P67</f>
        <v>0</v>
      </c>
      <c r="V67" s="82"/>
      <c r="W67" s="82"/>
    </row>
    <row r="68" spans="1:23" s="26" customFormat="1" ht="14.25" x14ac:dyDescent="0.2">
      <c r="A68" s="1"/>
      <c r="B68" s="1"/>
      <c r="C68" s="1"/>
      <c r="D68" s="1"/>
      <c r="E68" s="1"/>
      <c r="F68" s="1"/>
      <c r="G68" s="1"/>
      <c r="H68" s="1"/>
      <c r="I68" s="1"/>
      <c r="J68" s="1"/>
      <c r="K68" s="1"/>
      <c r="L68" s="1"/>
      <c r="M68" s="1"/>
      <c r="N68" s="1"/>
      <c r="O68" s="1"/>
      <c r="P68" s="1"/>
      <c r="Q68" s="1"/>
      <c r="R68" s="1"/>
      <c r="S68" s="1"/>
      <c r="T68" s="6"/>
      <c r="U68" s="82"/>
      <c r="V68" s="82"/>
      <c r="W68" s="82"/>
    </row>
    <row r="69" spans="1:23" s="26" customFormat="1" ht="15.75" x14ac:dyDescent="0.25">
      <c r="A69" s="154"/>
      <c r="B69" s="37"/>
      <c r="C69" s="38" t="s">
        <v>218</v>
      </c>
      <c r="D69" s="38"/>
      <c r="E69" s="38"/>
      <c r="F69" s="314"/>
      <c r="G69" s="315"/>
      <c r="H69" s="314"/>
      <c r="I69" s="38"/>
      <c r="J69" s="295"/>
      <c r="K69" s="295"/>
      <c r="L69" s="38"/>
      <c r="M69" s="296"/>
      <c r="N69" s="296"/>
      <c r="O69" s="296"/>
      <c r="P69" s="296"/>
      <c r="Q69" s="38"/>
      <c r="R69" s="316"/>
      <c r="S69" s="307"/>
      <c r="U69" s="297">
        <f>SUM(U65:U67)</f>
        <v>0</v>
      </c>
      <c r="V69" s="82"/>
      <c r="W69" s="82"/>
    </row>
    <row r="70" spans="1:23" s="26" customFormat="1" ht="14.25" x14ac:dyDescent="0.2">
      <c r="A70" s="1"/>
      <c r="B70" s="1"/>
      <c r="C70" s="1"/>
      <c r="D70" s="1"/>
      <c r="E70" s="1"/>
      <c r="F70" s="1"/>
      <c r="G70" s="1"/>
      <c r="H70" s="1"/>
      <c r="I70" s="1"/>
      <c r="J70" s="1"/>
      <c r="K70" s="1"/>
      <c r="L70" s="1"/>
      <c r="M70" s="1"/>
      <c r="N70" s="1"/>
      <c r="O70" s="1"/>
      <c r="P70" s="1"/>
      <c r="Q70" s="1"/>
      <c r="R70" s="1"/>
      <c r="S70" s="1"/>
      <c r="U70" s="6"/>
      <c r="V70" s="82"/>
      <c r="W70" s="82"/>
    </row>
    <row r="71" spans="1:23" s="26" customFormat="1" ht="15.75" x14ac:dyDescent="0.25">
      <c r="A71" s="154"/>
      <c r="B71" s="37"/>
      <c r="C71" s="38" t="s">
        <v>215</v>
      </c>
      <c r="D71" s="38"/>
      <c r="E71" s="38"/>
      <c r="F71" s="314"/>
      <c r="G71" s="315"/>
      <c r="H71" s="314"/>
      <c r="I71" s="38"/>
      <c r="J71" s="295"/>
      <c r="K71" s="295"/>
      <c r="L71" s="38"/>
      <c r="M71" s="296"/>
      <c r="N71" s="296"/>
      <c r="O71" s="296"/>
      <c r="P71" s="296"/>
      <c r="Q71" s="38"/>
      <c r="R71" s="316"/>
      <c r="S71" s="307"/>
      <c r="U71" s="297">
        <f>U69+U62</f>
        <v>0</v>
      </c>
      <c r="V71" s="82"/>
      <c r="W71" s="82"/>
    </row>
    <row r="72" spans="1:23" s="26" customFormat="1" ht="14.25" x14ac:dyDescent="0.2">
      <c r="A72" s="1"/>
      <c r="B72" s="1"/>
      <c r="C72" s="1"/>
      <c r="D72" s="1"/>
      <c r="E72" s="1"/>
      <c r="F72" s="1"/>
      <c r="G72" s="1"/>
      <c r="H72" s="1"/>
      <c r="I72" s="1"/>
      <c r="J72" s="1"/>
      <c r="K72" s="1"/>
      <c r="L72" s="1"/>
      <c r="M72" s="1"/>
      <c r="N72" s="1"/>
      <c r="O72" s="1"/>
      <c r="P72" s="1"/>
      <c r="Q72" s="1"/>
      <c r="R72" s="6"/>
      <c r="S72" s="1"/>
      <c r="T72" s="1"/>
      <c r="U72" s="82"/>
      <c r="V72" s="82"/>
      <c r="W72" s="82"/>
    </row>
    <row r="73" spans="1:23" s="26" customFormat="1" ht="15.75" x14ac:dyDescent="0.2">
      <c r="A73" s="1"/>
      <c r="B73" s="318" t="s">
        <v>191</v>
      </c>
      <c r="C73" s="319"/>
      <c r="D73" s="319"/>
      <c r="E73" s="319"/>
      <c r="F73" s="319"/>
      <c r="G73" s="319"/>
      <c r="H73" s="319"/>
      <c r="I73" s="319"/>
      <c r="J73" s="319"/>
      <c r="K73" s="319"/>
      <c r="L73" s="319"/>
      <c r="M73" s="319"/>
      <c r="N73" s="319"/>
      <c r="O73" s="319"/>
      <c r="P73" s="319"/>
      <c r="Q73" s="319"/>
      <c r="R73" s="319"/>
      <c r="S73" s="319"/>
      <c r="T73" s="320"/>
      <c r="U73" s="82"/>
      <c r="V73" s="82"/>
      <c r="W73" s="82"/>
    </row>
    <row r="74" spans="1:23" s="26" customFormat="1" ht="14.25" customHeight="1" x14ac:dyDescent="0.2">
      <c r="A74" s="1"/>
      <c r="B74" s="601"/>
      <c r="C74" s="602"/>
      <c r="D74" s="602"/>
      <c r="E74" s="602"/>
      <c r="F74" s="602"/>
      <c r="G74" s="602"/>
      <c r="H74" s="602"/>
      <c r="I74" s="602"/>
      <c r="J74" s="602"/>
      <c r="K74" s="602"/>
      <c r="L74" s="602"/>
      <c r="M74" s="602"/>
      <c r="N74" s="602"/>
      <c r="O74" s="602"/>
      <c r="P74" s="602"/>
      <c r="Q74" s="602"/>
      <c r="R74" s="602"/>
      <c r="S74" s="602"/>
      <c r="T74" s="603"/>
      <c r="U74" s="82"/>
      <c r="V74" s="82"/>
      <c r="W74" s="82"/>
    </row>
    <row r="75" spans="1:23" s="26" customFormat="1" ht="14.25" customHeight="1" x14ac:dyDescent="0.2">
      <c r="A75" s="1"/>
      <c r="B75" s="601"/>
      <c r="C75" s="602"/>
      <c r="D75" s="602"/>
      <c r="E75" s="602"/>
      <c r="F75" s="602"/>
      <c r="G75" s="602"/>
      <c r="H75" s="602"/>
      <c r="I75" s="602"/>
      <c r="J75" s="602"/>
      <c r="K75" s="602"/>
      <c r="L75" s="602"/>
      <c r="M75" s="602"/>
      <c r="N75" s="602"/>
      <c r="O75" s="602"/>
      <c r="P75" s="602"/>
      <c r="Q75" s="602"/>
      <c r="R75" s="602"/>
      <c r="S75" s="602"/>
      <c r="T75" s="603"/>
      <c r="U75" s="82"/>
      <c r="V75" s="82"/>
      <c r="W75" s="82"/>
    </row>
    <row r="76" spans="1:23" s="26" customFormat="1" ht="14.25" customHeight="1" x14ac:dyDescent="0.2">
      <c r="A76" s="1"/>
      <c r="B76" s="604"/>
      <c r="C76" s="605"/>
      <c r="D76" s="605"/>
      <c r="E76" s="605"/>
      <c r="F76" s="605"/>
      <c r="G76" s="605"/>
      <c r="H76" s="605"/>
      <c r="I76" s="605"/>
      <c r="J76" s="605"/>
      <c r="K76" s="605"/>
      <c r="L76" s="605"/>
      <c r="M76" s="605"/>
      <c r="N76" s="605"/>
      <c r="O76" s="605"/>
      <c r="P76" s="605"/>
      <c r="Q76" s="605"/>
      <c r="R76" s="605"/>
      <c r="S76" s="605"/>
      <c r="T76" s="606"/>
      <c r="U76" s="82"/>
      <c r="V76" s="82"/>
      <c r="W76" s="82"/>
    </row>
    <row r="77" spans="1:23" s="26" customFormat="1" ht="15.75" hidden="1" x14ac:dyDescent="0.25">
      <c r="A77" s="29" t="s">
        <v>73</v>
      </c>
      <c r="B77" s="29" t="s">
        <v>192</v>
      </c>
      <c r="C77" s="29"/>
      <c r="D77" s="155"/>
      <c r="E77" s="155"/>
      <c r="F77" s="155"/>
      <c r="G77" s="155"/>
      <c r="H77" s="155"/>
      <c r="I77" s="155"/>
      <c r="J77" s="155"/>
      <c r="K77" s="155"/>
      <c r="L77" s="155"/>
      <c r="M77" s="155"/>
      <c r="N77" s="155"/>
      <c r="O77" s="155"/>
      <c r="P77" s="155"/>
      <c r="Q77" s="155"/>
      <c r="R77" s="321"/>
      <c r="S77" s="155"/>
      <c r="T77" s="155"/>
      <c r="U77" s="82"/>
      <c r="V77" s="82"/>
      <c r="W77" s="82"/>
    </row>
    <row r="78" spans="1:23" s="26" customFormat="1" ht="14.25" hidden="1" x14ac:dyDescent="0.2">
      <c r="A78" s="1"/>
      <c r="B78" s="1"/>
      <c r="C78" s="214">
        <v>1</v>
      </c>
      <c r="D78" s="593"/>
      <c r="E78" s="593"/>
      <c r="F78" s="593"/>
      <c r="G78" s="593"/>
      <c r="H78" s="593"/>
      <c r="I78" s="593"/>
      <c r="J78" s="593"/>
      <c r="K78" s="593"/>
      <c r="L78" s="593"/>
      <c r="M78" s="593"/>
      <c r="N78" s="593"/>
      <c r="O78" s="593"/>
      <c r="P78" s="593"/>
      <c r="Q78" s="594"/>
      <c r="R78" s="322"/>
      <c r="S78" s="1"/>
      <c r="T78" s="1"/>
      <c r="U78" s="82"/>
      <c r="V78" s="82"/>
      <c r="W78" s="82"/>
    </row>
    <row r="79" spans="1:23" s="26" customFormat="1" ht="14.25" hidden="1" x14ac:dyDescent="0.2">
      <c r="A79" s="1"/>
      <c r="B79" s="1"/>
      <c r="C79" s="214">
        <v>2</v>
      </c>
      <c r="D79" s="593"/>
      <c r="E79" s="593"/>
      <c r="F79" s="593"/>
      <c r="G79" s="593"/>
      <c r="H79" s="593"/>
      <c r="I79" s="593"/>
      <c r="J79" s="593"/>
      <c r="K79" s="593"/>
      <c r="L79" s="593"/>
      <c r="M79" s="593"/>
      <c r="N79" s="593"/>
      <c r="O79" s="593"/>
      <c r="P79" s="593"/>
      <c r="Q79" s="594"/>
      <c r="R79" s="322"/>
      <c r="S79" s="1"/>
      <c r="T79" s="1"/>
      <c r="U79" s="82"/>
      <c r="V79" s="82"/>
      <c r="W79" s="82"/>
    </row>
    <row r="80" spans="1:23" s="26" customFormat="1" ht="14.25" hidden="1" x14ac:dyDescent="0.2">
      <c r="A80" s="1"/>
      <c r="B80" s="1"/>
      <c r="C80" s="214">
        <v>3</v>
      </c>
      <c r="D80" s="593"/>
      <c r="E80" s="593"/>
      <c r="F80" s="593"/>
      <c r="G80" s="593"/>
      <c r="H80" s="593"/>
      <c r="I80" s="593"/>
      <c r="J80" s="593"/>
      <c r="K80" s="593"/>
      <c r="L80" s="593"/>
      <c r="M80" s="593"/>
      <c r="N80" s="593"/>
      <c r="O80" s="593"/>
      <c r="P80" s="593"/>
      <c r="Q80" s="594"/>
      <c r="R80" s="322"/>
      <c r="S80" s="1"/>
      <c r="T80" s="1"/>
      <c r="U80" s="82"/>
      <c r="V80" s="82"/>
      <c r="W80" s="82"/>
    </row>
    <row r="81" spans="1:45" s="217" customFormat="1" ht="14.25" hidden="1" x14ac:dyDescent="0.2">
      <c r="A81" s="1"/>
      <c r="B81" s="1"/>
      <c r="C81" s="214">
        <v>4</v>
      </c>
      <c r="D81" s="593"/>
      <c r="E81" s="593"/>
      <c r="F81" s="593"/>
      <c r="G81" s="593"/>
      <c r="H81" s="593"/>
      <c r="I81" s="593"/>
      <c r="J81" s="593"/>
      <c r="K81" s="593"/>
      <c r="L81" s="593"/>
      <c r="M81" s="593"/>
      <c r="N81" s="593"/>
      <c r="O81" s="593"/>
      <c r="P81" s="593"/>
      <c r="Q81" s="594"/>
      <c r="R81" s="322"/>
      <c r="S81" s="1"/>
      <c r="T81" s="1"/>
      <c r="U81" s="82"/>
      <c r="V81" s="82"/>
      <c r="W81" s="82"/>
    </row>
    <row r="82" spans="1:45" s="28" customFormat="1" ht="9" hidden="1" customHeight="1" thickBot="1" x14ac:dyDescent="0.3">
      <c r="B82" s="31"/>
      <c r="C82" s="31"/>
      <c r="D82" s="31"/>
      <c r="E82" s="31"/>
      <c r="F82" s="193"/>
      <c r="G82" s="194"/>
      <c r="H82" s="193"/>
      <c r="I82" s="31"/>
      <c r="J82" s="195"/>
      <c r="K82" s="195"/>
      <c r="L82" s="31"/>
      <c r="M82" s="196"/>
      <c r="N82" s="196"/>
      <c r="O82" s="196"/>
      <c r="P82" s="196"/>
      <c r="Q82" s="196"/>
      <c r="R82" s="31"/>
      <c r="S82" s="33"/>
      <c r="T82" s="31"/>
      <c r="U82" s="33"/>
      <c r="W82" s="1"/>
      <c r="X82" s="1"/>
      <c r="Y82" s="214">
        <v>5</v>
      </c>
      <c r="Z82" s="593"/>
      <c r="AA82" s="593"/>
      <c r="AB82" s="593"/>
      <c r="AC82" s="593"/>
      <c r="AD82" s="593"/>
      <c r="AE82" s="593"/>
      <c r="AF82" s="593"/>
      <c r="AG82" s="593"/>
      <c r="AH82" s="593"/>
      <c r="AI82" s="593"/>
      <c r="AJ82" s="593"/>
      <c r="AK82" s="593"/>
      <c r="AL82" s="593"/>
      <c r="AM82" s="594"/>
      <c r="AN82" s="322"/>
      <c r="AO82" s="1"/>
      <c r="AP82" s="1"/>
      <c r="AQ82" s="31"/>
      <c r="AR82" s="31"/>
      <c r="AS82" s="31"/>
    </row>
    <row r="83" spans="1:45" s="28" customFormat="1" ht="15" hidden="1" customHeight="1" thickBot="1" x14ac:dyDescent="0.3">
      <c r="A83" s="112"/>
      <c r="B83" s="197">
        <v>3</v>
      </c>
      <c r="C83" s="142" t="s">
        <v>62</v>
      </c>
      <c r="D83" s="110"/>
      <c r="E83" s="110"/>
      <c r="F83" s="110"/>
      <c r="G83" s="110"/>
      <c r="H83" s="192" t="s">
        <v>19</v>
      </c>
      <c r="I83" s="141"/>
      <c r="J83" s="143" t="s">
        <v>63</v>
      </c>
      <c r="K83" s="110"/>
      <c r="L83" s="110"/>
      <c r="M83" s="110"/>
      <c r="N83" s="110"/>
      <c r="O83" s="110"/>
      <c r="P83" s="110"/>
      <c r="Q83" s="110"/>
      <c r="R83" s="110"/>
      <c r="S83" s="110"/>
      <c r="T83" s="110"/>
      <c r="U83" s="110"/>
      <c r="W83" s="1"/>
      <c r="X83" s="1"/>
      <c r="Y83" s="214">
        <v>6</v>
      </c>
      <c r="Z83" s="593"/>
      <c r="AA83" s="593"/>
      <c r="AB83" s="593"/>
      <c r="AC83" s="593"/>
      <c r="AD83" s="593"/>
      <c r="AE83" s="593"/>
      <c r="AF83" s="593"/>
      <c r="AG83" s="593"/>
      <c r="AH83" s="593"/>
      <c r="AI83" s="593"/>
      <c r="AJ83" s="593"/>
      <c r="AK83" s="593"/>
      <c r="AL83" s="593"/>
      <c r="AM83" s="594"/>
      <c r="AN83" s="322"/>
      <c r="AO83" s="1"/>
      <c r="AP83" s="6"/>
      <c r="AQ83" s="31"/>
      <c r="AR83" s="31"/>
      <c r="AS83" s="31"/>
    </row>
    <row r="84" spans="1:45" s="28" customFormat="1" ht="7.5" hidden="1" customHeight="1" thickBot="1" x14ac:dyDescent="0.3">
      <c r="A84" s="112"/>
      <c r="B84" s="112"/>
      <c r="D84" s="141"/>
      <c r="E84" s="141"/>
      <c r="F84" s="141"/>
      <c r="G84" s="141"/>
      <c r="H84" s="141"/>
      <c r="I84" s="141"/>
      <c r="J84" s="141"/>
      <c r="K84" s="141"/>
      <c r="L84" s="141"/>
      <c r="M84" s="141"/>
      <c r="N84" s="141"/>
      <c r="O84" s="141"/>
      <c r="P84" s="141"/>
      <c r="Q84" s="110"/>
      <c r="R84" s="110"/>
      <c r="S84" s="110"/>
      <c r="T84" s="110"/>
      <c r="U84" s="110"/>
      <c r="W84" s="1"/>
      <c r="X84" s="1"/>
      <c r="Y84" s="214">
        <v>7</v>
      </c>
      <c r="Z84" s="593"/>
      <c r="AA84" s="593"/>
      <c r="AB84" s="593"/>
      <c r="AC84" s="593"/>
      <c r="AD84" s="593"/>
      <c r="AE84" s="593"/>
      <c r="AF84" s="593"/>
      <c r="AG84" s="593"/>
      <c r="AH84" s="593"/>
      <c r="AI84" s="593"/>
      <c r="AJ84" s="593"/>
      <c r="AK84" s="593"/>
      <c r="AL84" s="593"/>
      <c r="AM84" s="594"/>
      <c r="AN84" s="322"/>
      <c r="AO84" s="1"/>
      <c r="AP84" s="323">
        <f>-SUM(AN78:AN84)</f>
        <v>0</v>
      </c>
      <c r="AQ84" s="31"/>
      <c r="AR84" s="31"/>
      <c r="AS84" s="31"/>
    </row>
    <row r="85" spans="1:45" s="28" customFormat="1" ht="15" hidden="1" customHeight="1" thickBot="1" x14ac:dyDescent="0.3">
      <c r="A85" s="112"/>
      <c r="B85" s="112"/>
      <c r="C85" s="112"/>
      <c r="D85" s="144" t="s">
        <v>65</v>
      </c>
      <c r="E85" s="145"/>
      <c r="F85" s="141"/>
      <c r="G85" s="406" t="s">
        <v>87</v>
      </c>
      <c r="H85" s="407"/>
      <c r="I85" s="139"/>
      <c r="J85" s="142" t="s">
        <v>53</v>
      </c>
      <c r="K85" s="112"/>
      <c r="L85" s="112"/>
      <c r="M85" s="140"/>
      <c r="N85" s="140"/>
      <c r="O85" s="140"/>
      <c r="P85" s="140"/>
      <c r="Q85" s="226" t="s">
        <v>120</v>
      </c>
      <c r="W85" s="1"/>
      <c r="X85" s="1"/>
      <c r="Y85" s="1"/>
      <c r="Z85" s="1"/>
      <c r="AA85" s="1"/>
      <c r="AB85" s="1"/>
      <c r="AC85" s="1"/>
      <c r="AD85" s="1"/>
      <c r="AE85" s="1"/>
      <c r="AF85" s="1"/>
      <c r="AG85" s="1"/>
      <c r="AH85" s="1"/>
      <c r="AI85" s="1"/>
      <c r="AJ85" s="1"/>
      <c r="AK85" s="1"/>
      <c r="AL85" s="1"/>
      <c r="AM85" s="1"/>
      <c r="AN85" s="1"/>
      <c r="AO85" s="1"/>
      <c r="AP85" s="6"/>
      <c r="AQ85" s="31"/>
      <c r="AR85" s="31"/>
      <c r="AS85" s="31"/>
    </row>
    <row r="86" spans="1:45" s="31" customFormat="1" ht="15" hidden="1" customHeight="1" thickBot="1" x14ac:dyDescent="0.3">
      <c r="A86" s="112"/>
      <c r="B86" s="112"/>
      <c r="C86" s="112"/>
      <c r="D86" s="144"/>
      <c r="E86" s="145"/>
      <c r="F86" s="141"/>
      <c r="G86" s="218"/>
      <c r="I86" s="139"/>
      <c r="J86" s="142"/>
      <c r="K86" s="112"/>
      <c r="L86" s="112"/>
      <c r="M86" s="140"/>
      <c r="N86" s="140"/>
      <c r="O86" s="140"/>
      <c r="P86" s="140"/>
      <c r="Q86" s="145" t="s">
        <v>121</v>
      </c>
      <c r="S86" s="216"/>
      <c r="T86" s="112"/>
      <c r="U86" s="219"/>
      <c r="W86" s="324" t="s">
        <v>73</v>
      </c>
      <c r="X86" s="325" t="s">
        <v>193</v>
      </c>
      <c r="Y86" s="325"/>
      <c r="Z86" s="325"/>
      <c r="AA86" s="325"/>
      <c r="AB86" s="325"/>
      <c r="AC86" s="325"/>
      <c r="AD86" s="325"/>
      <c r="AE86" s="325"/>
      <c r="AF86" s="325"/>
      <c r="AG86" s="325"/>
      <c r="AH86" s="325"/>
      <c r="AI86" s="324"/>
      <c r="AJ86" s="324"/>
      <c r="AK86" s="324"/>
      <c r="AL86" s="324"/>
      <c r="AM86" s="324"/>
      <c r="AN86" s="325"/>
      <c r="AO86" s="324"/>
      <c r="AP86" s="326">
        <f>U71+AP84</f>
        <v>0</v>
      </c>
    </row>
    <row r="87" spans="1:45" s="82" customFormat="1" ht="15" hidden="1" customHeight="1" thickBot="1" x14ac:dyDescent="0.3">
      <c r="A87" s="222"/>
      <c r="B87" s="222"/>
      <c r="C87" s="223"/>
      <c r="D87" s="224"/>
      <c r="E87" s="223" t="s">
        <v>122</v>
      </c>
      <c r="F87" s="223"/>
      <c r="G87" s="222"/>
      <c r="H87" s="227">
        <v>0</v>
      </c>
      <c r="I87" s="225"/>
      <c r="W87" s="1"/>
      <c r="X87" s="1"/>
      <c r="Y87" s="1"/>
      <c r="Z87" s="1"/>
      <c r="AA87" s="1"/>
      <c r="AB87" s="1"/>
      <c r="AC87" s="1"/>
      <c r="AD87" s="1"/>
      <c r="AE87" s="1"/>
      <c r="AF87" s="1"/>
      <c r="AG87" s="1"/>
      <c r="AH87" s="1"/>
      <c r="AI87" s="1"/>
      <c r="AJ87" s="1"/>
      <c r="AK87" s="1"/>
      <c r="AL87" s="1"/>
      <c r="AM87" s="1"/>
      <c r="AN87" s="6"/>
      <c r="AO87" s="1"/>
      <c r="AP87" s="1"/>
    </row>
    <row r="88" spans="1:45" s="31" customFormat="1" ht="15" hidden="1" customHeight="1" x14ac:dyDescent="0.25">
      <c r="A88" s="112"/>
      <c r="B88" s="112"/>
      <c r="C88" s="112"/>
      <c r="D88" s="144"/>
      <c r="E88" s="145"/>
      <c r="F88" s="141"/>
      <c r="G88" s="218"/>
      <c r="I88" s="139"/>
      <c r="J88" s="142"/>
      <c r="K88" s="112"/>
      <c r="L88" s="112"/>
      <c r="M88" s="140"/>
      <c r="N88" s="140"/>
      <c r="O88" s="140"/>
      <c r="P88" s="140"/>
      <c r="S88" s="216"/>
      <c r="T88" s="112"/>
      <c r="U88" s="219"/>
      <c r="W88" s="327" t="s">
        <v>133</v>
      </c>
      <c r="X88" s="328" t="s">
        <v>194</v>
      </c>
      <c r="Y88" s="328"/>
      <c r="Z88" s="329"/>
      <c r="AA88" s="329"/>
      <c r="AB88" s="329"/>
      <c r="AC88" s="329"/>
      <c r="AD88" s="329"/>
      <c r="AE88" s="329"/>
      <c r="AF88" s="329"/>
      <c r="AG88" s="329"/>
      <c r="AH88" s="329"/>
      <c r="AI88" s="330"/>
      <c r="AJ88" s="330"/>
      <c r="AK88" s="330"/>
      <c r="AL88" s="330"/>
      <c r="AM88" s="330"/>
      <c r="AN88" s="330"/>
      <c r="AO88" s="331"/>
      <c r="AP88" s="332"/>
    </row>
    <row r="89" spans="1:45" s="28" customFormat="1" ht="21" hidden="1" customHeight="1" thickBot="1" x14ac:dyDescent="0.3">
      <c r="A89" s="112"/>
      <c r="B89" s="112"/>
      <c r="C89" s="112"/>
      <c r="D89" s="146" t="s">
        <v>66</v>
      </c>
      <c r="E89" s="112"/>
      <c r="F89" s="139"/>
      <c r="G89" s="139"/>
      <c r="H89" s="139"/>
      <c r="I89" s="139"/>
      <c r="J89" s="112"/>
      <c r="K89" s="112"/>
      <c r="L89" s="112"/>
      <c r="M89" s="140"/>
      <c r="N89" s="140"/>
      <c r="O89" s="140"/>
      <c r="P89" s="140"/>
      <c r="Q89" s="140"/>
      <c r="R89" s="140"/>
      <c r="S89" s="139"/>
      <c r="T89" s="112"/>
      <c r="U89" s="119"/>
      <c r="W89" s="333"/>
      <c r="X89" s="27"/>
      <c r="Y89" s="334" t="s">
        <v>195</v>
      </c>
      <c r="Z89" s="334"/>
      <c r="AA89" s="334"/>
      <c r="AB89" s="334"/>
      <c r="AC89" s="334"/>
      <c r="AD89" s="335" t="e">
        <f>AP50+H57+#REF!+#REF!+#REF!+H65+H66+H67</f>
        <v>#REF!</v>
      </c>
      <c r="AE89" s="336"/>
      <c r="AF89" s="27"/>
      <c r="AG89" s="27"/>
      <c r="AH89" s="27"/>
      <c r="AI89" s="1"/>
      <c r="AJ89" s="337" t="s">
        <v>196</v>
      </c>
      <c r="AK89" s="338"/>
      <c r="AL89" s="338"/>
      <c r="AM89" s="337"/>
      <c r="AN89" s="339"/>
      <c r="AO89" s="340"/>
      <c r="AP89" s="341">
        <f>AP86</f>
        <v>0</v>
      </c>
      <c r="AQ89" s="31"/>
      <c r="AR89" s="31"/>
      <c r="AS89" s="31"/>
    </row>
    <row r="90" spans="1:45" s="28" customFormat="1" ht="15" hidden="1" customHeight="1" thickBot="1" x14ac:dyDescent="0.3">
      <c r="A90" s="145"/>
      <c r="B90" s="145"/>
      <c r="C90" s="145"/>
      <c r="D90" s="145" t="s">
        <v>68</v>
      </c>
      <c r="E90" s="145"/>
      <c r="F90" s="147"/>
      <c r="G90" s="147"/>
      <c r="H90" s="145"/>
      <c r="I90" s="408"/>
      <c r="J90" s="409"/>
      <c r="K90" s="145"/>
      <c r="L90" s="145" t="s">
        <v>69</v>
      </c>
      <c r="M90" s="145"/>
      <c r="N90" s="410">
        <v>0.66</v>
      </c>
      <c r="O90" s="410"/>
      <c r="P90" s="410"/>
      <c r="Q90" s="146" t="s">
        <v>70</v>
      </c>
      <c r="R90" s="146"/>
      <c r="S90" s="266">
        <f>N90*I90</f>
        <v>0</v>
      </c>
      <c r="T90" s="145"/>
      <c r="U90" s="148"/>
      <c r="W90" s="333"/>
      <c r="X90" s="27"/>
      <c r="Y90" s="111"/>
      <c r="Z90" s="111"/>
      <c r="AA90" s="111"/>
      <c r="AB90" s="111"/>
      <c r="AC90" s="111"/>
      <c r="AD90" s="336"/>
      <c r="AE90" s="336"/>
      <c r="AF90" s="27"/>
      <c r="AG90" s="27"/>
      <c r="AH90" s="27"/>
      <c r="AI90" s="27"/>
      <c r="AJ90" s="27"/>
      <c r="AK90" s="27"/>
      <c r="AL90" s="27"/>
      <c r="AM90" s="27"/>
      <c r="AN90" s="27"/>
      <c r="AO90" s="27"/>
      <c r="AP90" s="342"/>
      <c r="AQ90" s="31"/>
      <c r="AR90" s="31"/>
      <c r="AS90" s="31"/>
    </row>
    <row r="91" spans="1:45" s="28" customFormat="1" ht="15" hidden="1" customHeight="1" x14ac:dyDescent="0.25">
      <c r="A91" s="145"/>
      <c r="B91" s="145"/>
      <c r="C91" s="145"/>
      <c r="D91" s="145"/>
      <c r="E91" s="145"/>
      <c r="F91" s="147"/>
      <c r="G91" s="147"/>
      <c r="H91" s="147"/>
      <c r="I91" s="147"/>
      <c r="J91" s="145"/>
      <c r="K91" s="145"/>
      <c r="L91" s="145"/>
      <c r="M91" s="146"/>
      <c r="N91" s="146"/>
      <c r="O91" s="146"/>
      <c r="P91" s="146"/>
      <c r="Q91" s="146"/>
      <c r="R91" s="146"/>
      <c r="S91" s="147"/>
      <c r="T91" s="145"/>
      <c r="U91" s="148"/>
      <c r="W91" s="333"/>
      <c r="X91" s="27"/>
      <c r="Y91" s="27" t="s">
        <v>197</v>
      </c>
      <c r="Z91" s="27"/>
      <c r="AA91" s="343" t="s">
        <v>198</v>
      </c>
      <c r="AB91" s="343" t="s">
        <v>199</v>
      </c>
      <c r="AC91" s="111"/>
      <c r="AD91" s="344"/>
      <c r="AE91" s="345"/>
      <c r="AF91" s="595" t="s">
        <v>200</v>
      </c>
      <c r="AG91" s="595"/>
      <c r="AH91" s="595"/>
      <c r="AI91" s="595"/>
      <c r="AJ91" s="1"/>
      <c r="AK91" s="346" t="s">
        <v>201</v>
      </c>
      <c r="AL91" s="347"/>
      <c r="AM91" s="347"/>
      <c r="AN91" s="346" t="s">
        <v>202</v>
      </c>
      <c r="AO91" s="317"/>
      <c r="AP91" s="348"/>
      <c r="AQ91" s="31"/>
      <c r="AR91" s="31"/>
      <c r="AS91" s="31"/>
    </row>
    <row r="92" spans="1:45" s="28" customFormat="1" ht="15" hidden="1" customHeight="1" thickBot="1" x14ac:dyDescent="0.3">
      <c r="A92" s="145"/>
      <c r="B92" s="197">
        <v>4</v>
      </c>
      <c r="C92" s="142" t="s">
        <v>71</v>
      </c>
      <c r="D92" s="145"/>
      <c r="E92" s="145"/>
      <c r="F92" s="147"/>
      <c r="G92" s="147"/>
      <c r="H92" s="147"/>
      <c r="I92" s="147"/>
      <c r="J92" s="145"/>
      <c r="K92" s="411" t="s">
        <v>175</v>
      </c>
      <c r="L92" s="411"/>
      <c r="M92" s="411"/>
      <c r="N92" s="411"/>
      <c r="O92" s="411"/>
      <c r="P92" s="411"/>
      <c r="Q92" s="411"/>
      <c r="R92" s="180" t="s">
        <v>57</v>
      </c>
      <c r="S92" s="265">
        <v>0</v>
      </c>
      <c r="T92" s="145"/>
      <c r="U92" s="148"/>
      <c r="W92" s="333"/>
      <c r="X92" s="27"/>
      <c r="Y92" s="27"/>
      <c r="Z92" s="27"/>
      <c r="AA92" s="343"/>
      <c r="AB92" s="343"/>
      <c r="AC92" s="111"/>
      <c r="AD92" s="344"/>
      <c r="AE92" s="345"/>
      <c r="AF92" s="27"/>
      <c r="AG92" s="27"/>
      <c r="AH92" s="27"/>
      <c r="AI92" s="27"/>
      <c r="AJ92" s="27"/>
      <c r="AK92" s="27"/>
      <c r="AL92" s="27"/>
      <c r="AM92" s="27"/>
      <c r="AN92" s="27"/>
      <c r="AO92" s="344"/>
      <c r="AP92" s="342"/>
      <c r="AQ92" s="31"/>
      <c r="AR92" s="31"/>
      <c r="AS92" s="31"/>
    </row>
    <row r="93" spans="1:45" s="28" customFormat="1" ht="15" hidden="1" customHeight="1" x14ac:dyDescent="0.25">
      <c r="A93" s="145"/>
      <c r="B93" s="147"/>
      <c r="C93" s="145"/>
      <c r="D93" s="145"/>
      <c r="E93" s="145"/>
      <c r="F93" s="147"/>
      <c r="G93" s="147"/>
      <c r="H93" s="147"/>
      <c r="I93" s="147"/>
      <c r="J93" s="145"/>
      <c r="K93" s="145"/>
      <c r="L93" s="145"/>
      <c r="M93" s="146"/>
      <c r="N93" s="146"/>
      <c r="O93" s="146"/>
      <c r="P93" s="146"/>
      <c r="Q93" s="146"/>
      <c r="R93" s="146"/>
      <c r="S93" s="147"/>
      <c r="T93" s="145"/>
      <c r="U93" s="148"/>
      <c r="W93" s="333"/>
      <c r="X93" s="27"/>
      <c r="Y93" s="27" t="s">
        <v>203</v>
      </c>
      <c r="Z93" s="27"/>
      <c r="AA93" s="343" t="s">
        <v>198</v>
      </c>
      <c r="AB93" s="343" t="s">
        <v>199</v>
      </c>
      <c r="AC93" s="27"/>
      <c r="AD93" s="349"/>
      <c r="AE93" s="350"/>
      <c r="AF93" s="596" t="e">
        <f>AD89+AP89</f>
        <v>#REF!</v>
      </c>
      <c r="AG93" s="596"/>
      <c r="AH93" s="596"/>
      <c r="AI93" s="596"/>
      <c r="AJ93" s="27"/>
      <c r="AK93" s="27"/>
      <c r="AL93" s="27"/>
      <c r="AM93" s="27"/>
      <c r="AN93" s="27"/>
      <c r="AO93" s="27"/>
      <c r="AP93" s="342"/>
      <c r="AQ93" s="31"/>
      <c r="AR93" s="31"/>
      <c r="AS93" s="31"/>
    </row>
    <row r="94" spans="1:45" s="28" customFormat="1" ht="15" hidden="1" customHeight="1" x14ac:dyDescent="0.25">
      <c r="A94" s="145"/>
      <c r="B94" s="147"/>
      <c r="C94" s="145" t="s">
        <v>72</v>
      </c>
      <c r="D94" s="145"/>
      <c r="E94" s="145"/>
      <c r="F94" s="147"/>
      <c r="G94" s="147"/>
      <c r="H94" s="147"/>
      <c r="I94" s="147"/>
      <c r="J94" s="145"/>
      <c r="K94" s="145"/>
      <c r="L94" s="145"/>
      <c r="M94" s="146"/>
      <c r="N94" s="146"/>
      <c r="O94" s="146"/>
      <c r="P94" s="146"/>
      <c r="Q94" s="146"/>
      <c r="R94" s="146"/>
      <c r="S94" s="147"/>
      <c r="T94" s="145"/>
      <c r="U94" s="148"/>
      <c r="W94" s="351"/>
      <c r="X94" s="209"/>
      <c r="Y94" s="209"/>
      <c r="Z94" s="209"/>
      <c r="AA94" s="209"/>
      <c r="AB94" s="209"/>
      <c r="AC94" s="209"/>
      <c r="AD94" s="209"/>
      <c r="AE94" s="209"/>
      <c r="AF94" s="209"/>
      <c r="AG94" s="209"/>
      <c r="AH94" s="209"/>
      <c r="AI94" s="209"/>
      <c r="AJ94" s="209"/>
      <c r="AK94" s="209"/>
      <c r="AL94" s="209"/>
      <c r="AM94" s="209"/>
      <c r="AN94" s="209"/>
      <c r="AO94" s="352"/>
      <c r="AP94" s="353"/>
      <c r="AQ94" s="31"/>
      <c r="AR94" s="31"/>
      <c r="AS94" s="31"/>
    </row>
    <row r="95" spans="1:45" s="28" customFormat="1" ht="3.75" hidden="1" customHeight="1" x14ac:dyDescent="0.25">
      <c r="A95" s="149"/>
      <c r="B95" s="198"/>
      <c r="C95" s="149"/>
      <c r="D95" s="150"/>
      <c r="E95" s="150"/>
      <c r="F95" s="150"/>
      <c r="G95" s="150"/>
      <c r="H95" s="412"/>
      <c r="I95" s="412"/>
      <c r="J95" s="150"/>
      <c r="K95" s="150"/>
      <c r="L95" s="150"/>
      <c r="M95" s="150"/>
      <c r="N95" s="150"/>
      <c r="O95" s="150"/>
      <c r="P95" s="150"/>
      <c r="Q95" s="413"/>
      <c r="R95" s="413"/>
      <c r="S95" s="150"/>
      <c r="T95" s="149"/>
      <c r="U95" s="148"/>
      <c r="W95" s="1"/>
      <c r="X95" s="1"/>
      <c r="Y95" s="1"/>
      <c r="Z95" s="1"/>
      <c r="AA95" s="1"/>
      <c r="AB95" s="1"/>
      <c r="AC95" s="1"/>
      <c r="AD95" s="1"/>
      <c r="AE95" s="1"/>
      <c r="AF95" s="1"/>
      <c r="AG95" s="1"/>
      <c r="AH95" s="1"/>
      <c r="AI95" s="576" t="s">
        <v>204</v>
      </c>
      <c r="AJ95" s="576"/>
      <c r="AK95" s="576"/>
      <c r="AL95" s="1"/>
      <c r="AM95" s="1"/>
      <c r="AN95" s="6"/>
      <c r="AO95" s="1"/>
      <c r="AP95" s="1"/>
      <c r="AQ95" s="31"/>
      <c r="AR95" s="31"/>
      <c r="AS95" s="31"/>
    </row>
    <row r="96" spans="1:45" s="28" customFormat="1" ht="15.75" hidden="1" customHeight="1" x14ac:dyDescent="0.25">
      <c r="B96" s="197">
        <v>6</v>
      </c>
      <c r="C96" s="399" t="s">
        <v>85</v>
      </c>
      <c r="D96" s="399"/>
      <c r="E96" s="399"/>
      <c r="F96" s="399"/>
      <c r="G96" s="399"/>
      <c r="H96" s="399"/>
      <c r="I96" s="399"/>
      <c r="J96" s="399"/>
      <c r="K96" s="399"/>
      <c r="L96" s="399"/>
      <c r="M96" s="399"/>
      <c r="N96" s="399"/>
      <c r="O96" s="399"/>
      <c r="P96" s="399"/>
      <c r="Q96" s="399"/>
      <c r="R96" s="399"/>
      <c r="S96" s="399"/>
      <c r="T96" s="399"/>
      <c r="U96" s="399"/>
      <c r="W96" s="1" t="s">
        <v>205</v>
      </c>
      <c r="X96" s="1"/>
      <c r="Y96" s="1"/>
      <c r="Z96" s="1"/>
      <c r="AA96" s="1"/>
      <c r="AB96" s="1"/>
      <c r="AC96" s="1"/>
      <c r="AD96" s="1"/>
      <c r="AE96" s="1"/>
      <c r="AF96" s="354" t="s">
        <v>45</v>
      </c>
      <c r="AG96" s="1"/>
      <c r="AH96" s="1"/>
      <c r="AI96" s="512"/>
      <c r="AJ96" s="512"/>
      <c r="AK96" s="512"/>
      <c r="AL96" s="512"/>
      <c r="AM96" s="512"/>
      <c r="AN96" s="512"/>
      <c r="AO96" s="1"/>
      <c r="AP96" s="354" t="s">
        <v>45</v>
      </c>
      <c r="AQ96" s="31"/>
      <c r="AR96" s="31"/>
      <c r="AS96" s="31"/>
    </row>
    <row r="97" spans="1:45" ht="15.75" hidden="1" customHeight="1" x14ac:dyDescent="0.25">
      <c r="B97" s="28"/>
      <c r="C97" s="399"/>
      <c r="D97" s="399"/>
      <c r="E97" s="399"/>
      <c r="F97" s="399"/>
      <c r="G97" s="399"/>
      <c r="H97" s="399"/>
      <c r="I97" s="399"/>
      <c r="J97" s="399"/>
      <c r="K97" s="399"/>
      <c r="L97" s="399"/>
      <c r="M97" s="399"/>
      <c r="N97" s="399"/>
      <c r="O97" s="399"/>
      <c r="P97" s="399"/>
      <c r="Q97" s="399"/>
      <c r="R97" s="399"/>
      <c r="S97" s="399"/>
      <c r="T97" s="399"/>
      <c r="U97" s="399"/>
      <c r="W97" s="577" t="s">
        <v>206</v>
      </c>
      <c r="X97" s="577"/>
      <c r="Y97" s="577"/>
      <c r="Z97" s="577"/>
      <c r="AA97" s="577"/>
      <c r="AB97" s="577"/>
      <c r="AC97" s="577"/>
      <c r="AD97" s="577"/>
      <c r="AE97" s="577"/>
      <c r="AF97" s="577"/>
      <c r="AG97" s="174"/>
      <c r="AH97" s="174"/>
      <c r="AI97" s="578" t="s">
        <v>207</v>
      </c>
      <c r="AJ97" s="578"/>
      <c r="AK97" s="578"/>
      <c r="AL97" s="578"/>
      <c r="AM97" s="578"/>
      <c r="AN97" s="578"/>
      <c r="AO97" s="355"/>
      <c r="AP97" s="171"/>
    </row>
    <row r="98" spans="1:45" ht="15.75" hidden="1" customHeight="1" x14ac:dyDescent="0.25">
      <c r="B98" s="28"/>
      <c r="C98" s="399"/>
      <c r="D98" s="399"/>
      <c r="E98" s="399"/>
      <c r="F98" s="399"/>
      <c r="G98" s="399"/>
      <c r="H98" s="399"/>
      <c r="I98" s="399"/>
      <c r="J98" s="399"/>
      <c r="K98" s="399"/>
      <c r="L98" s="399"/>
      <c r="M98" s="399"/>
      <c r="N98" s="399"/>
      <c r="O98" s="399"/>
      <c r="P98" s="399"/>
      <c r="Q98" s="399"/>
      <c r="R98" s="399"/>
      <c r="S98" s="399"/>
      <c r="T98" s="399"/>
      <c r="U98" s="399"/>
      <c r="W98" s="577"/>
      <c r="X98" s="577"/>
      <c r="Y98" s="577"/>
      <c r="Z98" s="577"/>
      <c r="AA98" s="577"/>
      <c r="AB98" s="577"/>
      <c r="AC98" s="577"/>
      <c r="AD98" s="577"/>
      <c r="AE98" s="577"/>
      <c r="AF98" s="577"/>
      <c r="AG98" s="174"/>
      <c r="AH98" s="174"/>
      <c r="AI98" s="579"/>
      <c r="AJ98" s="579"/>
      <c r="AK98" s="579"/>
      <c r="AL98" s="579"/>
      <c r="AM98" s="579"/>
      <c r="AN98" s="579"/>
      <c r="AO98" s="355"/>
      <c r="AP98" s="171"/>
    </row>
    <row r="99" spans="1:45" ht="6" hidden="1" customHeight="1" x14ac:dyDescent="0.25">
      <c r="B99" s="28"/>
      <c r="C99" s="271"/>
      <c r="D99" s="271"/>
      <c r="E99" s="271"/>
      <c r="F99" s="271"/>
      <c r="G99" s="271"/>
      <c r="H99" s="271"/>
      <c r="I99" s="271"/>
      <c r="J99" s="271"/>
      <c r="K99" s="271"/>
      <c r="L99" s="271"/>
      <c r="M99" s="271"/>
      <c r="N99" s="271"/>
      <c r="O99" s="271"/>
      <c r="P99" s="271"/>
      <c r="Q99" s="271"/>
      <c r="R99" s="271"/>
      <c r="S99" s="271"/>
      <c r="T99" s="271"/>
      <c r="U99" s="271"/>
      <c r="W99" s="577"/>
      <c r="X99" s="577"/>
      <c r="Y99" s="577"/>
      <c r="Z99" s="577"/>
      <c r="AA99" s="577"/>
      <c r="AB99" s="577"/>
      <c r="AC99" s="577"/>
      <c r="AD99" s="577"/>
      <c r="AE99" s="577"/>
      <c r="AF99" s="577"/>
      <c r="AG99" s="174"/>
      <c r="AH99" s="170"/>
      <c r="AI99" s="579"/>
      <c r="AJ99" s="579"/>
      <c r="AK99" s="579"/>
      <c r="AL99" s="579"/>
      <c r="AM99" s="579"/>
      <c r="AN99" s="579"/>
      <c r="AO99" s="355"/>
      <c r="AP99" s="175" t="s">
        <v>208</v>
      </c>
    </row>
    <row r="100" spans="1:45" ht="19.5" hidden="1" customHeight="1" x14ac:dyDescent="0.3">
      <c r="B100" s="107"/>
      <c r="C100" s="178" t="s">
        <v>86</v>
      </c>
      <c r="D100" s="108"/>
      <c r="E100" s="108"/>
      <c r="F100" s="108"/>
      <c r="G100" s="400" t="s">
        <v>52</v>
      </c>
      <c r="H100" s="401"/>
      <c r="I100" s="401"/>
      <c r="J100" s="401"/>
      <c r="K100" s="401"/>
      <c r="L100" s="401"/>
      <c r="M100" s="402"/>
      <c r="N100" s="109" t="s">
        <v>53</v>
      </c>
      <c r="O100" s="108"/>
      <c r="P100" s="108"/>
      <c r="Q100" s="108"/>
      <c r="R100" s="108"/>
      <c r="S100" s="110"/>
      <c r="T100" s="110"/>
      <c r="U100" s="110"/>
      <c r="W100" s="170"/>
      <c r="X100" s="170"/>
      <c r="Y100" s="170"/>
      <c r="Z100" s="170"/>
      <c r="AA100" s="170"/>
      <c r="AB100" s="170"/>
      <c r="AC100" s="170"/>
      <c r="AD100" s="170"/>
      <c r="AE100" s="170"/>
      <c r="AF100" s="170"/>
      <c r="AG100" s="156"/>
      <c r="AH100" s="171"/>
      <c r="AI100" s="355"/>
      <c r="AJ100" s="355"/>
      <c r="AK100" s="355"/>
      <c r="AL100" s="355"/>
      <c r="AM100" s="355"/>
      <c r="AN100" s="355"/>
      <c r="AO100" s="355"/>
      <c r="AP100" s="1"/>
    </row>
    <row r="101" spans="1:45" ht="3.75" hidden="1" customHeight="1" x14ac:dyDescent="0.25">
      <c r="B101" s="28"/>
      <c r="C101" s="271"/>
      <c r="E101" s="271"/>
      <c r="F101" s="271"/>
      <c r="G101" s="271"/>
      <c r="H101" s="271"/>
      <c r="I101" s="271"/>
      <c r="J101" s="271"/>
      <c r="K101" s="271"/>
      <c r="L101" s="271"/>
      <c r="M101" s="271"/>
      <c r="N101" s="271"/>
      <c r="O101" s="271"/>
      <c r="P101" s="271"/>
      <c r="Q101" s="271"/>
      <c r="R101" s="271"/>
      <c r="S101" s="271"/>
      <c r="T101" s="271"/>
      <c r="U101" s="271"/>
      <c r="W101" s="356" t="s">
        <v>209</v>
      </c>
      <c r="X101" s="357"/>
      <c r="Y101" s="357"/>
      <c r="Z101" s="357"/>
      <c r="AA101" s="357"/>
      <c r="AB101" s="357"/>
      <c r="AC101" s="357"/>
      <c r="AD101" s="357"/>
      <c r="AE101" s="357"/>
      <c r="AF101" s="357"/>
      <c r="AG101" s="358"/>
      <c r="AH101" s="359"/>
      <c r="AI101" s="360"/>
      <c r="AJ101" s="360"/>
      <c r="AK101" s="360"/>
      <c r="AL101" s="360"/>
      <c r="AM101" s="360"/>
      <c r="AN101" s="360"/>
      <c r="AO101" s="360"/>
      <c r="AP101" s="361"/>
    </row>
    <row r="102" spans="1:45" ht="11.25" hidden="1" customHeight="1" x14ac:dyDescent="0.25">
      <c r="B102" s="28"/>
      <c r="C102" s="271"/>
      <c r="D102" s="111" t="s">
        <v>52</v>
      </c>
      <c r="E102" s="271"/>
      <c r="F102" s="271"/>
      <c r="G102" s="271"/>
      <c r="H102" s="271"/>
      <c r="I102" s="271"/>
      <c r="J102" s="271"/>
      <c r="K102" s="271"/>
      <c r="L102" s="271"/>
      <c r="M102" s="271"/>
      <c r="N102" s="271"/>
      <c r="O102" s="271"/>
      <c r="P102" s="271"/>
      <c r="Q102" s="271"/>
      <c r="R102" s="271"/>
      <c r="S102" s="271"/>
      <c r="T102" s="271"/>
      <c r="U102" s="271"/>
      <c r="W102" s="580" t="s">
        <v>210</v>
      </c>
      <c r="X102" s="581"/>
      <c r="Y102" s="581"/>
      <c r="Z102" s="581"/>
      <c r="AA102" s="581"/>
      <c r="AB102" s="581"/>
      <c r="AC102" s="581"/>
      <c r="AD102" s="581"/>
      <c r="AE102" s="581"/>
      <c r="AF102" s="581"/>
      <c r="AG102" s="581"/>
      <c r="AH102" s="581"/>
      <c r="AI102" s="581"/>
      <c r="AJ102" s="581"/>
      <c r="AK102" s="581"/>
      <c r="AL102" s="581"/>
      <c r="AM102" s="581"/>
      <c r="AN102" s="581"/>
      <c r="AO102" s="581"/>
      <c r="AP102" s="582"/>
    </row>
    <row r="103" spans="1:45" s="31" customFormat="1" ht="15.75" hidden="1" customHeight="1" x14ac:dyDescent="0.25">
      <c r="A103" s="112"/>
      <c r="B103" s="112"/>
      <c r="C103" s="112"/>
      <c r="D103" s="113" t="s">
        <v>54</v>
      </c>
      <c r="E103" s="114"/>
      <c r="F103" s="114"/>
      <c r="G103" s="114"/>
      <c r="H103" s="115"/>
      <c r="I103" s="115"/>
      <c r="J103" s="115">
        <v>85</v>
      </c>
      <c r="K103" s="114"/>
      <c r="L103" s="116" t="s">
        <v>55</v>
      </c>
      <c r="M103" s="72" t="s">
        <v>56</v>
      </c>
      <c r="N103" s="114" t="e">
        <f>SUM(#REF!)</f>
        <v>#REF!</v>
      </c>
      <c r="O103" s="117" t="s">
        <v>57</v>
      </c>
      <c r="P103" s="118" t="e">
        <f>N103*J103*AH102</f>
        <v>#REF!</v>
      </c>
      <c r="Q103" s="112"/>
      <c r="R103" s="112"/>
      <c r="S103" s="119"/>
      <c r="T103" s="112"/>
      <c r="U103" s="112"/>
      <c r="W103" s="580"/>
      <c r="X103" s="581"/>
      <c r="Y103" s="581"/>
      <c r="Z103" s="581"/>
      <c r="AA103" s="581"/>
      <c r="AB103" s="581"/>
      <c r="AC103" s="581"/>
      <c r="AD103" s="581"/>
      <c r="AE103" s="581"/>
      <c r="AF103" s="581"/>
      <c r="AG103" s="581"/>
      <c r="AH103" s="581"/>
      <c r="AI103" s="581"/>
      <c r="AJ103" s="581"/>
      <c r="AK103" s="581"/>
      <c r="AL103" s="581"/>
      <c r="AM103" s="581"/>
      <c r="AN103" s="581"/>
      <c r="AO103" s="581"/>
      <c r="AP103" s="582"/>
    </row>
    <row r="104" spans="1:45" s="111" customFormat="1" ht="15.75" hidden="1" customHeight="1" x14ac:dyDescent="0.25">
      <c r="D104" s="122" t="s">
        <v>58</v>
      </c>
      <c r="E104" s="72"/>
      <c r="F104" s="123"/>
      <c r="G104" s="123"/>
      <c r="H104" s="124"/>
      <c r="I104" s="124"/>
      <c r="J104" s="125">
        <v>135</v>
      </c>
      <c r="K104" s="123"/>
      <c r="L104" s="126" t="s">
        <v>55</v>
      </c>
      <c r="M104" s="72" t="s">
        <v>56</v>
      </c>
      <c r="N104" s="123" t="e">
        <f>SUM(#REF!)</f>
        <v>#REF!</v>
      </c>
      <c r="O104" s="123" t="s">
        <v>57</v>
      </c>
      <c r="P104" s="118" t="e">
        <f>N104*J104*AH103</f>
        <v>#REF!</v>
      </c>
      <c r="Q104" s="127"/>
      <c r="R104" s="127"/>
      <c r="S104" s="128"/>
      <c r="U104" s="119"/>
      <c r="W104" s="362"/>
      <c r="X104" s="354"/>
      <c r="Y104" s="354"/>
      <c r="Z104" s="354"/>
      <c r="AA104" s="354"/>
      <c r="AB104" s="354"/>
      <c r="AC104" s="27"/>
      <c r="AD104" s="354"/>
      <c r="AE104" s="354"/>
      <c r="AF104" s="354"/>
      <c r="AG104" s="354"/>
      <c r="AH104" s="27"/>
      <c r="AI104" s="354"/>
      <c r="AJ104" s="27"/>
      <c r="AK104" s="354"/>
      <c r="AL104" s="354"/>
      <c r="AM104" s="354"/>
      <c r="AN104" s="354"/>
      <c r="AO104" s="27"/>
      <c r="AP104" s="363"/>
    </row>
    <row r="105" spans="1:45" s="111" customFormat="1" ht="15.75" hidden="1" customHeight="1" x14ac:dyDescent="0.25">
      <c r="D105" s="122" t="s">
        <v>59</v>
      </c>
      <c r="E105" s="72"/>
      <c r="F105" s="123"/>
      <c r="G105" s="123"/>
      <c r="H105" s="124"/>
      <c r="I105" s="124"/>
      <c r="J105" s="125">
        <v>115</v>
      </c>
      <c r="K105" s="123"/>
      <c r="L105" s="126" t="s">
        <v>55</v>
      </c>
      <c r="M105" s="72" t="s">
        <v>56</v>
      </c>
      <c r="N105" s="123" t="e">
        <f>SUM(#REF!)</f>
        <v>#REF!</v>
      </c>
      <c r="O105" s="123" t="s">
        <v>57</v>
      </c>
      <c r="P105" s="118" t="e">
        <f>N105*J105*AH104</f>
        <v>#REF!</v>
      </c>
      <c r="Q105" s="127"/>
      <c r="R105" s="127"/>
      <c r="S105" s="128"/>
      <c r="U105" s="119"/>
      <c r="W105" s="364" t="s">
        <v>211</v>
      </c>
      <c r="X105" s="365"/>
      <c r="Y105" s="365"/>
      <c r="Z105" s="365"/>
      <c r="AA105" s="365"/>
      <c r="AB105" s="365"/>
      <c r="AC105" s="365"/>
      <c r="AD105" s="365" t="s">
        <v>76</v>
      </c>
      <c r="AE105" s="365"/>
      <c r="AF105" s="365"/>
      <c r="AG105" s="365"/>
      <c r="AH105" s="365"/>
      <c r="AI105" s="365" t="s">
        <v>45</v>
      </c>
      <c r="AJ105" s="354"/>
      <c r="AK105" s="365" t="s">
        <v>212</v>
      </c>
      <c r="AL105" s="354"/>
      <c r="AM105" s="354"/>
      <c r="AN105" s="354"/>
      <c r="AO105" s="354"/>
      <c r="AP105" s="366" t="s">
        <v>45</v>
      </c>
    </row>
    <row r="106" spans="1:45" s="111" customFormat="1" ht="15.75" hidden="1" x14ac:dyDescent="0.25">
      <c r="D106" s="122" t="s">
        <v>60</v>
      </c>
      <c r="E106" s="72"/>
      <c r="F106" s="123"/>
      <c r="G106" s="123"/>
      <c r="H106" s="124"/>
      <c r="I106" s="124"/>
      <c r="J106" s="125"/>
      <c r="K106" s="123"/>
      <c r="L106" s="123"/>
      <c r="M106" s="123"/>
      <c r="N106" s="123"/>
      <c r="O106" s="123"/>
      <c r="P106" s="118" t="e">
        <f>U52*#REF!</f>
        <v>#REF!</v>
      </c>
      <c r="Q106" s="127"/>
      <c r="R106" s="127"/>
      <c r="S106" s="128"/>
      <c r="U106" s="119"/>
      <c r="AH106" s="120"/>
    </row>
    <row r="107" spans="1:45" s="111" customFormat="1" ht="16.5" hidden="1" thickBot="1" x14ac:dyDescent="0.3">
      <c r="F107" s="128"/>
      <c r="G107" s="128"/>
      <c r="H107" s="127"/>
      <c r="I107" s="127"/>
      <c r="J107" s="131"/>
      <c r="K107" s="128"/>
      <c r="L107" s="128"/>
      <c r="M107" s="128"/>
      <c r="N107" s="128"/>
      <c r="O107" s="128"/>
      <c r="P107" s="33"/>
      <c r="Q107" s="127"/>
      <c r="R107" s="127"/>
      <c r="S107" s="128"/>
      <c r="U107" s="119"/>
    </row>
    <row r="108" spans="1:45" s="111" customFormat="1" ht="16.5" hidden="1" thickBot="1" x14ac:dyDescent="0.3">
      <c r="B108" s="288"/>
      <c r="C108" s="286" t="s">
        <v>99</v>
      </c>
      <c r="D108" s="289"/>
      <c r="E108" s="289"/>
      <c r="F108" s="290"/>
      <c r="G108" s="290"/>
      <c r="H108" s="290"/>
      <c r="I108" s="290"/>
      <c r="J108" s="289"/>
      <c r="K108" s="289"/>
      <c r="L108" s="289"/>
      <c r="M108" s="291"/>
      <c r="N108" s="291"/>
      <c r="O108" s="291"/>
      <c r="P108" s="292">
        <f>S90+S92</f>
        <v>0</v>
      </c>
      <c r="Q108" s="137"/>
      <c r="R108" s="137"/>
      <c r="S108" s="138"/>
      <c r="U108" s="119"/>
      <c r="AA108" s="141"/>
      <c r="AB108" s="141"/>
      <c r="AC108" s="141"/>
      <c r="AD108" s="141"/>
      <c r="AE108" s="141"/>
      <c r="AF108" s="141"/>
      <c r="AG108" s="141"/>
      <c r="AH108" s="141"/>
      <c r="AI108" s="141"/>
      <c r="AJ108" s="141"/>
      <c r="AK108" s="141"/>
      <c r="AL108" s="141"/>
    </row>
    <row r="109" spans="1:45" s="141" customFormat="1" ht="6.75" hidden="1" customHeight="1" thickBot="1" x14ac:dyDescent="0.3">
      <c r="A109" s="112"/>
      <c r="B109" s="112"/>
      <c r="C109" s="112"/>
      <c r="D109" s="112"/>
      <c r="E109" s="112"/>
      <c r="F109" s="139"/>
      <c r="G109" s="139"/>
      <c r="H109" s="139"/>
      <c r="I109" s="139"/>
      <c r="J109" s="112"/>
      <c r="K109" s="112"/>
      <c r="L109" s="112"/>
      <c r="M109" s="140"/>
      <c r="N109" s="140"/>
      <c r="O109" s="140"/>
      <c r="P109" s="140"/>
      <c r="Q109" s="140"/>
      <c r="R109" s="140"/>
      <c r="S109" s="139"/>
      <c r="T109" s="112"/>
      <c r="U109" s="119"/>
      <c r="AA109" s="54"/>
      <c r="AB109" s="54"/>
      <c r="AC109" s="98"/>
      <c r="AD109" s="28"/>
      <c r="AE109" s="28"/>
      <c r="AF109" s="28"/>
      <c r="AG109" s="28"/>
      <c r="AH109" s="28"/>
      <c r="AI109" s="28"/>
      <c r="AJ109" s="28"/>
      <c r="AK109" s="28"/>
      <c r="AL109" s="28"/>
    </row>
    <row r="110" spans="1:45" s="28" customFormat="1" ht="16.5" hidden="1" thickBot="1" x14ac:dyDescent="0.3">
      <c r="A110" s="285" t="s">
        <v>73</v>
      </c>
      <c r="B110" s="293" t="s">
        <v>74</v>
      </c>
      <c r="C110" s="293"/>
      <c r="D110" s="293"/>
      <c r="E110" s="293"/>
      <c r="F110" s="293"/>
      <c r="G110" s="293"/>
      <c r="H110" s="293"/>
      <c r="I110" s="293"/>
      <c r="J110" s="293"/>
      <c r="K110" s="293"/>
      <c r="L110" s="293"/>
      <c r="M110" s="286"/>
      <c r="N110" s="286"/>
      <c r="O110" s="286"/>
      <c r="P110" s="286"/>
      <c r="Q110" s="286"/>
      <c r="R110" s="286"/>
      <c r="S110" s="293"/>
      <c r="T110" s="294"/>
      <c r="U110" s="287" t="e">
        <f>P108+#REF!</f>
        <v>#REF!</v>
      </c>
      <c r="W110" s="54"/>
      <c r="X110" s="54"/>
      <c r="Y110" s="54"/>
      <c r="Z110" s="54"/>
      <c r="AA110" s="141"/>
      <c r="AB110" s="141"/>
      <c r="AC110" s="141"/>
      <c r="AD110" s="141"/>
      <c r="AE110" s="141"/>
      <c r="AF110" s="141"/>
      <c r="AG110" s="141"/>
      <c r="AH110" s="141"/>
      <c r="AI110" s="141"/>
      <c r="AJ110" s="141"/>
      <c r="AK110" s="141"/>
      <c r="AL110" s="141"/>
      <c r="AO110" s="31"/>
      <c r="AP110" s="31"/>
      <c r="AQ110" s="31"/>
      <c r="AR110" s="31"/>
      <c r="AS110" s="31"/>
    </row>
    <row r="111" spans="1:45" s="141" customFormat="1" ht="15.75" hidden="1" x14ac:dyDescent="0.25">
      <c r="V111" s="110"/>
      <c r="AH111" s="145" t="s">
        <v>87</v>
      </c>
    </row>
    <row r="112" spans="1:45" s="141" customFormat="1" ht="15.75" hidden="1" x14ac:dyDescent="0.25">
      <c r="AH112" s="145" t="s">
        <v>64</v>
      </c>
    </row>
    <row r="113" spans="1:45" s="141" customFormat="1" ht="15.75" hidden="1" x14ac:dyDescent="0.25">
      <c r="AA113" s="145"/>
      <c r="AB113" s="145"/>
      <c r="AC113" s="145"/>
      <c r="AD113" s="145"/>
      <c r="AE113" s="145"/>
      <c r="AF113" s="145"/>
      <c r="AG113" s="145"/>
      <c r="AH113" s="145" t="s">
        <v>67</v>
      </c>
      <c r="AI113" s="145"/>
      <c r="AJ113" s="145"/>
      <c r="AK113" s="145"/>
      <c r="AL113" s="145"/>
    </row>
    <row r="114" spans="1:45" s="145" customFormat="1" ht="15.75" hidden="1" x14ac:dyDescent="0.25">
      <c r="AH114" s="145" t="s">
        <v>127</v>
      </c>
    </row>
    <row r="115" spans="1:45" s="145" customFormat="1" ht="15.75" hidden="1" x14ac:dyDescent="0.25">
      <c r="AH115" s="145" t="s">
        <v>147</v>
      </c>
    </row>
    <row r="116" spans="1:45" s="145" customFormat="1" ht="15.75" hidden="1" x14ac:dyDescent="0.25">
      <c r="AH116" s="145" t="s">
        <v>128</v>
      </c>
    </row>
    <row r="117" spans="1:45" s="145" customFormat="1" ht="15.75" hidden="1" x14ac:dyDescent="0.25"/>
    <row r="118" spans="1:45" s="145" customFormat="1" ht="15.75" hidden="1" x14ac:dyDescent="0.25"/>
    <row r="119" spans="1:45" s="145" customFormat="1" ht="15.75" hidden="1" x14ac:dyDescent="0.25">
      <c r="V119" s="149"/>
      <c r="W119" s="149"/>
      <c r="AA119" s="141"/>
      <c r="AB119" s="141"/>
      <c r="AC119" s="141"/>
      <c r="AD119" s="141"/>
      <c r="AE119" s="141"/>
      <c r="AF119" s="141"/>
      <c r="AG119" s="141"/>
      <c r="AH119" s="141"/>
      <c r="AI119" s="141"/>
      <c r="AJ119" s="141"/>
      <c r="AK119" s="141"/>
      <c r="AL119" s="141"/>
    </row>
    <row r="120" spans="1:45" s="141" customFormat="1" ht="15.75" hidden="1" x14ac:dyDescent="0.25">
      <c r="V120" s="154"/>
      <c r="W120" s="154"/>
    </row>
    <row r="121" spans="1:45" s="141" customFormat="1" ht="15.75" hidden="1" x14ac:dyDescent="0.25">
      <c r="V121" s="154"/>
      <c r="W121" s="154"/>
    </row>
    <row r="122" spans="1:45" s="28" customFormat="1" ht="15.75" hidden="1" x14ac:dyDescent="0.25">
      <c r="A122" s="28" t="s">
        <v>133</v>
      </c>
      <c r="B122" s="28" t="s">
        <v>134</v>
      </c>
      <c r="AH122" s="28" t="s">
        <v>16</v>
      </c>
      <c r="AO122" s="31"/>
      <c r="AP122" s="31"/>
      <c r="AQ122" s="31"/>
      <c r="AR122" s="31"/>
      <c r="AS122" s="31"/>
    </row>
    <row r="123" spans="1:45" s="141" customFormat="1" ht="11.25" hidden="1" x14ac:dyDescent="0.2"/>
    <row r="124" spans="1:45" s="28" customFormat="1" ht="15.75" hidden="1" customHeight="1" x14ac:dyDescent="0.25">
      <c r="A124" s="145"/>
      <c r="B124" s="197">
        <v>1</v>
      </c>
      <c r="C124" s="234" t="s">
        <v>136</v>
      </c>
      <c r="G124" s="517">
        <v>75</v>
      </c>
      <c r="H124" s="517"/>
      <c r="I124" s="147"/>
      <c r="Q124" s="31"/>
      <c r="R124" s="180" t="s">
        <v>57</v>
      </c>
      <c r="S124" s="613">
        <f>G124</f>
        <v>75</v>
      </c>
      <c r="T124" s="614"/>
      <c r="U124" s="148"/>
      <c r="AA124" s="54"/>
      <c r="AB124" s="54"/>
      <c r="AC124" s="98"/>
      <c r="AO124" s="31"/>
      <c r="AP124" s="31"/>
      <c r="AQ124" s="31"/>
      <c r="AR124" s="31"/>
      <c r="AS124" s="31"/>
    </row>
    <row r="125" spans="1:45" s="145" customFormat="1" ht="16.5" hidden="1" thickBot="1" x14ac:dyDescent="0.3">
      <c r="V125" s="149"/>
      <c r="W125" s="149"/>
    </row>
    <row r="126" spans="1:45" s="111" customFormat="1" ht="16.5" hidden="1" thickBot="1" x14ac:dyDescent="0.3">
      <c r="B126" s="132"/>
      <c r="C126" s="100" t="s">
        <v>138</v>
      </c>
      <c r="D126" s="133"/>
      <c r="E126" s="133"/>
      <c r="F126" s="134"/>
      <c r="G126" s="134"/>
      <c r="H126" s="134"/>
      <c r="I126" s="134"/>
      <c r="J126" s="133"/>
      <c r="K126" s="133"/>
      <c r="L126" s="133"/>
      <c r="M126" s="135"/>
      <c r="N126" s="135"/>
      <c r="O126" s="135"/>
      <c r="P126" s="513">
        <f>S124</f>
        <v>75</v>
      </c>
      <c r="Q126" s="514"/>
      <c r="R126" s="515"/>
      <c r="S126" s="138"/>
      <c r="U126" s="235"/>
      <c r="AB126" s="111">
        <f>IF(P126&gt;0,1,0)</f>
        <v>1</v>
      </c>
    </row>
    <row r="127" spans="1:45" s="111" customFormat="1" ht="16.5" hidden="1" thickBot="1" x14ac:dyDescent="0.3">
      <c r="B127" s="236"/>
      <c r="C127" s="237"/>
      <c r="D127" s="236"/>
      <c r="E127" s="236"/>
      <c r="F127" s="238"/>
      <c r="G127" s="238"/>
      <c r="H127" s="238"/>
      <c r="I127" s="238"/>
      <c r="J127" s="236"/>
      <c r="K127" s="236"/>
      <c r="L127" s="236"/>
      <c r="M127" s="239"/>
      <c r="N127" s="239"/>
      <c r="O127" s="239"/>
      <c r="P127" s="241"/>
      <c r="Q127" s="137"/>
      <c r="R127" s="137"/>
      <c r="S127" s="138"/>
      <c r="U127" s="235"/>
    </row>
    <row r="128" spans="1:45" s="28" customFormat="1" ht="16.5" hidden="1" thickBot="1" x14ac:dyDescent="0.3">
      <c r="A128" s="99" t="s">
        <v>139</v>
      </c>
      <c r="B128" s="151" t="s">
        <v>140</v>
      </c>
      <c r="C128" s="151"/>
      <c r="D128" s="151"/>
      <c r="E128" s="151"/>
      <c r="F128" s="151"/>
      <c r="G128" s="151"/>
      <c r="H128" s="151"/>
      <c r="I128" s="151"/>
      <c r="J128" s="151"/>
      <c r="K128" s="151"/>
      <c r="L128" s="151"/>
      <c r="M128" s="100"/>
      <c r="N128" s="100"/>
      <c r="O128" s="100"/>
      <c r="P128" s="100"/>
      <c r="Q128" s="100"/>
      <c r="R128" s="100"/>
      <c r="S128" s="151"/>
      <c r="T128" s="152"/>
      <c r="U128" s="153" t="e">
        <f>P126+U110</f>
        <v>#REF!</v>
      </c>
      <c r="W128" s="54"/>
      <c r="X128" s="54"/>
      <c r="Y128" s="54"/>
      <c r="Z128" s="54"/>
      <c r="AA128" s="54"/>
      <c r="AB128" s="54"/>
      <c r="AC128" s="98"/>
      <c r="AO128" s="31"/>
      <c r="AP128" s="31"/>
      <c r="AQ128" s="31"/>
      <c r="AR128" s="31"/>
      <c r="AS128" s="31"/>
    </row>
    <row r="129" spans="1:45" s="141" customFormat="1" ht="16.5" hidden="1" thickBot="1" x14ac:dyDescent="0.3">
      <c r="V129" s="154"/>
      <c r="W129" s="154"/>
    </row>
    <row r="130" spans="1:45" s="141" customFormat="1" ht="15.75" hidden="1" customHeight="1" x14ac:dyDescent="0.25">
      <c r="A130" s="403" t="s">
        <v>75</v>
      </c>
      <c r="B130" s="403"/>
      <c r="C130" s="403"/>
      <c r="D130" s="403"/>
      <c r="E130" s="403"/>
      <c r="F130" s="403"/>
      <c r="G130" s="403"/>
      <c r="H130" s="403"/>
      <c r="I130" s="403"/>
      <c r="J130" s="403"/>
      <c r="K130" s="403"/>
      <c r="L130" s="403"/>
      <c r="M130" s="403"/>
      <c r="N130" s="403"/>
      <c r="O130" s="403"/>
      <c r="P130" s="403"/>
      <c r="Q130" s="403"/>
      <c r="R130" s="403"/>
      <c r="S130" s="403"/>
      <c r="T130" s="403"/>
      <c r="U130" s="403"/>
      <c r="V130" s="154"/>
      <c r="W130" s="154"/>
    </row>
    <row r="131" spans="1:45" s="141" customFormat="1" ht="15.75" hidden="1" customHeight="1" x14ac:dyDescent="0.25">
      <c r="A131" s="404"/>
      <c r="B131" s="404"/>
      <c r="C131" s="404"/>
      <c r="D131" s="404"/>
      <c r="E131" s="404"/>
      <c r="F131" s="404"/>
      <c r="G131" s="404"/>
      <c r="H131" s="404"/>
      <c r="I131" s="404"/>
      <c r="J131" s="404"/>
      <c r="K131" s="404"/>
      <c r="L131" s="404"/>
      <c r="M131" s="404"/>
      <c r="N131" s="404"/>
      <c r="O131" s="404"/>
      <c r="P131" s="404"/>
      <c r="Q131" s="404"/>
      <c r="R131" s="404"/>
      <c r="S131" s="404"/>
      <c r="T131" s="404"/>
      <c r="U131" s="404"/>
      <c r="V131" s="154"/>
      <c r="W131" s="154"/>
      <c r="AA131" s="111"/>
      <c r="AB131" s="111"/>
      <c r="AC131" s="111"/>
      <c r="AD131" s="111"/>
      <c r="AE131" s="111"/>
      <c r="AF131" s="111"/>
      <c r="AG131" s="111"/>
      <c r="AH131" s="111"/>
      <c r="AI131" s="111"/>
      <c r="AJ131" s="111"/>
      <c r="AK131" s="111"/>
      <c r="AL131" s="111"/>
    </row>
    <row r="132" spans="1:45" s="111" customFormat="1" ht="3.75" hidden="1" customHeight="1" x14ac:dyDescent="0.25">
      <c r="A132" s="1"/>
      <c r="B132" s="1"/>
      <c r="C132" s="1"/>
      <c r="D132" s="155"/>
      <c r="E132" s="155"/>
      <c r="F132" s="155"/>
      <c r="G132" s="155"/>
      <c r="H132" s="155"/>
      <c r="I132" s="155"/>
      <c r="J132" s="155"/>
      <c r="K132" s="155"/>
      <c r="S132" s="156"/>
      <c r="T132" s="1"/>
      <c r="U132" s="1"/>
      <c r="V132" s="1"/>
      <c r="W132" s="1"/>
      <c r="AA132" s="1"/>
      <c r="AB132" s="1"/>
      <c r="AC132" s="1"/>
      <c r="AD132" s="1"/>
      <c r="AE132" s="1"/>
      <c r="AF132" s="1"/>
      <c r="AG132" s="1"/>
      <c r="AH132" s="1"/>
      <c r="AI132" s="1"/>
      <c r="AJ132" s="1"/>
      <c r="AK132" s="1"/>
      <c r="AL132" s="1"/>
    </row>
    <row r="133" spans="1:45" ht="15.75" hidden="1" customHeight="1" x14ac:dyDescent="0.25">
      <c r="B133" s="157"/>
      <c r="C133" s="157"/>
      <c r="D133" s="158"/>
      <c r="E133" s="158"/>
      <c r="G133" s="159" t="s">
        <v>76</v>
      </c>
      <c r="H133" s="511"/>
      <c r="I133" s="511"/>
      <c r="J133" s="511"/>
      <c r="K133" s="511"/>
      <c r="L133" s="511"/>
      <c r="N133" s="160" t="s">
        <v>77</v>
      </c>
      <c r="O133" s="510"/>
      <c r="P133" s="510"/>
      <c r="Q133" s="510"/>
      <c r="S133" s="475"/>
      <c r="T133" s="475"/>
      <c r="U133" s="475"/>
    </row>
    <row r="134" spans="1:45" ht="6.75" hidden="1" customHeight="1" x14ac:dyDescent="0.2">
      <c r="B134" s="161"/>
      <c r="C134" s="161"/>
      <c r="D134" s="162"/>
      <c r="E134" s="162"/>
      <c r="F134" s="163"/>
      <c r="G134" s="164"/>
      <c r="H134" s="164"/>
      <c r="I134" s="164"/>
      <c r="J134" s="164"/>
      <c r="K134" s="164"/>
      <c r="L134" s="164"/>
      <c r="N134" s="165"/>
      <c r="O134" s="164"/>
      <c r="P134" s="164"/>
      <c r="Q134" s="164"/>
      <c r="R134" s="516" t="s">
        <v>145</v>
      </c>
      <c r="S134" s="516"/>
      <c r="T134" s="516"/>
      <c r="U134" s="516"/>
    </row>
    <row r="135" spans="1:45" ht="21" hidden="1" customHeight="1" x14ac:dyDescent="0.25">
      <c r="B135" s="166"/>
      <c r="C135" s="166"/>
      <c r="D135" s="167"/>
      <c r="E135" s="167"/>
      <c r="G135" s="168" t="s">
        <v>79</v>
      </c>
      <c r="H135" s="511"/>
      <c r="I135" s="511"/>
      <c r="J135" s="511"/>
      <c r="K135" s="511"/>
      <c r="L135" s="511"/>
      <c r="N135" s="160" t="s">
        <v>77</v>
      </c>
      <c r="O135" s="510"/>
      <c r="P135" s="510"/>
      <c r="Q135" s="510"/>
      <c r="R135" s="516"/>
      <c r="S135" s="516"/>
      <c r="T135" s="516"/>
      <c r="U135" s="516"/>
    </row>
    <row r="136" spans="1:45" ht="3.75" hidden="1" customHeight="1" x14ac:dyDescent="0.25">
      <c r="B136" s="166"/>
      <c r="C136" s="166"/>
      <c r="D136" s="167"/>
      <c r="E136" s="167"/>
      <c r="F136" s="168"/>
      <c r="G136" s="169"/>
      <c r="H136" s="169"/>
      <c r="I136" s="169"/>
      <c r="J136" s="169"/>
      <c r="K136" s="169"/>
      <c r="L136" s="169"/>
      <c r="N136" s="165"/>
      <c r="O136" s="169"/>
      <c r="P136" s="169"/>
      <c r="Q136" s="169"/>
      <c r="R136" s="164"/>
      <c r="S136" s="170"/>
      <c r="T136" s="170"/>
      <c r="U136" s="171"/>
      <c r="AA136" s="172"/>
      <c r="AB136" s="172"/>
      <c r="AC136" s="172"/>
      <c r="AD136" s="172"/>
      <c r="AE136" s="172"/>
      <c r="AF136" s="172"/>
      <c r="AG136" s="172"/>
      <c r="AH136" s="172"/>
      <c r="AI136" s="172"/>
      <c r="AJ136" s="172"/>
      <c r="AK136" s="172"/>
      <c r="AL136" s="172"/>
    </row>
    <row r="137" spans="1:45" s="172" customFormat="1" ht="15.75" hidden="1" customHeight="1" x14ac:dyDescent="0.25">
      <c r="B137" s="166"/>
      <c r="C137" s="166"/>
      <c r="D137" s="167"/>
      <c r="E137" s="167"/>
      <c r="G137" s="168" t="s">
        <v>131</v>
      </c>
      <c r="H137" s="511"/>
      <c r="I137" s="511"/>
      <c r="J137" s="511"/>
      <c r="K137" s="511"/>
      <c r="L137" s="511"/>
      <c r="N137" s="160" t="s">
        <v>77</v>
      </c>
      <c r="O137" s="510"/>
      <c r="P137" s="510"/>
      <c r="Q137" s="510"/>
      <c r="R137" s="164"/>
      <c r="S137" s="475" t="s">
        <v>78</v>
      </c>
      <c r="T137" s="475"/>
      <c r="U137" s="475"/>
      <c r="V137" s="1"/>
      <c r="W137" s="1"/>
      <c r="AO137" s="249"/>
      <c r="AP137" s="249"/>
      <c r="AQ137" s="249"/>
      <c r="AR137" s="249"/>
      <c r="AS137" s="249"/>
    </row>
    <row r="138" spans="1:45" s="172" customFormat="1" ht="3.75" hidden="1" customHeight="1" x14ac:dyDescent="0.2">
      <c r="B138" s="166"/>
      <c r="C138" s="166"/>
      <c r="D138" s="166"/>
      <c r="E138" s="166"/>
      <c r="F138" s="173"/>
      <c r="G138" s="170"/>
      <c r="H138" s="170"/>
      <c r="I138" s="170"/>
      <c r="J138" s="170"/>
      <c r="K138" s="174"/>
      <c r="L138" s="170"/>
      <c r="M138" s="170"/>
      <c r="N138" s="170"/>
      <c r="O138" s="170"/>
      <c r="P138" s="170"/>
      <c r="Q138" s="170"/>
      <c r="R138" s="170"/>
      <c r="S138" s="6"/>
      <c r="T138" s="1"/>
      <c r="U138" s="1"/>
      <c r="V138" s="1"/>
      <c r="W138" s="1"/>
      <c r="AO138" s="249"/>
      <c r="AP138" s="249"/>
      <c r="AQ138" s="249"/>
      <c r="AR138" s="249"/>
      <c r="AS138" s="249"/>
    </row>
    <row r="139" spans="1:45" s="172" customFormat="1" ht="15.75" hidden="1" customHeight="1" x14ac:dyDescent="0.25">
      <c r="B139" s="166"/>
      <c r="C139" s="166"/>
      <c r="D139" s="167"/>
      <c r="E139" s="167"/>
      <c r="G139" s="168" t="s">
        <v>80</v>
      </c>
      <c r="H139" s="511"/>
      <c r="I139" s="511"/>
      <c r="J139" s="511"/>
      <c r="K139" s="511"/>
      <c r="L139" s="511"/>
      <c r="N139" s="160" t="s">
        <v>77</v>
      </c>
      <c r="O139" s="510"/>
      <c r="P139" s="510"/>
      <c r="Q139" s="510"/>
      <c r="R139" s="164"/>
      <c r="S139" s="476" t="s">
        <v>156</v>
      </c>
      <c r="T139" s="476"/>
      <c r="U139" s="476"/>
      <c r="W139" s="1"/>
      <c r="AA139" s="1"/>
      <c r="AB139" s="1"/>
      <c r="AC139" s="1"/>
      <c r="AD139" s="1"/>
      <c r="AE139" s="1"/>
      <c r="AF139" s="1"/>
      <c r="AG139" s="1"/>
      <c r="AH139" s="1"/>
      <c r="AI139" s="1"/>
      <c r="AJ139" s="1"/>
      <c r="AK139" s="1"/>
      <c r="AL139" s="1"/>
      <c r="AO139" s="249"/>
      <c r="AP139" s="249"/>
      <c r="AQ139" s="249"/>
      <c r="AR139" s="249"/>
      <c r="AS139" s="249"/>
    </row>
    <row r="140" spans="1:45" ht="15.75" hidden="1" x14ac:dyDescent="0.25">
      <c r="A140" s="158" t="s">
        <v>148</v>
      </c>
      <c r="B140" s="158"/>
      <c r="C140" s="158"/>
      <c r="D140" s="158"/>
      <c r="E140" s="158"/>
      <c r="F140" s="158"/>
      <c r="G140" s="158"/>
      <c r="H140" s="158"/>
      <c r="I140" s="158"/>
      <c r="J140" s="158"/>
      <c r="K140" s="158"/>
      <c r="L140" s="158"/>
      <c r="M140" s="158"/>
      <c r="N140" s="158"/>
      <c r="O140" s="158"/>
      <c r="P140" s="158"/>
      <c r="Q140" s="158"/>
      <c r="R140" s="158"/>
      <c r="S140" s="158"/>
      <c r="T140" s="158"/>
    </row>
    <row r="141" spans="1:45" hidden="1" x14ac:dyDescent="0.2">
      <c r="E141" s="27"/>
    </row>
    <row r="142" spans="1:45" ht="15.75" hidden="1" x14ac:dyDescent="0.2">
      <c r="A142" s="1" t="s">
        <v>81</v>
      </c>
      <c r="E142" s="512"/>
      <c r="F142" s="512"/>
      <c r="H142" s="1" t="s">
        <v>82</v>
      </c>
      <c r="I142" s="512"/>
      <c r="J142" s="512"/>
      <c r="M142" s="1" t="s">
        <v>83</v>
      </c>
      <c r="N142" s="512"/>
      <c r="O142" s="512"/>
      <c r="P142" s="512"/>
      <c r="Q142" s="512"/>
      <c r="S142" s="210" t="s">
        <v>101</v>
      </c>
      <c r="T142" s="170"/>
      <c r="U142" s="209"/>
    </row>
    <row r="143" spans="1:45" hidden="1" x14ac:dyDescent="0.2">
      <c r="U143" s="175" t="s">
        <v>177</v>
      </c>
    </row>
    <row r="144" spans="1:45" ht="13.5" thickBot="1" x14ac:dyDescent="0.25">
      <c r="U144" s="175"/>
    </row>
    <row r="145" spans="1:21" ht="16.5" thickBot="1" x14ac:dyDescent="0.3">
      <c r="A145" s="324" t="s">
        <v>73</v>
      </c>
      <c r="B145" s="325" t="s">
        <v>216</v>
      </c>
      <c r="C145" s="325"/>
      <c r="D145" s="325"/>
      <c r="E145" s="325"/>
      <c r="F145" s="325"/>
      <c r="G145" s="325"/>
      <c r="H145" s="325"/>
      <c r="I145" s="325"/>
      <c r="J145" s="325"/>
      <c r="K145" s="325"/>
      <c r="L145" s="325"/>
      <c r="M145" s="324"/>
      <c r="N145" s="324"/>
      <c r="O145" s="324"/>
      <c r="P145" s="324"/>
      <c r="Q145" s="324"/>
      <c r="R145" s="325"/>
      <c r="S145" s="324"/>
      <c r="U145" s="326">
        <f>U71+U54</f>
        <v>0</v>
      </c>
    </row>
    <row r="146" spans="1:21" x14ac:dyDescent="0.2">
      <c r="R146" s="6"/>
      <c r="S146" s="1"/>
      <c r="U146" s="175"/>
    </row>
    <row r="147" spans="1:21" x14ac:dyDescent="0.2">
      <c r="A147" s="327" t="s">
        <v>133</v>
      </c>
      <c r="B147" s="328" t="s">
        <v>194</v>
      </c>
      <c r="C147" s="328"/>
      <c r="D147" s="329"/>
      <c r="E147" s="329"/>
      <c r="F147" s="329"/>
      <c r="G147" s="329"/>
      <c r="H147" s="329"/>
      <c r="I147" s="329"/>
      <c r="J147" s="329"/>
      <c r="K147" s="329"/>
      <c r="L147" s="329"/>
      <c r="M147" s="330"/>
      <c r="N147" s="330"/>
      <c r="O147" s="330"/>
      <c r="P147" s="330"/>
      <c r="Q147" s="330"/>
      <c r="R147" s="330"/>
      <c r="S147" s="331"/>
      <c r="T147" s="329"/>
      <c r="U147" s="368"/>
    </row>
    <row r="148" spans="1:21" ht="15.75" customHeight="1" thickBot="1" x14ac:dyDescent="0.3">
      <c r="A148" s="333"/>
      <c r="B148" s="27"/>
      <c r="C148" s="334" t="s">
        <v>195</v>
      </c>
      <c r="D148" s="334"/>
      <c r="E148" s="334"/>
      <c r="F148" s="334"/>
      <c r="G148" s="334"/>
      <c r="H148" s="381">
        <f>H67+H66+H65+H57</f>
        <v>0</v>
      </c>
      <c r="I148" s="336"/>
      <c r="J148" s="27"/>
      <c r="K148" s="27"/>
      <c r="L148" s="27"/>
      <c r="M148" s="27"/>
      <c r="N148" s="337" t="s">
        <v>196</v>
      </c>
      <c r="O148" s="338"/>
      <c r="P148" s="338"/>
      <c r="Q148" s="337"/>
      <c r="R148" s="339"/>
      <c r="S148" s="561">
        <f>U145</f>
        <v>0</v>
      </c>
      <c r="T148" s="561"/>
      <c r="U148" s="562"/>
    </row>
    <row r="149" spans="1:21" ht="13.5" thickTop="1" x14ac:dyDescent="0.2">
      <c r="A149" s="333"/>
      <c r="B149" s="27"/>
      <c r="C149" s="111"/>
      <c r="D149" s="111"/>
      <c r="E149" s="111"/>
      <c r="F149" s="111"/>
      <c r="G149" s="111"/>
      <c r="H149" s="336"/>
      <c r="I149" s="336"/>
      <c r="J149" s="27"/>
      <c r="K149" s="27"/>
      <c r="L149" s="27"/>
      <c r="M149" s="27"/>
      <c r="N149" s="27"/>
      <c r="O149" s="27"/>
      <c r="P149" s="27"/>
      <c r="Q149" s="27"/>
      <c r="R149" s="27"/>
      <c r="S149" s="27"/>
      <c r="T149" s="27"/>
      <c r="U149" s="369"/>
    </row>
    <row r="150" spans="1:21" ht="13.5" x14ac:dyDescent="0.25">
      <c r="A150" s="333"/>
      <c r="B150" s="27"/>
      <c r="C150" s="27" t="s">
        <v>197</v>
      </c>
      <c r="D150" s="27"/>
      <c r="E150" s="343" t="s">
        <v>198</v>
      </c>
      <c r="F150" s="343" t="s">
        <v>199</v>
      </c>
      <c r="G150" s="111"/>
      <c r="H150" s="344"/>
      <c r="I150" s="345"/>
      <c r="J150" s="595" t="s">
        <v>200</v>
      </c>
      <c r="K150" s="595"/>
      <c r="L150" s="595"/>
      <c r="M150" s="595"/>
      <c r="N150" s="27"/>
      <c r="O150" s="346" t="s">
        <v>201</v>
      </c>
      <c r="P150" s="347"/>
      <c r="Q150" s="347"/>
      <c r="R150" s="346" t="s">
        <v>202</v>
      </c>
      <c r="S150" s="563"/>
      <c r="T150" s="563"/>
      <c r="U150" s="564"/>
    </row>
    <row r="151" spans="1:21" x14ac:dyDescent="0.2">
      <c r="A151" s="333"/>
      <c r="B151" s="27"/>
      <c r="C151" s="27"/>
      <c r="D151" s="27"/>
      <c r="E151" s="343"/>
      <c r="F151" s="343"/>
      <c r="G151" s="111"/>
      <c r="H151" s="344"/>
      <c r="I151" s="345"/>
      <c r="J151" s="27"/>
      <c r="K151" s="27"/>
      <c r="L151" s="27"/>
      <c r="M151" s="27"/>
      <c r="N151" s="27"/>
      <c r="O151" s="27"/>
      <c r="P151" s="27"/>
      <c r="Q151" s="27"/>
      <c r="R151" s="27"/>
      <c r="S151" s="344"/>
      <c r="T151" s="27"/>
      <c r="U151" s="369"/>
    </row>
    <row r="152" spans="1:21" ht="13.5" x14ac:dyDescent="0.25">
      <c r="A152" s="333"/>
      <c r="B152" s="27"/>
      <c r="C152" s="27" t="s">
        <v>203</v>
      </c>
      <c r="D152" s="27"/>
      <c r="E152" s="343" t="s">
        <v>198</v>
      </c>
      <c r="F152" s="343" t="s">
        <v>199</v>
      </c>
      <c r="G152" s="27"/>
      <c r="H152" s="349"/>
      <c r="I152" s="350"/>
      <c r="J152" s="596">
        <f>H148+S148</f>
        <v>0</v>
      </c>
      <c r="K152" s="596"/>
      <c r="L152" s="596"/>
      <c r="M152" s="596"/>
      <c r="N152" s="27"/>
      <c r="O152" s="27"/>
      <c r="P152" s="27"/>
      <c r="Q152" s="27"/>
      <c r="R152" s="27"/>
      <c r="S152" s="27"/>
      <c r="T152" s="27"/>
      <c r="U152" s="369"/>
    </row>
    <row r="153" spans="1:21" x14ac:dyDescent="0.2">
      <c r="A153" s="351"/>
      <c r="B153" s="209"/>
      <c r="C153" s="209"/>
      <c r="D153" s="209"/>
      <c r="E153" s="209"/>
      <c r="F153" s="209"/>
      <c r="G153" s="209"/>
      <c r="H153" s="209"/>
      <c r="I153" s="209"/>
      <c r="J153" s="209"/>
      <c r="K153" s="209"/>
      <c r="L153" s="209"/>
      <c r="M153" s="209"/>
      <c r="N153" s="209"/>
      <c r="O153" s="209"/>
      <c r="P153" s="209"/>
      <c r="Q153" s="209"/>
      <c r="R153" s="209"/>
      <c r="S153" s="352"/>
      <c r="T153" s="209"/>
      <c r="U153" s="370"/>
    </row>
    <row r="154" spans="1:21" x14ac:dyDescent="0.2">
      <c r="M154" s="612" t="s">
        <v>204</v>
      </c>
      <c r="N154" s="612"/>
      <c r="O154" s="612"/>
      <c r="R154" s="6"/>
      <c r="S154" s="1"/>
      <c r="U154" s="175"/>
    </row>
    <row r="155" spans="1:21" x14ac:dyDescent="0.2">
      <c r="A155" s="1" t="s">
        <v>205</v>
      </c>
      <c r="J155" s="354" t="s">
        <v>45</v>
      </c>
      <c r="M155" s="512"/>
      <c r="N155" s="512"/>
      <c r="O155" s="512"/>
      <c r="P155" s="512"/>
      <c r="Q155" s="512"/>
      <c r="R155" s="512"/>
      <c r="S155" s="1"/>
      <c r="T155" s="354" t="s">
        <v>45</v>
      </c>
      <c r="U155" s="177"/>
    </row>
    <row r="156" spans="1:21" x14ac:dyDescent="0.2">
      <c r="A156" s="577" t="s">
        <v>206</v>
      </c>
      <c r="B156" s="577"/>
      <c r="C156" s="577"/>
      <c r="D156" s="577"/>
      <c r="E156" s="577"/>
      <c r="F156" s="577"/>
      <c r="G156" s="577"/>
      <c r="H156" s="577"/>
      <c r="I156" s="577"/>
      <c r="J156" s="577"/>
      <c r="K156" s="174"/>
      <c r="L156" s="174"/>
      <c r="M156" s="578" t="s">
        <v>207</v>
      </c>
      <c r="N156" s="578"/>
      <c r="O156" s="578"/>
      <c r="P156" s="578"/>
      <c r="Q156" s="578"/>
      <c r="R156" s="578"/>
      <c r="S156" s="355"/>
      <c r="T156" s="171"/>
      <c r="U156" s="175"/>
    </row>
    <row r="157" spans="1:21" x14ac:dyDescent="0.2">
      <c r="A157" s="577"/>
      <c r="B157" s="577"/>
      <c r="C157" s="577"/>
      <c r="D157" s="577"/>
      <c r="E157" s="577"/>
      <c r="F157" s="577"/>
      <c r="G157" s="577"/>
      <c r="H157" s="577"/>
      <c r="I157" s="577"/>
      <c r="J157" s="577"/>
      <c r="K157" s="174"/>
      <c r="L157" s="174"/>
      <c r="M157" s="579"/>
      <c r="N157" s="579"/>
      <c r="O157" s="579"/>
      <c r="P157" s="579"/>
      <c r="Q157" s="579"/>
      <c r="R157" s="579"/>
      <c r="S157" s="355"/>
      <c r="T157" s="171"/>
      <c r="U157" s="175"/>
    </row>
    <row r="158" spans="1:21" x14ac:dyDescent="0.2">
      <c r="A158" s="577"/>
      <c r="B158" s="577"/>
      <c r="C158" s="577"/>
      <c r="D158" s="577"/>
      <c r="E158" s="577"/>
      <c r="F158" s="577"/>
      <c r="G158" s="577"/>
      <c r="H158" s="577"/>
      <c r="I158" s="577"/>
      <c r="J158" s="577"/>
      <c r="K158" s="174"/>
      <c r="L158" s="170"/>
      <c r="M158" s="579"/>
      <c r="N158" s="579"/>
      <c r="O158" s="579"/>
      <c r="P158" s="579"/>
      <c r="Q158" s="579"/>
      <c r="R158" s="579"/>
      <c r="U158" s="175" t="s">
        <v>223</v>
      </c>
    </row>
    <row r="159" spans="1:21" x14ac:dyDescent="0.2">
      <c r="A159" s="170"/>
      <c r="B159" s="170"/>
      <c r="C159" s="170"/>
      <c r="D159" s="170"/>
      <c r="E159" s="170"/>
      <c r="F159" s="170"/>
      <c r="G159" s="170"/>
      <c r="H159" s="170"/>
      <c r="I159" s="170"/>
      <c r="J159" s="170"/>
      <c r="K159" s="156"/>
      <c r="L159" s="171"/>
      <c r="M159" s="355"/>
      <c r="N159" s="355"/>
      <c r="O159" s="355"/>
      <c r="P159" s="355"/>
      <c r="Q159" s="355"/>
      <c r="R159" s="355"/>
      <c r="S159" s="355"/>
      <c r="U159" s="175"/>
    </row>
    <row r="160" spans="1:21" x14ac:dyDescent="0.2">
      <c r="A160" s="574" t="s">
        <v>209</v>
      </c>
      <c r="B160" s="575"/>
      <c r="C160" s="575"/>
      <c r="D160" s="575"/>
      <c r="E160" s="575"/>
      <c r="F160" s="575"/>
      <c r="G160" s="575"/>
      <c r="H160" s="575"/>
      <c r="I160" s="575"/>
      <c r="J160" s="575"/>
      <c r="K160" s="575"/>
      <c r="L160" s="575"/>
      <c r="M160" s="575"/>
      <c r="N160" s="575"/>
      <c r="O160" s="575"/>
      <c r="P160" s="575"/>
      <c r="Q160" s="575"/>
      <c r="R160" s="575"/>
      <c r="S160" s="575"/>
      <c r="T160" s="575"/>
      <c r="U160" s="575"/>
    </row>
    <row r="161" spans="1:22" ht="12.75" customHeight="1" x14ac:dyDescent="0.2">
      <c r="A161" s="565" t="s">
        <v>210</v>
      </c>
      <c r="B161" s="566"/>
      <c r="C161" s="566"/>
      <c r="D161" s="566"/>
      <c r="E161" s="566"/>
      <c r="F161" s="566"/>
      <c r="G161" s="566"/>
      <c r="H161" s="566"/>
      <c r="I161" s="566"/>
      <c r="J161" s="566"/>
      <c r="K161" s="566"/>
      <c r="L161" s="566"/>
      <c r="M161" s="566"/>
      <c r="N161" s="566"/>
      <c r="O161" s="566"/>
      <c r="P161" s="566"/>
      <c r="Q161" s="566"/>
      <c r="R161" s="566"/>
      <c r="S161" s="566"/>
      <c r="T161" s="566"/>
      <c r="U161" s="567"/>
    </row>
    <row r="162" spans="1:22" x14ac:dyDescent="0.2">
      <c r="A162" s="568"/>
      <c r="B162" s="569"/>
      <c r="C162" s="569"/>
      <c r="D162" s="569"/>
      <c r="E162" s="569"/>
      <c r="F162" s="569"/>
      <c r="G162" s="569"/>
      <c r="H162" s="569"/>
      <c r="I162" s="569"/>
      <c r="J162" s="569"/>
      <c r="K162" s="569"/>
      <c r="L162" s="569"/>
      <c r="M162" s="569"/>
      <c r="N162" s="569"/>
      <c r="O162" s="569"/>
      <c r="P162" s="569"/>
      <c r="Q162" s="569"/>
      <c r="R162" s="569"/>
      <c r="S162" s="569"/>
      <c r="T162" s="569"/>
      <c r="U162" s="570"/>
    </row>
    <row r="163" spans="1:22" x14ac:dyDescent="0.2">
      <c r="A163" s="571"/>
      <c r="B163" s="572"/>
      <c r="C163" s="572"/>
      <c r="D163" s="572"/>
      <c r="E163" s="572"/>
      <c r="F163" s="572"/>
      <c r="G163" s="572"/>
      <c r="H163" s="572"/>
      <c r="I163" s="572"/>
      <c r="J163" s="572"/>
      <c r="K163" s="572"/>
      <c r="L163" s="572"/>
      <c r="M163" s="572"/>
      <c r="N163" s="572"/>
      <c r="O163" s="572"/>
      <c r="P163" s="572"/>
      <c r="Q163" s="572"/>
      <c r="R163" s="572"/>
      <c r="S163" s="572"/>
      <c r="T163" s="572"/>
      <c r="U163" s="573"/>
    </row>
    <row r="164" spans="1:22" ht="16.5" customHeight="1" x14ac:dyDescent="0.2">
      <c r="A164" s="305"/>
      <c r="B164" s="305"/>
      <c r="C164" s="305"/>
      <c r="D164" s="305"/>
      <c r="E164" s="305"/>
      <c r="F164" s="305"/>
      <c r="H164" s="305"/>
      <c r="I164" s="305"/>
      <c r="J164" s="305"/>
      <c r="M164" s="305"/>
      <c r="O164" s="305"/>
      <c r="P164" s="305"/>
      <c r="Q164" s="305"/>
      <c r="R164" s="305"/>
      <c r="S164" s="1"/>
    </row>
    <row r="165" spans="1:22" x14ac:dyDescent="0.2">
      <c r="A165" s="364" t="s">
        <v>211</v>
      </c>
      <c r="B165" s="365"/>
      <c r="C165" s="365"/>
      <c r="D165" s="365"/>
      <c r="E165" s="365"/>
      <c r="F165" s="365"/>
      <c r="G165" s="365"/>
      <c r="H165" s="365" t="s">
        <v>76</v>
      </c>
      <c r="I165" s="365"/>
      <c r="J165" s="365"/>
      <c r="K165" s="365"/>
      <c r="L165" s="365"/>
      <c r="M165" s="365" t="s">
        <v>45</v>
      </c>
      <c r="N165" s="354"/>
      <c r="O165" s="365" t="s">
        <v>212</v>
      </c>
      <c r="P165" s="354"/>
      <c r="Q165" s="354"/>
      <c r="R165" s="354"/>
      <c r="S165" s="354"/>
      <c r="T165" s="366" t="s">
        <v>45</v>
      </c>
      <c r="U165" s="371"/>
    </row>
    <row r="166" spans="1:22" x14ac:dyDescent="0.2">
      <c r="A166" s="367"/>
      <c r="B166" s="367"/>
      <c r="C166" s="367"/>
      <c r="D166" s="367"/>
      <c r="E166" s="367"/>
      <c r="F166" s="367"/>
      <c r="G166" s="367"/>
      <c r="H166" s="367"/>
      <c r="I166" s="367"/>
      <c r="J166" s="367"/>
      <c r="K166" s="367"/>
      <c r="L166" s="367"/>
      <c r="M166" s="367"/>
      <c r="N166" s="27"/>
      <c r="O166" s="367"/>
      <c r="P166" s="27"/>
      <c r="Q166" s="27"/>
      <c r="R166" s="27"/>
      <c r="S166" s="27"/>
      <c r="T166" s="367"/>
    </row>
    <row r="167" spans="1:22" x14ac:dyDescent="0.2">
      <c r="A167" s="535" t="s">
        <v>117</v>
      </c>
      <c r="B167" s="535"/>
      <c r="C167" s="535"/>
      <c r="D167" s="535"/>
      <c r="E167" s="535"/>
      <c r="F167" s="535"/>
      <c r="G167" s="535"/>
      <c r="H167" s="535"/>
      <c r="I167" s="535"/>
    </row>
    <row r="168" spans="1:22" x14ac:dyDescent="0.2">
      <c r="D168" s="1" t="s">
        <v>110</v>
      </c>
      <c r="F168" s="215" t="s">
        <v>111</v>
      </c>
    </row>
    <row r="169" spans="1:22" x14ac:dyDescent="0.2">
      <c r="D169" s="1" t="s">
        <v>112</v>
      </c>
      <c r="F169" s="214">
        <v>101</v>
      </c>
    </row>
    <row r="170" spans="1:22" x14ac:dyDescent="0.2">
      <c r="D170" s="1" t="s">
        <v>113</v>
      </c>
      <c r="F170" s="214">
        <v>186</v>
      </c>
    </row>
    <row r="171" spans="1:22" x14ac:dyDescent="0.2">
      <c r="D171" s="1" t="s">
        <v>104</v>
      </c>
      <c r="F171" s="214">
        <v>65</v>
      </c>
      <c r="S171" s="1"/>
      <c r="V171" s="6"/>
    </row>
    <row r="172" spans="1:22" x14ac:dyDescent="0.2">
      <c r="D172" s="1" t="s">
        <v>114</v>
      </c>
      <c r="F172" s="214">
        <v>88</v>
      </c>
    </row>
    <row r="173" spans="1:22" x14ac:dyDescent="0.2">
      <c r="D173" s="1" t="s">
        <v>102</v>
      </c>
      <c r="F173" s="214">
        <v>47</v>
      </c>
    </row>
    <row r="174" spans="1:22" x14ac:dyDescent="0.2">
      <c r="D174" s="1" t="s">
        <v>109</v>
      </c>
      <c r="F174" s="214">
        <v>83</v>
      </c>
    </row>
    <row r="175" spans="1:22" x14ac:dyDescent="0.2">
      <c r="D175" s="1" t="s">
        <v>103</v>
      </c>
      <c r="F175" s="214">
        <v>37</v>
      </c>
    </row>
    <row r="176" spans="1:22" x14ac:dyDescent="0.2">
      <c r="D176" s="1" t="s">
        <v>106</v>
      </c>
      <c r="F176" s="214">
        <v>107</v>
      </c>
      <c r="S176" s="1"/>
    </row>
    <row r="177" spans="1:33" x14ac:dyDescent="0.2">
      <c r="D177" s="1" t="s">
        <v>105</v>
      </c>
      <c r="F177" s="214">
        <v>98</v>
      </c>
    </row>
    <row r="178" spans="1:33" x14ac:dyDescent="0.2">
      <c r="D178" s="1" t="s">
        <v>107</v>
      </c>
      <c r="F178" s="214">
        <v>109</v>
      </c>
    </row>
    <row r="179" spans="1:33" x14ac:dyDescent="0.2">
      <c r="D179" s="1" t="s">
        <v>108</v>
      </c>
      <c r="F179" s="214">
        <v>38</v>
      </c>
    </row>
    <row r="180" spans="1:33" x14ac:dyDescent="0.2">
      <c r="D180" s="1" t="s">
        <v>118</v>
      </c>
      <c r="F180" s="214">
        <v>78</v>
      </c>
    </row>
    <row r="181" spans="1:33" x14ac:dyDescent="0.2">
      <c r="D181" s="1" t="s">
        <v>119</v>
      </c>
      <c r="F181" s="214">
        <v>73</v>
      </c>
    </row>
    <row r="182" spans="1:33" x14ac:dyDescent="0.2">
      <c r="A182" s="213" t="s">
        <v>123</v>
      </c>
    </row>
    <row r="186" spans="1:33" x14ac:dyDescent="0.2">
      <c r="A186" s="372"/>
      <c r="B186" s="373"/>
      <c r="C186" s="373"/>
      <c r="D186" s="373"/>
      <c r="E186" s="373"/>
      <c r="F186" s="373"/>
      <c r="G186" s="373"/>
      <c r="H186" s="373"/>
      <c r="I186" s="373"/>
      <c r="J186" s="373"/>
      <c r="K186" s="373"/>
      <c r="L186" s="373"/>
      <c r="M186" s="373"/>
      <c r="N186" s="373"/>
      <c r="O186" s="373"/>
      <c r="P186" s="373"/>
      <c r="Q186" s="373"/>
      <c r="R186" s="373"/>
      <c r="S186" s="373"/>
      <c r="T186" s="373"/>
      <c r="U186" s="373"/>
    </row>
    <row r="189" spans="1:33" s="141" customFormat="1" ht="15.75" x14ac:dyDescent="0.2">
      <c r="V189" s="110"/>
      <c r="AG189" s="141" t="s">
        <v>64</v>
      </c>
    </row>
    <row r="203" spans="22:23" s="141" customFormat="1" ht="15.75" x14ac:dyDescent="0.25">
      <c r="V203" s="154"/>
      <c r="W203" s="154"/>
    </row>
  </sheetData>
  <sheetProtection algorithmName="SHA-512" hashValue="oKXz7zTM7xqATrLwBrOo1YeukkBReRxFzruh/tvtBMLb2ZEYwTa+sUlld2JH0zETmh4z0afC/PlcZmy8dVBTkA==" saltValue="uTAGjigGCjMW2i0nBWvW9w==" spinCount="100000" sheet="1" objects="1" scenarios="1"/>
  <mergeCells count="130">
    <mergeCell ref="A55:U55"/>
    <mergeCell ref="J150:M150"/>
    <mergeCell ref="J152:M152"/>
    <mergeCell ref="M154:O154"/>
    <mergeCell ref="M155:R155"/>
    <mergeCell ref="A156:J158"/>
    <mergeCell ref="M156:R158"/>
    <mergeCell ref="P65:Q65"/>
    <mergeCell ref="H66:I66"/>
    <mergeCell ref="P66:Q66"/>
    <mergeCell ref="C96:U98"/>
    <mergeCell ref="G100:M100"/>
    <mergeCell ref="G85:H85"/>
    <mergeCell ref="I90:J90"/>
    <mergeCell ref="N90:P90"/>
    <mergeCell ref="G124:H124"/>
    <mergeCell ref="S124:T124"/>
    <mergeCell ref="P126:R126"/>
    <mergeCell ref="A130:U131"/>
    <mergeCell ref="H133:L133"/>
    <mergeCell ref="O133:Q133"/>
    <mergeCell ref="S133:U133"/>
    <mergeCell ref="K92:Q92"/>
    <mergeCell ref="H95:I95"/>
    <mergeCell ref="AI95:AK95"/>
    <mergeCell ref="AI96:AN96"/>
    <mergeCell ref="W97:AF99"/>
    <mergeCell ref="AI97:AN99"/>
    <mergeCell ref="W102:AP103"/>
    <mergeCell ref="F56:J56"/>
    <mergeCell ref="O56:R56"/>
    <mergeCell ref="H57:I57"/>
    <mergeCell ref="P57:Q57"/>
    <mergeCell ref="D81:Q81"/>
    <mergeCell ref="Z82:AM82"/>
    <mergeCell ref="Z83:AM83"/>
    <mergeCell ref="Z84:AM84"/>
    <mergeCell ref="AF91:AI91"/>
    <mergeCell ref="AF93:AI93"/>
    <mergeCell ref="H67:I67"/>
    <mergeCell ref="P67:Q67"/>
    <mergeCell ref="B74:T76"/>
    <mergeCell ref="D78:Q78"/>
    <mergeCell ref="D79:Q79"/>
    <mergeCell ref="D80:Q80"/>
    <mergeCell ref="P60:Q60"/>
    <mergeCell ref="P61:Q61"/>
    <mergeCell ref="H65:I65"/>
    <mergeCell ref="Q95:R95"/>
    <mergeCell ref="A167:I167"/>
    <mergeCell ref="H139:L139"/>
    <mergeCell ref="O139:Q139"/>
    <mergeCell ref="S139:U139"/>
    <mergeCell ref="E142:F142"/>
    <mergeCell ref="I142:J142"/>
    <mergeCell ref="N142:Q142"/>
    <mergeCell ref="R134:U135"/>
    <mergeCell ref="H135:L135"/>
    <mergeCell ref="O135:Q135"/>
    <mergeCell ref="H137:L137"/>
    <mergeCell ref="O137:Q137"/>
    <mergeCell ref="S137:U137"/>
    <mergeCell ref="S148:U148"/>
    <mergeCell ref="S150:U150"/>
    <mergeCell ref="A161:U163"/>
    <mergeCell ref="A160:U160"/>
    <mergeCell ref="D51:L51"/>
    <mergeCell ref="M51:R51"/>
    <mergeCell ref="AF51:AG51"/>
    <mergeCell ref="AH51:AJ51"/>
    <mergeCell ref="AK51:AL51"/>
    <mergeCell ref="D52:L52"/>
    <mergeCell ref="M52:R52"/>
    <mergeCell ref="AF49:AG49"/>
    <mergeCell ref="AH49:AJ49"/>
    <mergeCell ref="AK49:AL49"/>
    <mergeCell ref="D50:G50"/>
    <mergeCell ref="H50:I50"/>
    <mergeCell ref="J50:L50"/>
    <mergeCell ref="M50:N50"/>
    <mergeCell ref="AF50:AG50"/>
    <mergeCell ref="AH50:AJ50"/>
    <mergeCell ref="AK50:AL50"/>
    <mergeCell ref="D48:G48"/>
    <mergeCell ref="H48:I48"/>
    <mergeCell ref="J48:L48"/>
    <mergeCell ref="M48:N48"/>
    <mergeCell ref="D49:G49"/>
    <mergeCell ref="H49:I49"/>
    <mergeCell ref="J49:L49"/>
    <mergeCell ref="M49:N49"/>
    <mergeCell ref="H46:I46"/>
    <mergeCell ref="J46:L46"/>
    <mergeCell ref="M46:N46"/>
    <mergeCell ref="D47:G47"/>
    <mergeCell ref="H47:I47"/>
    <mergeCell ref="J47:L47"/>
    <mergeCell ref="M47:N47"/>
    <mergeCell ref="J39:M39"/>
    <mergeCell ref="J40:M40"/>
    <mergeCell ref="J41:M41"/>
    <mergeCell ref="J42:M42"/>
    <mergeCell ref="J43:M43"/>
    <mergeCell ref="AJ45:AK45"/>
    <mergeCell ref="A22:U22"/>
    <mergeCell ref="E24:U24"/>
    <mergeCell ref="A26:U26"/>
    <mergeCell ref="H28:I28"/>
    <mergeCell ref="C30:U33"/>
    <mergeCell ref="J38:M38"/>
    <mergeCell ref="J19:K19"/>
    <mergeCell ref="N19:P19"/>
    <mergeCell ref="Q19:U19"/>
    <mergeCell ref="A10:U10"/>
    <mergeCell ref="F12:M12"/>
    <mergeCell ref="Q12:U12"/>
    <mergeCell ref="F13:M13"/>
    <mergeCell ref="F15:M15"/>
    <mergeCell ref="Q15:S15"/>
    <mergeCell ref="A1:U1"/>
    <mergeCell ref="A4:U4"/>
    <mergeCell ref="A5:U5"/>
    <mergeCell ref="A9:U9"/>
    <mergeCell ref="F16:M16"/>
    <mergeCell ref="Q16:R16"/>
    <mergeCell ref="J18:K18"/>
    <mergeCell ref="Q18:R18"/>
    <mergeCell ref="S18:U18"/>
    <mergeCell ref="F6:S6"/>
    <mergeCell ref="F7:S7"/>
  </mergeCells>
  <dataValidations count="4">
    <dataValidation type="list" allowBlank="1" showInputMessage="1" showErrorMessage="1" sqref="G85:H85" xr:uid="{912961E5-5115-46F1-891C-0A2504E8CADB}">
      <formula1>$AH$111:$AH$116</formula1>
    </dataValidation>
    <dataValidation type="list" allowBlank="1" showInputMessage="1" showErrorMessage="1" sqref="G86:G88" xr:uid="{7351BC45-F69E-4A94-BEB8-FA3E2CDD8C65}">
      <formula1>$AH$111:$AH$113</formula1>
    </dataValidation>
    <dataValidation type="list" allowBlank="1" showInputMessage="1" showErrorMessage="1" sqref="G100" xr:uid="{F5232844-5F75-46F3-984F-C7A300FA6AAF}">
      <formula1>$D$102:$D$105</formula1>
    </dataValidation>
    <dataValidation type="list" allowBlank="1" showInputMessage="1" showErrorMessage="1" sqref="H28:I28 H83" xr:uid="{B78FBAE0-3C39-4003-822A-5F1A9CF65917}">
      <formula1>$AH$27:$AH$28</formula1>
    </dataValidation>
  </dataValidations>
  <printOptions horizontalCentered="1"/>
  <pageMargins left="0.7" right="0.7" top="0.75" bottom="0.75" header="0.3" footer="0.3"/>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663E-C393-4E3C-AE9D-6F95B52EB86C}">
  <sheetPr>
    <pageSetUpPr fitToPage="1"/>
  </sheetPr>
  <dimension ref="A1:AS164"/>
  <sheetViews>
    <sheetView topLeftCell="A22" zoomScale="115" zoomScaleNormal="115" zoomScaleSheetLayoutView="70" workbookViewId="0">
      <selection activeCell="O56" sqref="O56:O5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3.5703125" style="1" customWidth="1"/>
    <col min="7" max="7" width="3.5703125" style="1" customWidth="1"/>
    <col min="8" max="8" width="10.5703125" style="1" customWidth="1"/>
    <col min="9" max="9" width="4" style="1" customWidth="1"/>
    <col min="10" max="10" width="12.425781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customWidth="1"/>
    <col min="21" max="21" width="16.85546875" style="1" customWidth="1"/>
    <col min="22" max="22" width="9.28515625" style="1" bestFit="1" customWidth="1"/>
    <col min="23" max="27" width="12.28515625" style="1" customWidth="1"/>
    <col min="28" max="28" width="1.85546875" style="1" bestFit="1" customWidth="1"/>
    <col min="29" max="29" width="12.28515625" style="1" hidden="1" customWidth="1"/>
    <col min="30" max="30" width="30.85546875" style="1" hidden="1" customWidth="1"/>
    <col min="31" max="31" width="12.28515625" style="1" hidden="1" customWidth="1"/>
    <col min="32" max="32" width="6.140625" style="1" bestFit="1" customWidth="1"/>
    <col min="33" max="33" width="6.7109375" style="1" customWidth="1"/>
    <col min="34" max="34" width="10.42578125" style="1" bestFit="1" customWidth="1"/>
    <col min="35" max="35" width="5.5703125" style="1" bestFit="1" customWidth="1"/>
    <col min="36" max="36" width="6.7109375" style="1" bestFit="1" customWidth="1"/>
    <col min="37" max="38" width="10.5703125" style="1" hidden="1" customWidth="1"/>
    <col min="39" max="39" width="9.7109375" style="1" hidden="1" customWidth="1"/>
    <col min="40" max="40" width="0" style="1" hidden="1" customWidth="1"/>
    <col min="41" max="41" width="10.5703125" style="111" bestFit="1" customWidth="1"/>
    <col min="42" max="42" width="11.5703125" style="111" bestFit="1" customWidth="1"/>
    <col min="43" max="45" width="9.140625" style="111"/>
    <col min="46" max="16384" width="9.140625" style="1"/>
  </cols>
  <sheetData>
    <row r="1" spans="1:45" ht="39" x14ac:dyDescent="0.2">
      <c r="A1" s="397" t="s">
        <v>151</v>
      </c>
      <c r="B1" s="397"/>
      <c r="C1" s="397"/>
      <c r="D1" s="397"/>
      <c r="E1" s="397"/>
      <c r="F1" s="397"/>
      <c r="G1" s="397"/>
      <c r="H1" s="397"/>
      <c r="I1" s="397"/>
      <c r="J1" s="397"/>
      <c r="K1" s="397"/>
      <c r="L1" s="397"/>
      <c r="M1" s="397"/>
      <c r="N1" s="397"/>
      <c r="O1" s="397"/>
      <c r="P1" s="397"/>
      <c r="Q1" s="397"/>
      <c r="R1" s="397"/>
      <c r="S1" s="397"/>
      <c r="T1" s="397"/>
      <c r="U1" s="397"/>
    </row>
    <row r="4" spans="1:45" ht="25.5" x14ac:dyDescent="0.35">
      <c r="A4" s="477" t="s">
        <v>90</v>
      </c>
      <c r="B4" s="477"/>
      <c r="C4" s="477"/>
      <c r="D4" s="477"/>
      <c r="E4" s="477"/>
      <c r="F4" s="477"/>
      <c r="G4" s="477"/>
      <c r="H4" s="477"/>
      <c r="I4" s="477"/>
      <c r="J4" s="477"/>
      <c r="K4" s="477"/>
      <c r="L4" s="477"/>
      <c r="M4" s="477"/>
      <c r="N4" s="477"/>
      <c r="O4" s="477"/>
      <c r="P4" s="477"/>
      <c r="Q4" s="477"/>
      <c r="R4" s="477"/>
      <c r="S4" s="477"/>
      <c r="T4" s="477"/>
      <c r="U4" s="477"/>
    </row>
    <row r="5" spans="1:45" ht="25.5" x14ac:dyDescent="0.35">
      <c r="A5" s="478" t="s">
        <v>126</v>
      </c>
      <c r="B5" s="478"/>
      <c r="C5" s="478"/>
      <c r="D5" s="478"/>
      <c r="E5" s="478"/>
      <c r="F5" s="478"/>
      <c r="G5" s="478"/>
      <c r="H5" s="478"/>
      <c r="I5" s="478"/>
      <c r="J5" s="478"/>
      <c r="K5" s="478"/>
      <c r="L5" s="478"/>
      <c r="M5" s="478"/>
      <c r="N5" s="478"/>
      <c r="O5" s="478"/>
      <c r="P5" s="478"/>
      <c r="Q5" s="478"/>
      <c r="R5" s="478"/>
      <c r="S5" s="478"/>
      <c r="T5" s="478"/>
      <c r="U5" s="478"/>
    </row>
    <row r="6" spans="1:45" ht="23.25" x14ac:dyDescent="0.35">
      <c r="A6" s="479" t="s">
        <v>88</v>
      </c>
      <c r="B6" s="479"/>
      <c r="C6" s="479"/>
      <c r="D6" s="479"/>
      <c r="E6" s="479"/>
      <c r="F6" s="479"/>
      <c r="G6" s="479"/>
      <c r="H6" s="479"/>
      <c r="I6" s="479"/>
      <c r="J6" s="479"/>
      <c r="K6" s="479"/>
      <c r="L6" s="479"/>
      <c r="M6" s="479"/>
      <c r="N6" s="479"/>
      <c r="O6" s="479"/>
      <c r="P6" s="479"/>
      <c r="Q6" s="479"/>
      <c r="R6" s="479"/>
      <c r="S6" s="479"/>
      <c r="T6" s="479"/>
      <c r="U6" s="479"/>
      <c r="W6" s="2"/>
    </row>
    <row r="7" spans="1:45" ht="23.25" x14ac:dyDescent="0.35">
      <c r="A7" s="479" t="s">
        <v>89</v>
      </c>
      <c r="B7" s="479"/>
      <c r="C7" s="479"/>
      <c r="D7" s="479"/>
      <c r="E7" s="479"/>
      <c r="F7" s="479"/>
      <c r="G7" s="479"/>
      <c r="H7" s="479"/>
      <c r="I7" s="479"/>
      <c r="J7" s="479"/>
      <c r="K7" s="479"/>
      <c r="L7" s="479"/>
      <c r="M7" s="479"/>
      <c r="N7" s="479"/>
      <c r="O7" s="479"/>
      <c r="P7" s="479"/>
      <c r="Q7" s="479"/>
      <c r="R7" s="479"/>
      <c r="S7" s="479"/>
      <c r="T7" s="479"/>
      <c r="U7" s="479"/>
      <c r="W7" s="2"/>
    </row>
    <row r="8" spans="1:45" ht="6.75" customHeight="1" thickBot="1" x14ac:dyDescent="0.4">
      <c r="A8" s="257"/>
      <c r="B8" s="257"/>
      <c r="C8" s="257"/>
      <c r="D8" s="257"/>
      <c r="E8" s="257"/>
      <c r="F8" s="257"/>
      <c r="G8" s="257"/>
      <c r="H8" s="257"/>
      <c r="I8" s="257"/>
      <c r="J8" s="257"/>
      <c r="K8" s="257"/>
      <c r="L8" s="257"/>
      <c r="M8" s="257"/>
      <c r="N8" s="257"/>
      <c r="O8" s="257"/>
      <c r="P8" s="257"/>
      <c r="Q8" s="257"/>
      <c r="R8" s="257"/>
      <c r="S8" s="257"/>
      <c r="T8" s="257"/>
      <c r="U8" s="257"/>
      <c r="W8" s="2"/>
    </row>
    <row r="9" spans="1:45" s="3" customFormat="1" ht="15" thickBot="1" x14ac:dyDescent="0.25">
      <c r="A9" s="480" t="s">
        <v>0</v>
      </c>
      <c r="B9" s="481"/>
      <c r="C9" s="481"/>
      <c r="D9" s="481"/>
      <c r="E9" s="481"/>
      <c r="F9" s="481"/>
      <c r="G9" s="481"/>
      <c r="H9" s="481"/>
      <c r="I9" s="481"/>
      <c r="J9" s="481"/>
      <c r="K9" s="481"/>
      <c r="L9" s="481"/>
      <c r="M9" s="481"/>
      <c r="N9" s="481"/>
      <c r="O9" s="481"/>
      <c r="P9" s="481"/>
      <c r="Q9" s="481"/>
      <c r="R9" s="481"/>
      <c r="S9" s="481"/>
      <c r="T9" s="481"/>
      <c r="U9" s="482"/>
      <c r="W9" s="4"/>
      <c r="AO9" s="111"/>
      <c r="AP9" s="111"/>
      <c r="AQ9" s="111"/>
      <c r="AR9" s="111"/>
      <c r="AS9" s="111"/>
    </row>
    <row r="10" spans="1:45" s="3" customFormat="1" ht="19.5" thickBot="1" x14ac:dyDescent="0.35">
      <c r="A10" s="483" t="s">
        <v>91</v>
      </c>
      <c r="B10" s="484"/>
      <c r="C10" s="484"/>
      <c r="D10" s="484"/>
      <c r="E10" s="484"/>
      <c r="F10" s="484"/>
      <c r="G10" s="484"/>
      <c r="H10" s="484"/>
      <c r="I10" s="484"/>
      <c r="J10" s="484"/>
      <c r="K10" s="484"/>
      <c r="L10" s="484"/>
      <c r="M10" s="484"/>
      <c r="N10" s="484"/>
      <c r="O10" s="484"/>
      <c r="P10" s="484"/>
      <c r="Q10" s="484"/>
      <c r="R10" s="484"/>
      <c r="S10" s="484"/>
      <c r="T10" s="484"/>
      <c r="U10" s="485"/>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99" t="s">
        <v>157</v>
      </c>
      <c r="G12" s="499"/>
      <c r="H12" s="499"/>
      <c r="I12" s="499"/>
      <c r="J12" s="499"/>
      <c r="K12" s="499"/>
      <c r="L12" s="499"/>
      <c r="M12" s="499"/>
      <c r="N12" s="9"/>
      <c r="O12" s="9"/>
      <c r="P12" s="10"/>
      <c r="Q12" s="500" t="s">
        <v>149</v>
      </c>
      <c r="R12" s="501"/>
      <c r="S12" s="501"/>
      <c r="T12" s="501"/>
      <c r="U12" s="502"/>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503" t="s">
        <v>161</v>
      </c>
      <c r="G13" s="503"/>
      <c r="H13" s="503"/>
      <c r="I13" s="503"/>
      <c r="J13" s="503"/>
      <c r="K13" s="503"/>
      <c r="L13" s="503"/>
      <c r="M13" s="503"/>
      <c r="N13" s="9"/>
      <c r="O13" s="9"/>
      <c r="P13" s="10"/>
      <c r="Q13" s="258"/>
      <c r="R13" s="259"/>
      <c r="S13" s="259"/>
      <c r="T13" s="259"/>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21" t="s">
        <v>166</v>
      </c>
      <c r="G15" s="521"/>
      <c r="H15" s="521"/>
      <c r="I15" s="521"/>
      <c r="J15" s="521"/>
      <c r="K15" s="521"/>
      <c r="L15" s="521"/>
      <c r="M15" s="521"/>
      <c r="N15" s="259"/>
      <c r="O15" s="259"/>
      <c r="P15" s="259"/>
      <c r="Q15" s="489" t="s">
        <v>5</v>
      </c>
      <c r="R15" s="490"/>
      <c r="S15" s="490"/>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22" t="s">
        <v>165</v>
      </c>
      <c r="G16" s="522"/>
      <c r="H16" s="522"/>
      <c r="I16" s="522"/>
      <c r="J16" s="522"/>
      <c r="K16" s="522"/>
      <c r="L16" s="522"/>
      <c r="M16" s="522"/>
      <c r="N16" s="259"/>
      <c r="O16" s="259"/>
      <c r="P16" s="259"/>
      <c r="Q16" s="487"/>
      <c r="R16" s="488"/>
      <c r="S16" s="20"/>
      <c r="T16" s="21"/>
      <c r="U16" s="22"/>
      <c r="AO16" s="248"/>
      <c r="AP16" s="248"/>
      <c r="AQ16" s="248"/>
      <c r="AR16" s="248"/>
      <c r="AS16" s="248"/>
    </row>
    <row r="17" spans="1:45" s="8" customFormat="1" ht="15" customHeight="1" x14ac:dyDescent="0.2">
      <c r="A17" s="7"/>
      <c r="C17" s="7" t="s">
        <v>116</v>
      </c>
      <c r="F17" s="242">
        <v>37</v>
      </c>
      <c r="G17" s="213" t="s">
        <v>123</v>
      </c>
      <c r="N17" s="259"/>
      <c r="O17" s="259"/>
      <c r="P17" s="259"/>
      <c r="Q17" s="258"/>
      <c r="R17" s="259"/>
      <c r="S17" s="20"/>
      <c r="T17" s="21"/>
      <c r="U17" s="22"/>
      <c r="AO17" s="248"/>
      <c r="AP17" s="248"/>
      <c r="AQ17" s="248"/>
      <c r="AR17" s="248"/>
      <c r="AS17" s="248"/>
    </row>
    <row r="18" spans="1:45" s="8" customFormat="1" ht="12.75" customHeight="1" x14ac:dyDescent="0.2">
      <c r="A18" s="7"/>
      <c r="B18" s="7" t="s">
        <v>100</v>
      </c>
      <c r="C18" s="7"/>
      <c r="F18" s="262" t="s">
        <v>7</v>
      </c>
      <c r="G18" s="23"/>
      <c r="H18" s="262" t="s">
        <v>8</v>
      </c>
      <c r="I18" s="23"/>
      <c r="J18" s="523" t="s">
        <v>9</v>
      </c>
      <c r="K18" s="523"/>
      <c r="L18" s="23"/>
      <c r="M18" s="262" t="s">
        <v>10</v>
      </c>
      <c r="N18" s="259"/>
      <c r="O18" s="259"/>
      <c r="P18" s="259"/>
      <c r="Q18" s="489" t="s">
        <v>98</v>
      </c>
      <c r="R18" s="490"/>
      <c r="S18" s="524" t="s">
        <v>159</v>
      </c>
      <c r="T18" s="524"/>
      <c r="U18" s="525"/>
      <c r="AG18" s="24"/>
      <c r="AH18" s="24"/>
      <c r="AI18" s="24" t="s">
        <v>11</v>
      </c>
      <c r="AJ18" s="24" t="s">
        <v>12</v>
      </c>
      <c r="AO18" s="248"/>
      <c r="AP18" s="248"/>
      <c r="AQ18" s="248"/>
      <c r="AR18" s="248"/>
      <c r="AS18" s="248"/>
    </row>
    <row r="19" spans="1:45" s="8" customFormat="1" ht="19.5" thickBot="1" x14ac:dyDescent="0.35">
      <c r="A19" s="7"/>
      <c r="B19" s="7" t="s">
        <v>97</v>
      </c>
      <c r="C19" s="7"/>
      <c r="F19" s="243">
        <v>45925</v>
      </c>
      <c r="G19" s="244"/>
      <c r="H19" s="245">
        <v>0.3125</v>
      </c>
      <c r="I19" s="246" t="s">
        <v>3</v>
      </c>
      <c r="J19" s="405">
        <v>45925</v>
      </c>
      <c r="K19" s="405"/>
      <c r="L19" s="247"/>
      <c r="M19" s="245">
        <v>0.60416666666666663</v>
      </c>
      <c r="N19" s="519" t="str">
        <f>+AK15&amp;AK12</f>
        <v/>
      </c>
      <c r="O19" s="519"/>
      <c r="P19" s="520"/>
      <c r="Q19" s="495"/>
      <c r="R19" s="496"/>
      <c r="S19" s="496"/>
      <c r="T19" s="496"/>
      <c r="U19" s="497"/>
      <c r="AG19" s="25">
        <f>24*(-SUM(D19:I19)+SUM(J19:N19))</f>
        <v>6.9999999999417923</v>
      </c>
      <c r="AH19" s="24">
        <f>+AG19/24</f>
        <v>0.29166666666424135</v>
      </c>
      <c r="AI19" s="24">
        <f>+TRUNC(AH19)</f>
        <v>0</v>
      </c>
      <c r="AJ19" s="24">
        <f>24*(AH19-AI19)</f>
        <v>6.9999999999417923</v>
      </c>
      <c r="AO19" s="248"/>
      <c r="AP19" s="248"/>
      <c r="AQ19" s="248"/>
      <c r="AR19" s="248"/>
      <c r="AS19" s="248"/>
    </row>
    <row r="20" spans="1:45" ht="3.75" customHeight="1" thickBot="1" x14ac:dyDescent="0.25">
      <c r="A20" s="26"/>
      <c r="B20" s="26"/>
      <c r="C20" s="26"/>
      <c r="G20" s="27"/>
    </row>
    <row r="21" spans="1:45" ht="14.45" hidden="1" customHeight="1" x14ac:dyDescent="0.25">
      <c r="A21" s="504" t="s">
        <v>13</v>
      </c>
      <c r="B21" s="505"/>
      <c r="C21" s="505"/>
      <c r="D21" s="505"/>
      <c r="E21" s="505"/>
      <c r="F21" s="505"/>
      <c r="G21" s="506"/>
      <c r="H21" s="505"/>
      <c r="I21" s="505"/>
      <c r="J21" s="505"/>
      <c r="K21" s="505"/>
      <c r="L21" s="505"/>
      <c r="M21" s="505"/>
      <c r="N21" s="505"/>
      <c r="O21" s="505"/>
      <c r="P21" s="505"/>
      <c r="Q21" s="505"/>
      <c r="R21" s="505"/>
      <c r="S21" s="505"/>
      <c r="T21" s="505"/>
      <c r="U21" s="507"/>
    </row>
    <row r="22" spans="1:45" ht="18" customHeight="1" thickBot="1" x14ac:dyDescent="0.25">
      <c r="B22" s="1" t="s">
        <v>129</v>
      </c>
      <c r="H22" s="230">
        <v>1</v>
      </c>
      <c r="S22" s="1"/>
    </row>
    <row r="23" spans="1:45" ht="18" customHeight="1" thickBot="1" x14ac:dyDescent="0.3">
      <c r="B23" s="1" t="s">
        <v>115</v>
      </c>
      <c r="E23" s="526"/>
      <c r="F23" s="527"/>
      <c r="G23" s="527"/>
      <c r="H23" s="527"/>
      <c r="I23" s="527"/>
      <c r="J23" s="527"/>
      <c r="K23" s="527"/>
      <c r="L23" s="527"/>
      <c r="M23" s="527"/>
      <c r="N23" s="527"/>
      <c r="O23" s="527"/>
      <c r="P23" s="527"/>
      <c r="Q23" s="527"/>
      <c r="R23" s="527"/>
      <c r="S23" s="527"/>
      <c r="T23" s="527"/>
      <c r="U23" s="528"/>
    </row>
    <row r="24" spans="1:45" ht="13.5" thickBot="1" x14ac:dyDescent="0.25"/>
    <row r="25" spans="1:45" ht="19.5" thickBot="1" x14ac:dyDescent="0.35">
      <c r="A25" s="483" t="s">
        <v>93</v>
      </c>
      <c r="B25" s="484"/>
      <c r="C25" s="484"/>
      <c r="D25" s="484"/>
      <c r="E25" s="484"/>
      <c r="F25" s="484"/>
      <c r="G25" s="484"/>
      <c r="H25" s="484"/>
      <c r="I25" s="484"/>
      <c r="J25" s="484"/>
      <c r="K25" s="484"/>
      <c r="L25" s="484"/>
      <c r="M25" s="484"/>
      <c r="N25" s="484"/>
      <c r="O25" s="484"/>
      <c r="P25" s="484"/>
      <c r="Q25" s="484"/>
      <c r="R25" s="484"/>
      <c r="S25" s="484"/>
      <c r="T25" s="484"/>
      <c r="U25" s="485"/>
      <c r="AD25" s="228"/>
      <c r="AE25" s="228"/>
      <c r="AF25" s="229"/>
      <c r="AG25" s="228"/>
      <c r="AH25" s="228"/>
      <c r="AI25" s="228"/>
      <c r="AJ25" s="228"/>
      <c r="AK25" s="228"/>
      <c r="AL25" s="228"/>
      <c r="AM25" s="228"/>
      <c r="AN25" s="228"/>
      <c r="AO25" s="137"/>
      <c r="AP25" s="137"/>
      <c r="AQ25" s="137"/>
      <c r="AR25" s="137"/>
    </row>
    <row r="26" spans="1:45" s="28" customFormat="1" ht="16.5" thickBot="1" x14ac:dyDescent="0.3">
      <c r="A26" s="28" t="s">
        <v>14</v>
      </c>
      <c r="B26" s="28" t="s">
        <v>15</v>
      </c>
      <c r="AH26" s="28" t="s">
        <v>16</v>
      </c>
      <c r="AO26" s="31"/>
      <c r="AP26" s="31"/>
      <c r="AQ26" s="31"/>
      <c r="AR26" s="31"/>
      <c r="AS26" s="31"/>
    </row>
    <row r="27" spans="1:45" s="29" customFormat="1" ht="16.5" thickBot="1" x14ac:dyDescent="0.3">
      <c r="B27" s="197">
        <v>1</v>
      </c>
      <c r="C27" s="30" t="s">
        <v>20</v>
      </c>
      <c r="D27" s="31"/>
      <c r="E27" s="32"/>
      <c r="F27" s="32"/>
      <c r="G27" s="32"/>
      <c r="H27" s="508" t="s">
        <v>19</v>
      </c>
      <c r="I27" s="509"/>
      <c r="J27" s="31"/>
      <c r="K27" s="31"/>
      <c r="L27" s="31"/>
      <c r="M27" s="31" t="s">
        <v>124</v>
      </c>
      <c r="N27" s="31"/>
      <c r="O27" s="31"/>
      <c r="P27" s="31"/>
      <c r="Q27" s="31"/>
      <c r="R27" s="31"/>
      <c r="S27" s="31"/>
      <c r="T27" s="31"/>
      <c r="U27" s="31"/>
      <c r="W27" s="28"/>
      <c r="X27" s="28"/>
      <c r="Y27" s="28"/>
      <c r="Z27" s="28"/>
      <c r="AA27" s="28"/>
      <c r="AB27" s="28"/>
      <c r="AC27" s="34"/>
      <c r="AH27" s="29" t="s">
        <v>19</v>
      </c>
      <c r="AO27" s="31"/>
      <c r="AP27" s="31"/>
      <c r="AQ27" s="31"/>
      <c r="AR27" s="31"/>
      <c r="AS27" s="31"/>
    </row>
    <row r="28" spans="1:45" s="28" customFormat="1" ht="15.75" x14ac:dyDescent="0.25">
      <c r="B28" s="197"/>
      <c r="J28" s="32"/>
      <c r="K28" s="32"/>
      <c r="L28" s="32"/>
      <c r="M28" s="32"/>
      <c r="N28" s="32"/>
      <c r="O28" s="32"/>
      <c r="P28" s="32"/>
      <c r="Q28" s="32"/>
      <c r="R28" s="32"/>
      <c r="S28" s="32"/>
      <c r="T28" s="31"/>
      <c r="U28" s="33"/>
      <c r="AO28" s="31"/>
      <c r="AP28" s="31"/>
      <c r="AQ28" s="31"/>
      <c r="AR28" s="31"/>
      <c r="AS28" s="31"/>
    </row>
    <row r="29" spans="1:45" s="26" customFormat="1" ht="15.75" x14ac:dyDescent="0.25">
      <c r="B29" s="197">
        <v>2</v>
      </c>
      <c r="C29" s="470" t="s">
        <v>164</v>
      </c>
      <c r="D29" s="470"/>
      <c r="E29" s="470"/>
      <c r="F29" s="470"/>
      <c r="G29" s="470"/>
      <c r="H29" s="470"/>
      <c r="I29" s="470"/>
      <c r="J29" s="470"/>
      <c r="K29" s="470"/>
      <c r="L29" s="470"/>
      <c r="M29" s="470"/>
      <c r="N29" s="470"/>
      <c r="O29" s="470"/>
      <c r="P29" s="470"/>
      <c r="Q29" s="470"/>
      <c r="R29" s="470"/>
      <c r="S29" s="470"/>
      <c r="T29" s="470"/>
      <c r="U29" s="470"/>
      <c r="W29" s="35"/>
      <c r="X29" s="35"/>
      <c r="Y29" s="35"/>
      <c r="Z29" s="35"/>
      <c r="AA29" s="35"/>
      <c r="AB29" s="35"/>
      <c r="AC29" s="36"/>
      <c r="AO29" s="82"/>
      <c r="AP29" s="82"/>
      <c r="AQ29" s="82"/>
      <c r="AR29" s="82"/>
      <c r="AS29" s="82"/>
    </row>
    <row r="30" spans="1:45" s="28" customFormat="1" ht="3.75" customHeight="1" x14ac:dyDescent="0.25">
      <c r="B30" s="197"/>
      <c r="C30" s="470"/>
      <c r="D30" s="470"/>
      <c r="E30" s="470"/>
      <c r="F30" s="470"/>
      <c r="G30" s="470"/>
      <c r="H30" s="470"/>
      <c r="I30" s="470"/>
      <c r="J30" s="470"/>
      <c r="K30" s="470"/>
      <c r="L30" s="470"/>
      <c r="M30" s="470"/>
      <c r="N30" s="470"/>
      <c r="O30" s="470"/>
      <c r="P30" s="470"/>
      <c r="Q30" s="470"/>
      <c r="R30" s="470"/>
      <c r="S30" s="470"/>
      <c r="T30" s="470"/>
      <c r="U30" s="470"/>
      <c r="AO30" s="31"/>
      <c r="AP30" s="31"/>
      <c r="AQ30" s="31"/>
      <c r="AR30" s="31"/>
      <c r="AS30" s="31"/>
    </row>
    <row r="31" spans="1:45" s="28" customFormat="1" ht="15.75" customHeight="1" x14ac:dyDescent="0.25">
      <c r="B31" s="197"/>
      <c r="C31" s="470"/>
      <c r="D31" s="470"/>
      <c r="E31" s="470"/>
      <c r="F31" s="470"/>
      <c r="G31" s="470"/>
      <c r="H31" s="470"/>
      <c r="I31" s="470"/>
      <c r="J31" s="470"/>
      <c r="K31" s="470"/>
      <c r="L31" s="470"/>
      <c r="M31" s="470"/>
      <c r="N31" s="470"/>
      <c r="O31" s="470"/>
      <c r="P31" s="470"/>
      <c r="Q31" s="470"/>
      <c r="R31" s="470"/>
      <c r="S31" s="470"/>
      <c r="T31" s="470"/>
      <c r="U31" s="470"/>
      <c r="AO31" s="31"/>
      <c r="AP31" s="31"/>
      <c r="AQ31" s="31"/>
      <c r="AR31" s="31"/>
      <c r="AS31" s="31"/>
    </row>
    <row r="32" spans="1:45" s="28" customFormat="1" ht="15.75" x14ac:dyDescent="0.25">
      <c r="C32" s="529"/>
      <c r="D32" s="529"/>
      <c r="E32" s="529"/>
      <c r="F32" s="529"/>
      <c r="G32" s="529"/>
      <c r="H32" s="529"/>
      <c r="I32" s="529"/>
      <c r="J32" s="529"/>
      <c r="K32" s="529"/>
      <c r="L32" s="529"/>
      <c r="M32" s="529"/>
      <c r="N32" s="529"/>
      <c r="O32" s="529"/>
      <c r="P32" s="529"/>
      <c r="Q32" s="529"/>
      <c r="R32" s="529"/>
      <c r="S32" s="529"/>
      <c r="T32" s="529"/>
      <c r="U32" s="529"/>
      <c r="AO32" s="31"/>
      <c r="AP32" s="31"/>
      <c r="AQ32" s="31"/>
      <c r="AR32" s="31"/>
      <c r="AS32" s="31"/>
    </row>
    <row r="33" spans="2:45" s="28" customFormat="1" ht="15.75" x14ac:dyDescent="0.25">
      <c r="B33" s="37"/>
      <c r="C33" s="38" t="s">
        <v>21</v>
      </c>
      <c r="D33" s="38"/>
      <c r="E33" s="38"/>
      <c r="F33" s="38"/>
      <c r="G33" s="38"/>
      <c r="H33" s="38"/>
      <c r="I33" s="38"/>
      <c r="J33" s="38"/>
      <c r="K33" s="38"/>
      <c r="L33" s="38"/>
      <c r="M33" s="38"/>
      <c r="N33" s="38"/>
      <c r="O33" s="38"/>
      <c r="P33" s="38"/>
      <c r="Q33" s="38"/>
      <c r="R33" s="38"/>
      <c r="S33" s="38"/>
      <c r="T33" s="38"/>
      <c r="U33" s="39"/>
      <c r="AO33" s="31"/>
      <c r="AP33" s="31"/>
      <c r="AQ33" s="31"/>
      <c r="AR33" s="31"/>
      <c r="AS33" s="31"/>
    </row>
    <row r="34" spans="2:45" s="29" customFormat="1" ht="15.75" x14ac:dyDescent="0.25">
      <c r="C34" s="40" t="s">
        <v>22</v>
      </c>
      <c r="D34" s="26"/>
      <c r="E34" s="40"/>
      <c r="F34" s="26"/>
      <c r="G34" s="26"/>
      <c r="H34" s="26"/>
      <c r="I34" s="26"/>
      <c r="J34" s="26"/>
      <c r="K34" s="26"/>
      <c r="L34" s="26"/>
      <c r="M34" s="26"/>
      <c r="N34" s="26"/>
      <c r="O34" s="26"/>
      <c r="P34" s="26"/>
      <c r="Q34" s="26"/>
      <c r="R34" s="26"/>
      <c r="S34" s="26"/>
      <c r="T34" s="26"/>
      <c r="U34" s="26"/>
      <c r="AO34" s="31"/>
      <c r="AP34" s="31"/>
      <c r="AQ34" s="31"/>
      <c r="AR34" s="31"/>
      <c r="AS34" s="31"/>
    </row>
    <row r="35" spans="2:45" s="26" customFormat="1" ht="14.25" hidden="1" customHeight="1" x14ac:dyDescent="0.2">
      <c r="D35" s="471" t="s">
        <v>23</v>
      </c>
      <c r="E35" s="472"/>
      <c r="F35" s="472"/>
      <c r="G35" s="473"/>
      <c r="H35" s="472" t="s">
        <v>24</v>
      </c>
      <c r="I35" s="472"/>
      <c r="J35" s="472" t="s">
        <v>25</v>
      </c>
      <c r="K35" s="472"/>
      <c r="L35" s="472"/>
      <c r="M35" s="472" t="s">
        <v>26</v>
      </c>
      <c r="N35" s="474"/>
      <c r="O35" s="41"/>
      <c r="P35" s="41"/>
      <c r="Q35" s="471" t="s">
        <v>11</v>
      </c>
      <c r="R35" s="474"/>
      <c r="S35" s="182" t="s">
        <v>27</v>
      </c>
      <c r="U35" s="42" t="s">
        <v>28</v>
      </c>
      <c r="AO35" s="82"/>
      <c r="AP35" s="82"/>
      <c r="AQ35" s="82"/>
      <c r="AR35" s="82"/>
      <c r="AS35" s="82"/>
    </row>
    <row r="36" spans="2:45" s="26" customFormat="1" ht="14.25" hidden="1" customHeight="1" x14ac:dyDescent="0.2">
      <c r="C36" s="43">
        <v>1</v>
      </c>
      <c r="D36" s="462" t="str">
        <f>IF(AI19&gt;=1,F19,"")</f>
        <v/>
      </c>
      <c r="E36" s="463"/>
      <c r="F36" s="463"/>
      <c r="G36" s="464"/>
      <c r="H36" s="465" t="str">
        <f>IF($AI$19&gt;=1,H19,"")</f>
        <v/>
      </c>
      <c r="I36" s="466"/>
      <c r="J36" s="463" t="str">
        <f>IF($AI$19&gt;=1,D36+1,"")</f>
        <v/>
      </c>
      <c r="K36" s="466"/>
      <c r="L36" s="466"/>
      <c r="M36" s="465" t="str">
        <f>IF(AI19&gt;=1,H36,"")</f>
        <v/>
      </c>
      <c r="N36" s="467"/>
      <c r="O36" s="44"/>
      <c r="P36" s="44"/>
      <c r="Q36" s="468">
        <f>+IF($AI$19&gt;=1,1,0)</f>
        <v>0</v>
      </c>
      <c r="R36" s="469"/>
      <c r="S36" s="183">
        <v>30</v>
      </c>
      <c r="U36" s="45">
        <f t="shared" ref="U36:U42" si="0">IF(Q36=1,(S36),(0))</f>
        <v>0</v>
      </c>
      <c r="AO36" s="82"/>
      <c r="AP36" s="82"/>
      <c r="AQ36" s="82"/>
      <c r="AR36" s="82"/>
      <c r="AS36" s="82"/>
    </row>
    <row r="37" spans="2:45" s="26" customFormat="1" ht="14.25" hidden="1" customHeight="1" x14ac:dyDescent="0.2">
      <c r="C37" s="43">
        <v>2</v>
      </c>
      <c r="D37" s="462" t="str">
        <f>IF($AI$19&gt;=2,D36+1,"")</f>
        <v/>
      </c>
      <c r="E37" s="463"/>
      <c r="F37" s="463"/>
      <c r="G37" s="464"/>
      <c r="H37" s="465" t="str">
        <f>IF($AI$19&gt;=2,H36,"")</f>
        <v/>
      </c>
      <c r="I37" s="466"/>
      <c r="J37" s="463" t="str">
        <f>IF($AI$19&gt;=2,+J36+1,"")</f>
        <v/>
      </c>
      <c r="K37" s="466"/>
      <c r="L37" s="466"/>
      <c r="M37" s="465" t="str">
        <f>IF(AI19&gt;=2,M36,"")</f>
        <v/>
      </c>
      <c r="N37" s="467"/>
      <c r="O37" s="44"/>
      <c r="P37" s="44"/>
      <c r="Q37" s="468">
        <f>+IF($AI$19&gt;=2,1,0)</f>
        <v>0</v>
      </c>
      <c r="R37" s="469"/>
      <c r="S37" s="183">
        <v>30</v>
      </c>
      <c r="U37" s="45">
        <f t="shared" si="0"/>
        <v>0</v>
      </c>
      <c r="AO37" s="82"/>
      <c r="AP37" s="82"/>
      <c r="AQ37" s="82"/>
      <c r="AR37" s="82"/>
      <c r="AS37" s="82"/>
    </row>
    <row r="38" spans="2:45" s="26" customFormat="1" ht="14.25" hidden="1" customHeight="1" x14ac:dyDescent="0.2">
      <c r="C38" s="43">
        <v>3</v>
      </c>
      <c r="D38" s="462" t="str">
        <f>IF($AI$19&gt;=3,D37+1,"")</f>
        <v/>
      </c>
      <c r="E38" s="463"/>
      <c r="F38" s="463"/>
      <c r="G38" s="464"/>
      <c r="H38" s="465" t="str">
        <f>IF($AI$19&gt;=3,H37,"")</f>
        <v/>
      </c>
      <c r="I38" s="466"/>
      <c r="J38" s="463" t="str">
        <f>IF($AI$19&gt;=3,+J37+1,"")</f>
        <v/>
      </c>
      <c r="K38" s="466"/>
      <c r="L38" s="466"/>
      <c r="M38" s="465" t="str">
        <f>IF(AI19&gt;=3,H38,"")</f>
        <v/>
      </c>
      <c r="N38" s="467"/>
      <c r="O38" s="44"/>
      <c r="P38" s="44"/>
      <c r="Q38" s="468">
        <f>+IF($AI$19&gt;=3,1,0)</f>
        <v>0</v>
      </c>
      <c r="R38" s="469"/>
      <c r="S38" s="183">
        <v>30</v>
      </c>
      <c r="U38" s="45">
        <f t="shared" si="0"/>
        <v>0</v>
      </c>
      <c r="AO38" s="82"/>
      <c r="AP38" s="82"/>
      <c r="AQ38" s="82"/>
      <c r="AR38" s="82"/>
      <c r="AS38" s="82"/>
    </row>
    <row r="39" spans="2:45" s="26" customFormat="1" ht="14.25" hidden="1" customHeight="1" x14ac:dyDescent="0.2">
      <c r="C39" s="43">
        <v>4</v>
      </c>
      <c r="D39" s="462" t="str">
        <f>IF($AI$19&gt;=4,D38+1,"")</f>
        <v/>
      </c>
      <c r="E39" s="463"/>
      <c r="F39" s="463"/>
      <c r="G39" s="464"/>
      <c r="H39" s="465" t="str">
        <f>IF($AI$19&gt;=4,H38,"")</f>
        <v/>
      </c>
      <c r="I39" s="466"/>
      <c r="J39" s="463" t="str">
        <f>IF($AI$19&gt;=4,+J38+1,"")</f>
        <v/>
      </c>
      <c r="K39" s="466"/>
      <c r="L39" s="466"/>
      <c r="M39" s="465" t="str">
        <f>IF(AI19&gt;=4,H39,"")</f>
        <v/>
      </c>
      <c r="N39" s="467"/>
      <c r="O39" s="44"/>
      <c r="P39" s="44"/>
      <c r="Q39" s="468">
        <f>+IF($AI$19&gt;=4,1,0)</f>
        <v>0</v>
      </c>
      <c r="R39" s="469"/>
      <c r="S39" s="183">
        <v>30</v>
      </c>
      <c r="U39" s="45">
        <f t="shared" si="0"/>
        <v>0</v>
      </c>
      <c r="AO39" s="82"/>
      <c r="AP39" s="82"/>
      <c r="AQ39" s="82"/>
      <c r="AR39" s="82"/>
      <c r="AS39" s="82"/>
    </row>
    <row r="40" spans="2:45" s="26" customFormat="1" ht="14.25" hidden="1" customHeight="1" x14ac:dyDescent="0.2">
      <c r="C40" s="43">
        <v>5</v>
      </c>
      <c r="D40" s="462" t="str">
        <f>IF($AI$19&gt;=5,D39+1,"")</f>
        <v/>
      </c>
      <c r="E40" s="463"/>
      <c r="F40" s="463"/>
      <c r="G40" s="464"/>
      <c r="H40" s="465" t="str">
        <f>IF($AI$19&gt;=5,H39,"")</f>
        <v/>
      </c>
      <c r="I40" s="466"/>
      <c r="J40" s="463" t="str">
        <f>IF($AI$19&gt;=5,+J39+1,"")</f>
        <v/>
      </c>
      <c r="K40" s="466"/>
      <c r="L40" s="466"/>
      <c r="M40" s="465" t="str">
        <f>IF(AI19&gt;=5,H40,"")</f>
        <v/>
      </c>
      <c r="N40" s="467"/>
      <c r="O40" s="44"/>
      <c r="P40" s="44"/>
      <c r="Q40" s="468">
        <f>+IF($AI$19&gt;=5,1,0)</f>
        <v>0</v>
      </c>
      <c r="R40" s="469"/>
      <c r="S40" s="183">
        <v>30</v>
      </c>
      <c r="U40" s="45">
        <f t="shared" si="0"/>
        <v>0</v>
      </c>
      <c r="AB40" s="46"/>
      <c r="AO40" s="82"/>
      <c r="AP40" s="82"/>
      <c r="AQ40" s="82"/>
      <c r="AR40" s="82"/>
      <c r="AS40" s="82"/>
    </row>
    <row r="41" spans="2:45" s="26" customFormat="1" ht="14.25" hidden="1" customHeight="1" x14ac:dyDescent="0.2">
      <c r="C41" s="43">
        <v>6</v>
      </c>
      <c r="D41" s="462" t="str">
        <f>IF($AI$19&gt;=6,D40+1,"")</f>
        <v/>
      </c>
      <c r="E41" s="463"/>
      <c r="F41" s="463"/>
      <c r="G41" s="464"/>
      <c r="H41" s="465" t="str">
        <f>IF($AI$19&gt;=6,H40,"")</f>
        <v/>
      </c>
      <c r="I41" s="466"/>
      <c r="J41" s="463" t="str">
        <f>IF($AI$19&gt;=6,+J40+1,"")</f>
        <v/>
      </c>
      <c r="K41" s="466"/>
      <c r="L41" s="466"/>
      <c r="M41" s="465" t="str">
        <f>IF(AI19&gt;=6,H41,"")</f>
        <v/>
      </c>
      <c r="N41" s="467"/>
      <c r="O41" s="44"/>
      <c r="P41" s="44"/>
      <c r="Q41" s="468">
        <f>+IF($AI$19&gt;=6,1,0)</f>
        <v>0</v>
      </c>
      <c r="R41" s="469"/>
      <c r="S41" s="183">
        <v>30</v>
      </c>
      <c r="U41" s="45">
        <f t="shared" si="0"/>
        <v>0</v>
      </c>
      <c r="AB41" s="46"/>
      <c r="AC41" s="47"/>
      <c r="AO41" s="82"/>
      <c r="AP41" s="82"/>
      <c r="AQ41" s="82"/>
      <c r="AR41" s="82"/>
      <c r="AS41" s="82"/>
    </row>
    <row r="42" spans="2:45" s="26" customFormat="1" ht="15" hidden="1" customHeight="1" thickBot="1" x14ac:dyDescent="0.25">
      <c r="C42" s="43">
        <v>7</v>
      </c>
      <c r="D42" s="462" t="str">
        <f>IF($AI$19&gt;=7,D41+1,"")</f>
        <v/>
      </c>
      <c r="E42" s="463"/>
      <c r="F42" s="463"/>
      <c r="G42" s="464"/>
      <c r="H42" s="465" t="str">
        <f>IF($AI$19&gt;=7,H41,"")</f>
        <v/>
      </c>
      <c r="I42" s="466"/>
      <c r="J42" s="463" t="str">
        <f>IF($AI$19&gt;=7,+J41+1,"")</f>
        <v/>
      </c>
      <c r="K42" s="466"/>
      <c r="L42" s="466"/>
      <c r="M42" s="465" t="str">
        <f>IF(AI19&gt;=7,H42,"")</f>
        <v/>
      </c>
      <c r="N42" s="467"/>
      <c r="O42" s="44"/>
      <c r="P42" s="44"/>
      <c r="Q42" s="468">
        <f>+IF($AI$19&gt;=7,1,0)</f>
        <v>0</v>
      </c>
      <c r="R42" s="469"/>
      <c r="S42" s="184">
        <v>30</v>
      </c>
      <c r="U42" s="48">
        <f t="shared" si="0"/>
        <v>0</v>
      </c>
      <c r="AB42" s="46"/>
      <c r="AC42" s="35"/>
      <c r="AO42" s="82"/>
      <c r="AP42" s="82"/>
      <c r="AQ42" s="82"/>
      <c r="AR42" s="82"/>
      <c r="AS42" s="82"/>
    </row>
    <row r="43" spans="2:45" s="26" customFormat="1" ht="15" hidden="1" customHeight="1" x14ac:dyDescent="0.25">
      <c r="C43" s="40" t="s">
        <v>29</v>
      </c>
      <c r="E43" s="40"/>
      <c r="F43" s="49"/>
      <c r="G43" s="50"/>
      <c r="H43" s="49"/>
      <c r="I43" s="35"/>
      <c r="J43" s="51"/>
      <c r="K43" s="51"/>
      <c r="M43" s="52"/>
      <c r="N43" s="52"/>
      <c r="O43" s="52"/>
      <c r="P43" s="52"/>
      <c r="Q43" s="52"/>
      <c r="S43" s="53"/>
      <c r="U43" s="54">
        <f>SUM(U36:U42)</f>
        <v>0</v>
      </c>
      <c r="AB43" s="46"/>
      <c r="AO43" s="82"/>
      <c r="AP43" s="82"/>
      <c r="AQ43" s="82"/>
      <c r="AR43" s="82"/>
      <c r="AS43" s="82"/>
    </row>
    <row r="44" spans="2:45" s="26" customFormat="1" ht="15.75" hidden="1" customHeight="1" thickBot="1" x14ac:dyDescent="0.3">
      <c r="C44" s="55"/>
      <c r="E44" s="459" t="s">
        <v>30</v>
      </c>
      <c r="F44" s="460"/>
      <c r="G44" s="460"/>
      <c r="H44" s="460"/>
      <c r="I44" s="460"/>
      <c r="J44" s="461"/>
      <c r="K44" s="56"/>
      <c r="M44" s="53"/>
      <c r="AB44" s="35"/>
      <c r="AO44" s="82"/>
      <c r="AP44" s="82"/>
      <c r="AQ44" s="82"/>
      <c r="AR44" s="82"/>
      <c r="AS44" s="82"/>
    </row>
    <row r="45" spans="2:45" s="26" customFormat="1" ht="15" hidden="1" customHeight="1" thickBot="1" x14ac:dyDescent="0.25">
      <c r="D45" s="35"/>
      <c r="E45" s="455" t="s">
        <v>31</v>
      </c>
      <c r="F45" s="456"/>
      <c r="G45" s="455" t="s">
        <v>32</v>
      </c>
      <c r="H45" s="456"/>
      <c r="I45" s="455" t="s">
        <v>33</v>
      </c>
      <c r="J45" s="456"/>
      <c r="K45" s="57"/>
      <c r="L45" s="457" t="s">
        <v>34</v>
      </c>
      <c r="M45" s="458"/>
      <c r="N45" s="35"/>
      <c r="O45" s="35"/>
      <c r="P45" s="42" t="s">
        <v>35</v>
      </c>
      <c r="Q45" s="35"/>
      <c r="R45" s="35"/>
      <c r="S45" s="35"/>
      <c r="T45" s="35"/>
      <c r="U45" s="35"/>
      <c r="AF45" s="452"/>
      <c r="AG45" s="453"/>
      <c r="AH45" s="453"/>
      <c r="AI45" s="453"/>
      <c r="AJ45" s="453"/>
      <c r="AK45" s="454"/>
      <c r="AO45" s="82"/>
      <c r="AP45" s="82"/>
      <c r="AQ45" s="82"/>
      <c r="AR45" s="82"/>
      <c r="AS45" s="82"/>
    </row>
    <row r="46" spans="2:45" s="35" customFormat="1" ht="15" hidden="1" customHeight="1" x14ac:dyDescent="0.25">
      <c r="C46" s="448" t="s">
        <v>36</v>
      </c>
      <c r="D46" s="449"/>
      <c r="E46" s="58"/>
      <c r="F46" s="59"/>
      <c r="G46" s="60"/>
      <c r="H46" s="61"/>
      <c r="I46" s="60"/>
      <c r="J46" s="61"/>
      <c r="K46" s="62"/>
      <c r="L46" s="450">
        <f>F46+H46+J46</f>
        <v>0</v>
      </c>
      <c r="M46" s="451"/>
      <c r="P46" s="45">
        <f>IF(L46 &lt;=U36,L46,U36)</f>
        <v>0</v>
      </c>
      <c r="AF46" s="455"/>
      <c r="AG46" s="456"/>
      <c r="AH46" s="455"/>
      <c r="AI46" s="456"/>
      <c r="AJ46" s="455"/>
      <c r="AK46" s="456"/>
      <c r="AO46" s="82"/>
      <c r="AP46" s="82"/>
      <c r="AQ46" s="82"/>
      <c r="AR46" s="82"/>
      <c r="AS46" s="82"/>
    </row>
    <row r="47" spans="2:45" s="35" customFormat="1" ht="15" hidden="1" customHeight="1" x14ac:dyDescent="0.25">
      <c r="C47" s="448" t="s">
        <v>37</v>
      </c>
      <c r="D47" s="449"/>
      <c r="E47" s="58"/>
      <c r="F47" s="59"/>
      <c r="G47" s="60"/>
      <c r="H47" s="61"/>
      <c r="I47" s="60"/>
      <c r="J47" s="61"/>
      <c r="K47" s="62"/>
      <c r="L47" s="450">
        <f>F47+H47+J47</f>
        <v>0</v>
      </c>
      <c r="M47" s="451"/>
      <c r="P47" s="45">
        <f>IF(L47 &lt;=U37,L47,U37)</f>
        <v>0</v>
      </c>
      <c r="AF47" s="60"/>
      <c r="AG47" s="61"/>
      <c r="AH47" s="63"/>
      <c r="AI47" s="61"/>
      <c r="AJ47" s="63"/>
      <c r="AK47" s="61"/>
      <c r="AO47" s="82"/>
      <c r="AP47" s="82"/>
      <c r="AQ47" s="82"/>
      <c r="AR47" s="82"/>
      <c r="AS47" s="82"/>
    </row>
    <row r="48" spans="2:45" s="35" customFormat="1" ht="15" hidden="1" customHeight="1" x14ac:dyDescent="0.25">
      <c r="C48" s="448" t="s">
        <v>38</v>
      </c>
      <c r="D48" s="449"/>
      <c r="E48" s="58"/>
      <c r="F48" s="59"/>
      <c r="G48" s="60"/>
      <c r="H48" s="61"/>
      <c r="I48" s="60"/>
      <c r="J48" s="61"/>
      <c r="K48" s="62"/>
      <c r="L48" s="450">
        <f t="shared" ref="L48:L52" si="1">F48+H48+J48</f>
        <v>0</v>
      </c>
      <c r="M48" s="451"/>
      <c r="P48" s="45">
        <f t="shared" ref="P48:P52" si="2">IF(L48 &lt;=U38,L48,U38)</f>
        <v>0</v>
      </c>
      <c r="AF48" s="60"/>
      <c r="AG48" s="61"/>
      <c r="AH48" s="63"/>
      <c r="AI48" s="61"/>
      <c r="AJ48" s="63"/>
      <c r="AK48" s="61"/>
      <c r="AO48" s="82"/>
      <c r="AP48" s="82"/>
      <c r="AQ48" s="82"/>
      <c r="AR48" s="82"/>
      <c r="AS48" s="82"/>
    </row>
    <row r="49" spans="2:45" s="35" customFormat="1" ht="15" hidden="1" customHeight="1" x14ac:dyDescent="0.25">
      <c r="C49" s="448" t="s">
        <v>39</v>
      </c>
      <c r="D49" s="449"/>
      <c r="E49" s="58"/>
      <c r="F49" s="59"/>
      <c r="G49" s="60"/>
      <c r="H49" s="61"/>
      <c r="I49" s="60"/>
      <c r="J49" s="61"/>
      <c r="K49" s="62"/>
      <c r="L49" s="450">
        <f t="shared" si="1"/>
        <v>0</v>
      </c>
      <c r="M49" s="451"/>
      <c r="P49" s="45">
        <f t="shared" si="2"/>
        <v>0</v>
      </c>
      <c r="AF49" s="60"/>
      <c r="AG49" s="61"/>
      <c r="AH49" s="63"/>
      <c r="AI49" s="61"/>
      <c r="AJ49" s="63"/>
      <c r="AK49" s="61"/>
      <c r="AO49" s="82"/>
      <c r="AP49" s="82"/>
      <c r="AQ49" s="82"/>
      <c r="AR49" s="82"/>
      <c r="AS49" s="82"/>
    </row>
    <row r="50" spans="2:45" s="35" customFormat="1" ht="15" hidden="1" customHeight="1" x14ac:dyDescent="0.25">
      <c r="C50" s="448" t="s">
        <v>40</v>
      </c>
      <c r="D50" s="449"/>
      <c r="E50" s="58"/>
      <c r="F50" s="59"/>
      <c r="G50" s="60"/>
      <c r="H50" s="61"/>
      <c r="I50" s="60"/>
      <c r="J50" s="61"/>
      <c r="K50" s="62"/>
      <c r="L50" s="450">
        <f t="shared" si="1"/>
        <v>0</v>
      </c>
      <c r="M50" s="451"/>
      <c r="P50" s="45">
        <f>IF(L50 &lt;=U40,L50,U40)</f>
        <v>0</v>
      </c>
      <c r="AF50" s="60"/>
      <c r="AG50" s="61"/>
      <c r="AH50" s="63"/>
      <c r="AI50" s="61"/>
      <c r="AJ50" s="63"/>
      <c r="AK50" s="61"/>
      <c r="AO50" s="82"/>
      <c r="AP50" s="82"/>
      <c r="AQ50" s="82"/>
      <c r="AR50" s="82"/>
      <c r="AS50" s="82"/>
    </row>
    <row r="51" spans="2:45" s="35" customFormat="1" ht="15" hidden="1" customHeight="1" x14ac:dyDescent="0.25">
      <c r="C51" s="448" t="s">
        <v>41</v>
      </c>
      <c r="D51" s="449"/>
      <c r="E51" s="58"/>
      <c r="F51" s="59"/>
      <c r="G51" s="60"/>
      <c r="H51" s="61"/>
      <c r="I51" s="60"/>
      <c r="J51" s="61"/>
      <c r="K51" s="62"/>
      <c r="L51" s="450">
        <f t="shared" si="1"/>
        <v>0</v>
      </c>
      <c r="M51" s="451"/>
      <c r="P51" s="45">
        <f t="shared" si="2"/>
        <v>0</v>
      </c>
      <c r="AF51" s="64"/>
      <c r="AG51" s="61"/>
      <c r="AH51" s="63"/>
      <c r="AI51" s="61"/>
      <c r="AJ51" s="63"/>
      <c r="AK51" s="61"/>
      <c r="AO51" s="82"/>
      <c r="AP51" s="82"/>
      <c r="AQ51" s="82"/>
      <c r="AR51" s="82"/>
      <c r="AS51" s="82"/>
    </row>
    <row r="52" spans="2:45" s="35" customFormat="1" ht="15.75" hidden="1" customHeight="1" thickBot="1" x14ac:dyDescent="0.3">
      <c r="C52" s="435" t="s">
        <v>42</v>
      </c>
      <c r="D52" s="436"/>
      <c r="E52" s="65"/>
      <c r="F52" s="66"/>
      <c r="G52" s="67"/>
      <c r="H52" s="68"/>
      <c r="I52" s="67"/>
      <c r="J52" s="68"/>
      <c r="K52" s="69"/>
      <c r="L52" s="437">
        <f t="shared" si="1"/>
        <v>0</v>
      </c>
      <c r="M52" s="438"/>
      <c r="P52" s="45">
        <f t="shared" si="2"/>
        <v>0</v>
      </c>
      <c r="AF52" s="60"/>
      <c r="AG52" s="61"/>
      <c r="AH52" s="63"/>
      <c r="AI52" s="61"/>
      <c r="AJ52" s="63"/>
      <c r="AK52" s="61"/>
      <c r="AO52" s="82"/>
      <c r="AP52" s="82"/>
      <c r="AQ52" s="82"/>
      <c r="AR52" s="82"/>
      <c r="AS52" s="82"/>
    </row>
    <row r="53" spans="2:45" s="35" customFormat="1" ht="15.75" hidden="1" customHeight="1" thickBot="1" x14ac:dyDescent="0.3">
      <c r="C53" s="71" t="s">
        <v>43</v>
      </c>
      <c r="D53" s="72"/>
      <c r="E53" s="73"/>
      <c r="F53" s="74"/>
      <c r="G53" s="74"/>
      <c r="H53" s="75"/>
      <c r="I53" s="439">
        <f>SUM(F46:F52)+SUM(H46:H52)+SUM(J46:J52)</f>
        <v>0</v>
      </c>
      <c r="J53" s="440"/>
      <c r="L53" s="441">
        <f>SUM(M46:M52)</f>
        <v>0</v>
      </c>
      <c r="M53" s="442"/>
      <c r="P53" s="76">
        <f>SUM(P46:P52)</f>
        <v>0</v>
      </c>
      <c r="AF53" s="67"/>
      <c r="AG53" s="68"/>
      <c r="AH53" s="70"/>
      <c r="AI53" s="68"/>
      <c r="AJ53" s="70"/>
      <c r="AK53" s="68"/>
      <c r="AO53" s="82"/>
      <c r="AP53" s="82"/>
      <c r="AQ53" s="82"/>
      <c r="AR53" s="82"/>
      <c r="AS53" s="82"/>
    </row>
    <row r="54" spans="2:45" s="35" customFormat="1" ht="15" hidden="1" customHeight="1" thickBot="1" x14ac:dyDescent="0.25">
      <c r="C54" s="26"/>
      <c r="D54" s="26"/>
      <c r="E54" s="26"/>
      <c r="F54" s="26"/>
      <c r="G54" s="26"/>
      <c r="H54" s="26"/>
      <c r="I54" s="26"/>
      <c r="J54" s="26"/>
      <c r="K54" s="26"/>
      <c r="L54" s="26"/>
      <c r="M54" s="26"/>
      <c r="N54" s="26"/>
      <c r="O54" s="26"/>
      <c r="P54" s="26"/>
      <c r="Q54" s="26"/>
      <c r="R54" s="26"/>
      <c r="S54" s="54"/>
      <c r="T54" s="26"/>
      <c r="U54" s="26"/>
      <c r="V54" s="53">
        <f>I53+AJ54</f>
        <v>0</v>
      </c>
      <c r="W54" s="53"/>
      <c r="X54" s="53"/>
      <c r="Y54" s="53"/>
      <c r="Z54" s="53"/>
      <c r="AA54" s="53"/>
      <c r="AB54" s="53"/>
      <c r="AC54" s="53"/>
      <c r="AD54" s="53"/>
      <c r="AE54" s="53"/>
      <c r="AF54" s="77"/>
      <c r="AG54" s="75"/>
      <c r="AH54" s="75"/>
      <c r="AI54" s="75"/>
      <c r="AJ54" s="443"/>
      <c r="AK54" s="444"/>
      <c r="AO54" s="82"/>
      <c r="AP54" s="82"/>
      <c r="AQ54" s="82"/>
      <c r="AR54" s="82"/>
      <c r="AS54" s="82"/>
    </row>
    <row r="55" spans="2:45" s="26" customFormat="1" ht="15" hidden="1" customHeight="1" x14ac:dyDescent="0.25">
      <c r="C55" s="40" t="s">
        <v>44</v>
      </c>
      <c r="G55" s="14"/>
      <c r="H55" s="445" t="s">
        <v>45</v>
      </c>
      <c r="I55" s="446"/>
      <c r="J55" s="445" t="s">
        <v>24</v>
      </c>
      <c r="K55" s="447"/>
      <c r="L55" s="446"/>
      <c r="M55" s="445" t="s">
        <v>26</v>
      </c>
      <c r="N55" s="446"/>
      <c r="O55" s="78"/>
      <c r="P55" s="78"/>
      <c r="Q55" s="79"/>
      <c r="R55" s="270" t="s">
        <v>12</v>
      </c>
      <c r="S55" s="80" t="s">
        <v>27</v>
      </c>
      <c r="U55" s="81" t="s">
        <v>35</v>
      </c>
      <c r="AC55" s="35"/>
      <c r="AO55" s="82"/>
      <c r="AP55" s="82"/>
      <c r="AQ55" s="82"/>
      <c r="AR55" s="82"/>
      <c r="AS55" s="82"/>
    </row>
    <row r="56" spans="2:45" s="26" customFormat="1" ht="15" customHeight="1" x14ac:dyDescent="0.2">
      <c r="D56" s="423" t="s">
        <v>46</v>
      </c>
      <c r="E56" s="423"/>
      <c r="F56" s="423"/>
      <c r="G56" s="423"/>
      <c r="H56" s="424" t="str">
        <f>IF(AND(AJ19&gt;0,$AJ$19&lt;2),$J$19,"")</f>
        <v/>
      </c>
      <c r="I56" s="425"/>
      <c r="J56" s="426" t="str">
        <f>IF(AND(AJ19&gt;0,$AJ$19&lt;2),$H$19,"")</f>
        <v/>
      </c>
      <c r="K56" s="427"/>
      <c r="L56" s="428"/>
      <c r="M56" s="426" t="str">
        <f>IF(AND(AJ19&gt;0,$AJ$19&lt;2),$M$19,"")</f>
        <v/>
      </c>
      <c r="N56" s="428"/>
      <c r="O56" s="78"/>
      <c r="P56" s="78"/>
      <c r="Q56" s="79"/>
      <c r="R56" s="264">
        <f>IF($AJ$19&lt;2,$AJ$19,0)</f>
        <v>0</v>
      </c>
      <c r="S56" s="84">
        <v>0</v>
      </c>
      <c r="T56" s="26">
        <f>IF(F17&gt;60, 1,0)</f>
        <v>0</v>
      </c>
      <c r="U56" s="85">
        <f>IF(R56&gt;0,S56,0)*T56</f>
        <v>0</v>
      </c>
      <c r="AC56" s="35"/>
      <c r="AO56" s="82"/>
      <c r="AP56" s="82"/>
      <c r="AQ56" s="82"/>
      <c r="AR56" s="82"/>
      <c r="AS56" s="82"/>
    </row>
    <row r="57" spans="2:45" s="26" customFormat="1" ht="15" customHeight="1" x14ac:dyDescent="0.2">
      <c r="D57" s="423" t="s">
        <v>47</v>
      </c>
      <c r="E57" s="423"/>
      <c r="F57" s="423"/>
      <c r="G57" s="423"/>
      <c r="H57" s="424" t="str">
        <f>IF(AND($AJ$19&gt;=2,$AJ$19&lt;6),$J$19,"")</f>
        <v/>
      </c>
      <c r="I57" s="425"/>
      <c r="J57" s="426" t="str">
        <f>IF(AND($AJ$19&gt;=2,$AJ$19&lt;6),$H$19,"")</f>
        <v/>
      </c>
      <c r="K57" s="427"/>
      <c r="L57" s="428"/>
      <c r="M57" s="426" t="str">
        <f>IF(AND($AJ$19&gt;=2,$AJ$19&lt;6),$M$19,"")</f>
        <v/>
      </c>
      <c r="N57" s="428"/>
      <c r="O57" s="78"/>
      <c r="P57" s="78"/>
      <c r="Q57" s="79"/>
      <c r="R57" s="264">
        <f>IF(AND($AJ$19&gt;=2,AJ19&lt;6),$AJ$19,0)</f>
        <v>0</v>
      </c>
      <c r="S57" s="84">
        <v>25</v>
      </c>
      <c r="T57" s="26">
        <f>IF(F17&gt;60, 1,0)</f>
        <v>0</v>
      </c>
      <c r="U57" s="85">
        <f t="shared" ref="U57:U59" si="3">IF(R57&gt;0,S57,0)*T57</f>
        <v>0</v>
      </c>
      <c r="AC57" s="35"/>
      <c r="AO57" s="82"/>
      <c r="AP57" s="82"/>
      <c r="AQ57" s="82"/>
      <c r="AR57" s="82"/>
      <c r="AS57" s="82"/>
    </row>
    <row r="58" spans="2:45" s="26" customFormat="1" ht="14.25" x14ac:dyDescent="0.2">
      <c r="D58" s="423" t="s">
        <v>48</v>
      </c>
      <c r="E58" s="423"/>
      <c r="F58" s="423"/>
      <c r="G58" s="423"/>
      <c r="H58" s="424">
        <f>IF(AND($AJ$19&gt;=6,$AJ$19&lt;12),$J$19,"")</f>
        <v>45925</v>
      </c>
      <c r="I58" s="425"/>
      <c r="J58" s="426">
        <f>IF(AND($AJ$19&gt;=6,$AJ$19&lt;12),$H$19,"")</f>
        <v>0.3125</v>
      </c>
      <c r="K58" s="427"/>
      <c r="L58" s="428"/>
      <c r="M58" s="426">
        <f>IF(AND($AJ$19&gt;=6,$AJ$19&lt;12),$M$19,"")</f>
        <v>0.60416666666666663</v>
      </c>
      <c r="N58" s="428"/>
      <c r="O58" s="78"/>
      <c r="P58" s="78"/>
      <c r="Q58" s="79"/>
      <c r="R58" s="264">
        <f>IF(AND($AJ$19&gt;=6,AJ19&lt;12),$AJ$19,0)</f>
        <v>6.9999999999417923</v>
      </c>
      <c r="S58" s="84">
        <v>50</v>
      </c>
      <c r="T58" s="26">
        <f>IF(F17&gt;60, 1,0)</f>
        <v>0</v>
      </c>
      <c r="U58" s="85">
        <f t="shared" si="3"/>
        <v>0</v>
      </c>
      <c r="W58" s="53"/>
      <c r="X58" s="53"/>
      <c r="Y58" s="53"/>
      <c r="Z58" s="53"/>
      <c r="AA58" s="53"/>
      <c r="AB58" s="53"/>
      <c r="AC58" s="82"/>
      <c r="AF58" s="424" t="str">
        <f>IF(AND(BH19&gt;0,$AJ$19&lt;2),$J$19,"")</f>
        <v/>
      </c>
      <c r="AG58" s="425"/>
      <c r="AH58" s="426" t="str">
        <f>IF(AND(BH19&gt;0,$AJ$19&lt;2),$H$19,"")</f>
        <v/>
      </c>
      <c r="AI58" s="427"/>
      <c r="AJ58" s="428"/>
      <c r="AK58" s="426" t="str">
        <f>IF(AND(BH19&gt;0,$AJ$19&lt;2),$M$19,"")</f>
        <v/>
      </c>
      <c r="AL58" s="428"/>
      <c r="AM58" s="78"/>
      <c r="AN58" s="264">
        <f>IF($AJ$19&lt;2,$AJ$19,0)</f>
        <v>0</v>
      </c>
      <c r="AO58" s="82"/>
      <c r="AP58" s="82"/>
      <c r="AQ58" s="82"/>
      <c r="AR58" s="82"/>
      <c r="AS58" s="82"/>
    </row>
    <row r="59" spans="2:45" s="26" customFormat="1" ht="15" thickBot="1" x14ac:dyDescent="0.25">
      <c r="D59" s="429" t="s">
        <v>49</v>
      </c>
      <c r="E59" s="429"/>
      <c r="F59" s="429"/>
      <c r="G59" s="429"/>
      <c r="H59" s="430" t="str">
        <f>IF($AJ$19&gt;=12,$J$19,"")</f>
        <v/>
      </c>
      <c r="I59" s="431"/>
      <c r="J59" s="432" t="str">
        <f>IF($AJ$19&gt;=12,$H$19,"")</f>
        <v/>
      </c>
      <c r="K59" s="433"/>
      <c r="L59" s="434"/>
      <c r="M59" s="432" t="str">
        <f>IF($AJ$19&gt;=12,$M$19,"")</f>
        <v/>
      </c>
      <c r="N59" s="434"/>
      <c r="O59" s="87"/>
      <c r="P59" s="87"/>
      <c r="Q59" s="88"/>
      <c r="R59" s="89">
        <f>IF($AJ$19&gt;=12,$AJ$19,0)</f>
        <v>0</v>
      </c>
      <c r="S59" s="90">
        <v>70</v>
      </c>
      <c r="T59" s="26">
        <f>IF(F17&gt;60, 1,0)</f>
        <v>0</v>
      </c>
      <c r="U59" s="85">
        <f t="shared" si="3"/>
        <v>0</v>
      </c>
      <c r="AC59" s="36"/>
      <c r="AF59" s="424" t="str">
        <f>IF(AND($AJ$19&gt;=2,$AJ$19&lt;6),$J$19,"")</f>
        <v/>
      </c>
      <c r="AG59" s="425"/>
      <c r="AH59" s="426" t="str">
        <f>IF(AND($AJ$19&gt;=2,$AJ$19&lt;6),$H$19,"")</f>
        <v/>
      </c>
      <c r="AI59" s="427"/>
      <c r="AJ59" s="428"/>
      <c r="AK59" s="426" t="str">
        <f>IF(AND($AJ$19&gt;=2,$AJ$19&lt;6),$M$19,"")</f>
        <v/>
      </c>
      <c r="AL59" s="428"/>
      <c r="AM59" s="78"/>
      <c r="AN59" s="264">
        <f>IF(AND($AJ$19&gt;=2,BH19&lt;6),$AJ$19,0)</f>
        <v>6.9999999999417923</v>
      </c>
      <c r="AO59" s="82"/>
      <c r="AP59" s="82"/>
      <c r="AQ59" s="82"/>
      <c r="AR59" s="82"/>
      <c r="AS59" s="82"/>
    </row>
    <row r="60" spans="2:45" s="26" customFormat="1" ht="15" customHeight="1" thickBot="1" x14ac:dyDescent="0.3">
      <c r="D60" s="419" t="s">
        <v>51</v>
      </c>
      <c r="E60" s="420"/>
      <c r="F60" s="420"/>
      <c r="G60" s="420"/>
      <c r="H60" s="420"/>
      <c r="I60" s="420"/>
      <c r="J60" s="420"/>
      <c r="K60" s="420"/>
      <c r="L60" s="420"/>
      <c r="M60" s="421"/>
      <c r="N60" s="422"/>
      <c r="O60" s="422"/>
      <c r="P60" s="422"/>
      <c r="Q60" s="422"/>
      <c r="R60" s="422"/>
      <c r="S60" s="272"/>
      <c r="T60" s="96"/>
      <c r="U60" s="97">
        <f>SUM(U55:U59)</f>
        <v>0</v>
      </c>
      <c r="AC60" s="36"/>
      <c r="AF60" s="424">
        <f>IF(AND($AJ$19&gt;=6,$AJ$19&lt;12),$J$19,"")</f>
        <v>45925</v>
      </c>
      <c r="AG60" s="425"/>
      <c r="AH60" s="426">
        <f>IF(AND($AJ$19&gt;=6,$AJ$19&lt;12),$H$19,"")</f>
        <v>0.3125</v>
      </c>
      <c r="AI60" s="427"/>
      <c r="AJ60" s="428"/>
      <c r="AK60" s="426">
        <f>IF(AND($AJ$19&gt;=6,$AJ$19&lt;12),$M$19,"")</f>
        <v>0.60416666666666663</v>
      </c>
      <c r="AL60" s="428"/>
      <c r="AM60" s="78"/>
      <c r="AN60" s="264">
        <f>IF(AND($AJ$19&gt;=6,BH19&lt;12),$AJ$19,0)</f>
        <v>6.9999999999417923</v>
      </c>
      <c r="AO60" s="82"/>
      <c r="AP60" s="82"/>
      <c r="AQ60" s="82"/>
      <c r="AR60" s="82"/>
      <c r="AS60" s="82"/>
    </row>
    <row r="61" spans="2:45" s="26" customFormat="1" ht="15.75" hidden="1" thickBot="1" x14ac:dyDescent="0.3">
      <c r="D61" s="419" t="s">
        <v>51</v>
      </c>
      <c r="E61" s="420"/>
      <c r="F61" s="420"/>
      <c r="G61" s="420"/>
      <c r="H61" s="420"/>
      <c r="I61" s="420"/>
      <c r="J61" s="420"/>
      <c r="K61" s="420"/>
      <c r="L61" s="420"/>
      <c r="M61" s="421"/>
      <c r="N61" s="422"/>
      <c r="O61" s="422"/>
      <c r="P61" s="422"/>
      <c r="Q61" s="422"/>
      <c r="R61" s="422"/>
      <c r="S61" s="261"/>
      <c r="T61" s="96"/>
      <c r="U61" s="97">
        <f>SUM(U58:U60)</f>
        <v>0</v>
      </c>
      <c r="AC61" s="86"/>
      <c r="AO61" s="82"/>
      <c r="AP61" s="82"/>
      <c r="AQ61" s="82"/>
      <c r="AR61" s="82"/>
      <c r="AS61" s="82"/>
    </row>
    <row r="62" spans="2:45" s="26" customFormat="1" ht="15" thickBot="1" x14ac:dyDescent="0.25">
      <c r="V62" s="54"/>
      <c r="W62" s="54"/>
      <c r="X62" s="54"/>
      <c r="Y62" s="54"/>
      <c r="Z62" s="54"/>
      <c r="AA62" s="54"/>
      <c r="AB62" s="54"/>
      <c r="AC62" s="98"/>
      <c r="AD62" s="54"/>
      <c r="AE62" s="54"/>
      <c r="AF62" s="54"/>
      <c r="AO62" s="82"/>
      <c r="AP62" s="82"/>
      <c r="AQ62" s="82"/>
      <c r="AR62" s="82"/>
      <c r="AS62" s="82"/>
    </row>
    <row r="63" spans="2:45" s="26" customFormat="1" ht="16.5" thickBot="1" x14ac:dyDescent="0.3">
      <c r="B63" s="99"/>
      <c r="C63" s="100" t="s">
        <v>94</v>
      </c>
      <c r="D63" s="100"/>
      <c r="E63" s="100"/>
      <c r="F63" s="101"/>
      <c r="G63" s="102"/>
      <c r="H63" s="101"/>
      <c r="I63" s="100"/>
      <c r="J63" s="103"/>
      <c r="K63" s="103"/>
      <c r="L63" s="100"/>
      <c r="M63" s="104"/>
      <c r="N63" s="104"/>
      <c r="O63" s="104"/>
      <c r="P63" s="104"/>
      <c r="Q63" s="104"/>
      <c r="R63" s="100"/>
      <c r="S63" s="105"/>
      <c r="T63" s="100"/>
      <c r="U63" s="106">
        <f>SUM(U56:U59)*H22</f>
        <v>0</v>
      </c>
      <c r="AA63" s="217"/>
      <c r="AB63" s="217"/>
      <c r="AC63" s="217"/>
      <c r="AD63" s="217"/>
      <c r="AE63" s="217"/>
      <c r="AF63" s="217"/>
      <c r="AG63" s="217"/>
      <c r="AH63" s="217"/>
      <c r="AI63" s="217"/>
      <c r="AJ63" s="217"/>
      <c r="AK63" s="217"/>
      <c r="AL63" s="217"/>
      <c r="AO63" s="82"/>
      <c r="AP63" s="82"/>
      <c r="AQ63" s="82"/>
      <c r="AR63" s="82"/>
      <c r="AS63" s="82"/>
    </row>
    <row r="64" spans="2:45" s="217" customFormat="1" ht="15.75" x14ac:dyDescent="0.25">
      <c r="B64" s="31"/>
      <c r="C64" s="31"/>
      <c r="D64" s="31"/>
      <c r="E64" s="31"/>
      <c r="F64" s="193"/>
      <c r="G64" s="194"/>
      <c r="H64" s="193"/>
      <c r="I64" s="31"/>
      <c r="J64" s="195"/>
      <c r="K64" s="195"/>
      <c r="L64" s="31"/>
      <c r="M64" s="196"/>
      <c r="N64" s="196"/>
      <c r="O64" s="196"/>
      <c r="P64" s="196"/>
      <c r="Q64" s="196"/>
      <c r="R64" s="31"/>
      <c r="S64" s="33"/>
      <c r="T64" s="31"/>
      <c r="U64" s="33"/>
      <c r="AA64" s="54"/>
      <c r="AB64" s="54"/>
      <c r="AC64" s="28"/>
      <c r="AD64" s="28"/>
      <c r="AE64" s="28"/>
      <c r="AF64" s="28"/>
      <c r="AG64" s="28"/>
      <c r="AH64" s="28"/>
      <c r="AI64" s="28"/>
      <c r="AJ64" s="28"/>
      <c r="AK64" s="28"/>
      <c r="AL64" s="28"/>
      <c r="AO64" s="82"/>
      <c r="AP64" s="82"/>
      <c r="AQ64" s="82"/>
      <c r="AR64" s="82"/>
      <c r="AS64" s="82"/>
    </row>
    <row r="65" spans="1:45" s="28" customFormat="1" ht="9" customHeight="1" thickBot="1" x14ac:dyDescent="0.3">
      <c r="B65" s="31"/>
      <c r="C65" s="31"/>
      <c r="D65" s="31"/>
      <c r="E65" s="31"/>
      <c r="F65" s="193"/>
      <c r="G65" s="194"/>
      <c r="H65" s="193"/>
      <c r="I65" s="31"/>
      <c r="J65" s="195"/>
      <c r="K65" s="195"/>
      <c r="L65" s="31"/>
      <c r="M65" s="196"/>
      <c r="N65" s="196"/>
      <c r="O65" s="196"/>
      <c r="P65" s="196"/>
      <c r="Q65" s="196"/>
      <c r="R65" s="31"/>
      <c r="S65" s="33"/>
      <c r="T65" s="31"/>
      <c r="U65" s="33"/>
      <c r="W65" s="54"/>
      <c r="X65" s="54"/>
      <c r="Y65" s="54"/>
      <c r="Z65" s="54"/>
      <c r="AA65" s="54"/>
      <c r="AB65" s="54"/>
      <c r="AC65" s="98"/>
      <c r="AO65" s="31"/>
      <c r="AP65" s="31"/>
      <c r="AQ65" s="31"/>
      <c r="AR65" s="31"/>
      <c r="AS65" s="31"/>
    </row>
    <row r="66" spans="1:45" s="28" customFormat="1" ht="15" customHeight="1" thickBot="1" x14ac:dyDescent="0.3">
      <c r="A66" s="112"/>
      <c r="B66" s="197">
        <v>3</v>
      </c>
      <c r="C66" s="142" t="s">
        <v>62</v>
      </c>
      <c r="D66" s="110"/>
      <c r="E66" s="110"/>
      <c r="F66" s="110"/>
      <c r="G66" s="110"/>
      <c r="H66" s="192" t="s">
        <v>19</v>
      </c>
      <c r="I66" s="141"/>
      <c r="J66" s="143" t="s">
        <v>63</v>
      </c>
      <c r="K66" s="110"/>
      <c r="L66" s="110"/>
      <c r="M66" s="110"/>
      <c r="N66" s="110"/>
      <c r="O66" s="110"/>
      <c r="P66" s="110"/>
      <c r="Q66" s="110"/>
      <c r="R66" s="110"/>
      <c r="S66" s="110"/>
      <c r="T66" s="110"/>
      <c r="U66" s="110"/>
      <c r="W66" s="54"/>
      <c r="X66" s="54"/>
      <c r="Y66" s="54"/>
      <c r="Z66" s="54"/>
      <c r="AA66" s="54"/>
      <c r="AB66" s="54"/>
      <c r="AC66" s="98"/>
      <c r="AO66" s="31"/>
      <c r="AP66" s="31"/>
      <c r="AQ66" s="31"/>
      <c r="AR66" s="31"/>
      <c r="AS66" s="31"/>
    </row>
    <row r="67" spans="1:45" s="28" customFormat="1" ht="7.5" customHeight="1" thickBot="1" x14ac:dyDescent="0.3">
      <c r="A67" s="112"/>
      <c r="B67" s="112"/>
      <c r="D67" s="141"/>
      <c r="E67" s="141"/>
      <c r="F67" s="141"/>
      <c r="G67" s="141"/>
      <c r="H67" s="141"/>
      <c r="I67" s="141"/>
      <c r="J67" s="141"/>
      <c r="K67" s="141"/>
      <c r="L67" s="141"/>
      <c r="M67" s="141"/>
      <c r="N67" s="141"/>
      <c r="O67" s="141"/>
      <c r="P67" s="141"/>
      <c r="Q67" s="110"/>
      <c r="R67" s="110"/>
      <c r="S67" s="110"/>
      <c r="T67" s="110"/>
      <c r="U67" s="110"/>
      <c r="W67" s="54"/>
      <c r="X67" s="54"/>
      <c r="Y67" s="54"/>
      <c r="Z67" s="54"/>
      <c r="AA67" s="54"/>
      <c r="AB67" s="54"/>
      <c r="AC67" s="98"/>
      <c r="AO67" s="31"/>
      <c r="AP67" s="31"/>
      <c r="AQ67" s="31"/>
      <c r="AR67" s="31"/>
      <c r="AS67" s="31"/>
    </row>
    <row r="68" spans="1:45" s="28" customFormat="1" ht="15" customHeight="1" thickBot="1" x14ac:dyDescent="0.3">
      <c r="A68" s="112"/>
      <c r="B68" s="112"/>
      <c r="C68" s="112"/>
      <c r="D68" s="144" t="s">
        <v>65</v>
      </c>
      <c r="E68" s="145"/>
      <c r="F68" s="141"/>
      <c r="G68" s="406" t="s">
        <v>87</v>
      </c>
      <c r="H68" s="407"/>
      <c r="I68" s="139"/>
      <c r="J68" s="142" t="s">
        <v>53</v>
      </c>
      <c r="K68" s="112"/>
      <c r="L68" s="112"/>
      <c r="M68" s="140"/>
      <c r="N68" s="140"/>
      <c r="O68" s="140"/>
      <c r="P68" s="140"/>
      <c r="Q68" s="226" t="s">
        <v>120</v>
      </c>
      <c r="W68" s="54"/>
      <c r="X68" s="54"/>
      <c r="Y68" s="54"/>
      <c r="Z68" s="54"/>
      <c r="AA68" s="220"/>
      <c r="AB68" s="220"/>
      <c r="AC68" s="221"/>
      <c r="AD68" s="31"/>
      <c r="AE68" s="31"/>
      <c r="AF68" s="31"/>
      <c r="AG68" s="31"/>
      <c r="AH68" s="31"/>
      <c r="AI68" s="31"/>
      <c r="AJ68" s="31"/>
      <c r="AK68" s="31"/>
      <c r="AL68" s="31"/>
      <c r="AO68" s="31"/>
      <c r="AP68" s="31"/>
      <c r="AQ68" s="31"/>
      <c r="AR68" s="31"/>
      <c r="AS68" s="31"/>
    </row>
    <row r="69" spans="1:45" s="31" customFormat="1" ht="15" customHeight="1" thickBot="1" x14ac:dyDescent="0.3">
      <c r="A69" s="112"/>
      <c r="B69" s="112"/>
      <c r="C69" s="112"/>
      <c r="D69" s="144"/>
      <c r="E69" s="145"/>
      <c r="F69" s="141"/>
      <c r="G69" s="218"/>
      <c r="I69" s="139"/>
      <c r="J69" s="142"/>
      <c r="K69" s="112"/>
      <c r="L69" s="112"/>
      <c r="M69" s="140"/>
      <c r="N69" s="140"/>
      <c r="O69" s="140"/>
      <c r="P69" s="140"/>
      <c r="Q69" s="145" t="s">
        <v>121</v>
      </c>
      <c r="S69" s="216"/>
      <c r="T69" s="112"/>
      <c r="U69" s="219"/>
      <c r="W69" s="220"/>
      <c r="X69" s="220"/>
      <c r="Y69" s="220"/>
      <c r="Z69" s="220"/>
      <c r="AA69" s="220"/>
      <c r="AB69" s="220"/>
      <c r="AC69" s="221"/>
      <c r="AD69" s="82"/>
      <c r="AE69" s="82"/>
      <c r="AF69" s="82"/>
      <c r="AG69" s="82"/>
      <c r="AH69" s="82"/>
      <c r="AI69" s="82"/>
      <c r="AJ69" s="82"/>
      <c r="AK69" s="82"/>
      <c r="AL69" s="82"/>
    </row>
    <row r="70" spans="1:45" s="82" customFormat="1" ht="15" customHeight="1" thickBot="1" x14ac:dyDescent="0.3">
      <c r="A70" s="222"/>
      <c r="B70" s="222"/>
      <c r="C70" s="223"/>
      <c r="D70" s="224"/>
      <c r="E70" s="223" t="s">
        <v>122</v>
      </c>
      <c r="F70" s="223"/>
      <c r="G70" s="222"/>
      <c r="H70" s="227">
        <v>0</v>
      </c>
      <c r="I70" s="225"/>
      <c r="W70" s="220"/>
      <c r="X70" s="220"/>
      <c r="Y70" s="220"/>
      <c r="Z70" s="220"/>
      <c r="AA70" s="220"/>
      <c r="AB70" s="220"/>
      <c r="AC70" s="221"/>
      <c r="AD70" s="31"/>
      <c r="AE70" s="31"/>
      <c r="AF70" s="31"/>
      <c r="AG70" s="31"/>
      <c r="AH70" s="31"/>
      <c r="AI70" s="31"/>
      <c r="AJ70" s="31"/>
      <c r="AK70" s="31"/>
      <c r="AL70" s="31"/>
    </row>
    <row r="71" spans="1:45" s="31" customFormat="1" ht="15" customHeight="1" x14ac:dyDescent="0.25">
      <c r="A71" s="112"/>
      <c r="B71" s="112"/>
      <c r="C71" s="112"/>
      <c r="D71" s="144"/>
      <c r="E71" s="145"/>
      <c r="F71" s="141"/>
      <c r="G71" s="218"/>
      <c r="I71" s="139"/>
      <c r="J71" s="142"/>
      <c r="K71" s="112"/>
      <c r="L71" s="112"/>
      <c r="M71" s="140"/>
      <c r="N71" s="140"/>
      <c r="O71" s="140"/>
      <c r="P71" s="140"/>
      <c r="S71" s="216"/>
      <c r="T71" s="112"/>
      <c r="U71" s="219"/>
      <c r="W71" s="220"/>
      <c r="X71" s="220"/>
      <c r="Y71" s="220"/>
      <c r="Z71" s="220"/>
      <c r="AA71" s="54"/>
      <c r="AB71" s="54"/>
      <c r="AC71" s="98"/>
      <c r="AD71" s="28"/>
      <c r="AE71" s="28"/>
      <c r="AF71" s="28"/>
      <c r="AG71" s="28"/>
      <c r="AH71" s="28"/>
      <c r="AI71" s="28"/>
      <c r="AJ71" s="28"/>
      <c r="AK71" s="28"/>
      <c r="AL71" s="28"/>
    </row>
    <row r="72" spans="1:45" s="28" customFormat="1" ht="21" hidden="1" customHeight="1" thickBot="1" x14ac:dyDescent="0.3">
      <c r="A72" s="112"/>
      <c r="B72" s="112"/>
      <c r="C72" s="112"/>
      <c r="D72" s="146" t="s">
        <v>66</v>
      </c>
      <c r="E72" s="112"/>
      <c r="F72" s="139"/>
      <c r="G72" s="139"/>
      <c r="H72" s="139"/>
      <c r="I72" s="139"/>
      <c r="J72" s="112"/>
      <c r="K72" s="112"/>
      <c r="L72" s="112"/>
      <c r="M72" s="140"/>
      <c r="N72" s="140"/>
      <c r="O72" s="140"/>
      <c r="P72" s="140"/>
      <c r="Q72" s="140"/>
      <c r="R72" s="140"/>
      <c r="S72" s="139"/>
      <c r="T72" s="112"/>
      <c r="U72" s="119"/>
      <c r="W72" s="54"/>
      <c r="X72" s="54"/>
      <c r="Y72" s="54"/>
      <c r="Z72" s="54"/>
      <c r="AA72" s="54"/>
      <c r="AB72" s="54"/>
      <c r="AC72" s="98"/>
      <c r="AO72" s="31"/>
      <c r="AP72" s="31"/>
      <c r="AQ72" s="31"/>
      <c r="AR72" s="31"/>
      <c r="AS72" s="31"/>
    </row>
    <row r="73" spans="1:45" s="28" customFormat="1" ht="15" hidden="1" customHeight="1" thickBot="1" x14ac:dyDescent="0.3">
      <c r="A73" s="145"/>
      <c r="B73" s="145"/>
      <c r="C73" s="145"/>
      <c r="D73" s="145" t="s">
        <v>68</v>
      </c>
      <c r="E73" s="145"/>
      <c r="F73" s="147"/>
      <c r="G73" s="147"/>
      <c r="H73" s="145"/>
      <c r="I73" s="408"/>
      <c r="J73" s="409"/>
      <c r="K73" s="145"/>
      <c r="L73" s="145" t="s">
        <v>69</v>
      </c>
      <c r="M73" s="145"/>
      <c r="N73" s="410">
        <v>0.66</v>
      </c>
      <c r="O73" s="410"/>
      <c r="P73" s="410"/>
      <c r="Q73" s="146" t="s">
        <v>70</v>
      </c>
      <c r="R73" s="146"/>
      <c r="S73" s="256">
        <f>N73*I73</f>
        <v>0</v>
      </c>
      <c r="T73" s="145"/>
      <c r="U73" s="148"/>
      <c r="W73" s="54"/>
      <c r="X73" s="202" t="s">
        <v>130</v>
      </c>
      <c r="Y73" s="54"/>
      <c r="Z73" s="54"/>
      <c r="AA73" s="54"/>
      <c r="AB73" s="54"/>
      <c r="AC73" s="98"/>
      <c r="AO73" s="31"/>
      <c r="AP73" s="31"/>
      <c r="AQ73" s="31"/>
      <c r="AR73" s="31"/>
      <c r="AS73" s="31"/>
    </row>
    <row r="74" spans="1:45" s="28" customFormat="1" ht="15" hidden="1" customHeight="1" x14ac:dyDescent="0.25">
      <c r="A74" s="145"/>
      <c r="B74" s="145"/>
      <c r="C74" s="145"/>
      <c r="D74" s="145"/>
      <c r="E74" s="145"/>
      <c r="F74" s="147"/>
      <c r="G74" s="147"/>
      <c r="H74" s="147"/>
      <c r="I74" s="147"/>
      <c r="J74" s="145"/>
      <c r="K74" s="145"/>
      <c r="L74" s="145"/>
      <c r="M74" s="146"/>
      <c r="N74" s="146"/>
      <c r="O74" s="146"/>
      <c r="P74" s="146"/>
      <c r="Q74" s="146"/>
      <c r="R74" s="146"/>
      <c r="S74" s="147"/>
      <c r="T74" s="145"/>
      <c r="U74" s="148"/>
      <c r="W74" s="54"/>
      <c r="X74" s="54"/>
      <c r="Y74" s="54"/>
      <c r="Z74" s="54"/>
      <c r="AA74" s="54"/>
      <c r="AB74" s="54"/>
      <c r="AC74" s="98"/>
      <c r="AO74" s="31"/>
      <c r="AP74" s="31"/>
      <c r="AQ74" s="31"/>
      <c r="AR74" s="31"/>
      <c r="AS74" s="31"/>
    </row>
    <row r="75" spans="1:45" s="28" customFormat="1" ht="15" customHeight="1" x14ac:dyDescent="0.25">
      <c r="A75" s="145"/>
      <c r="B75" s="197">
        <v>4</v>
      </c>
      <c r="C75" s="142" t="s">
        <v>71</v>
      </c>
      <c r="D75" s="145"/>
      <c r="E75" s="145"/>
      <c r="F75" s="147"/>
      <c r="G75" s="147"/>
      <c r="H75" s="147"/>
      <c r="I75" s="147"/>
      <c r="J75" s="145"/>
      <c r="K75" s="411" t="s">
        <v>160</v>
      </c>
      <c r="L75" s="411"/>
      <c r="M75" s="411"/>
      <c r="N75" s="411"/>
      <c r="O75" s="411"/>
      <c r="P75" s="411"/>
      <c r="Q75" s="411"/>
      <c r="R75" s="180" t="s">
        <v>57</v>
      </c>
      <c r="S75" s="255"/>
      <c r="T75" s="145"/>
      <c r="U75" s="148"/>
      <c r="W75" s="54"/>
      <c r="X75" s="54"/>
      <c r="Y75" s="54"/>
      <c r="Z75" s="54"/>
      <c r="AA75" s="54"/>
      <c r="AB75" s="54"/>
      <c r="AC75" s="98"/>
      <c r="AO75" s="31"/>
      <c r="AP75" s="31"/>
      <c r="AQ75" s="31"/>
      <c r="AR75" s="31"/>
      <c r="AS75" s="31"/>
    </row>
    <row r="76" spans="1:45" s="28" customFormat="1" ht="15" customHeight="1" x14ac:dyDescent="0.25">
      <c r="A76" s="145"/>
      <c r="B76" s="147"/>
      <c r="C76" s="145"/>
      <c r="D76" s="145"/>
      <c r="E76" s="145"/>
      <c r="F76" s="147"/>
      <c r="G76" s="147"/>
      <c r="H76" s="147"/>
      <c r="I76" s="147"/>
      <c r="J76" s="145"/>
      <c r="K76" s="145"/>
      <c r="L76" s="145"/>
      <c r="M76" s="146"/>
      <c r="N76" s="146"/>
      <c r="O76" s="146"/>
      <c r="P76" s="146"/>
      <c r="Q76" s="146"/>
      <c r="R76" s="146"/>
      <c r="S76" s="147"/>
      <c r="T76" s="145"/>
      <c r="U76" s="148"/>
      <c r="W76" s="54"/>
      <c r="X76" s="54"/>
      <c r="Y76" s="54"/>
      <c r="Z76" s="54"/>
      <c r="AA76" s="54"/>
      <c r="AB76" s="54"/>
      <c r="AC76" s="98"/>
      <c r="AO76" s="31"/>
      <c r="AP76" s="31"/>
      <c r="AQ76" s="31"/>
      <c r="AR76" s="31"/>
      <c r="AS76" s="31"/>
    </row>
    <row r="77" spans="1:45" s="28" customFormat="1" ht="15" customHeight="1" x14ac:dyDescent="0.25">
      <c r="A77" s="145"/>
      <c r="B77" s="147"/>
      <c r="C77" s="145" t="s">
        <v>72</v>
      </c>
      <c r="D77" s="145"/>
      <c r="E77" s="145"/>
      <c r="F77" s="147"/>
      <c r="G77" s="147"/>
      <c r="H77" s="147"/>
      <c r="I77" s="147"/>
      <c r="J77" s="145"/>
      <c r="K77" s="145"/>
      <c r="L77" s="145"/>
      <c r="M77" s="146"/>
      <c r="N77" s="146"/>
      <c r="O77" s="146"/>
      <c r="P77" s="146"/>
      <c r="Q77" s="146"/>
      <c r="R77" s="146"/>
      <c r="S77" s="147"/>
      <c r="T77" s="145"/>
      <c r="U77" s="148"/>
      <c r="W77" s="54"/>
      <c r="X77" s="54"/>
      <c r="Y77" s="54"/>
      <c r="Z77" s="54"/>
      <c r="AA77" s="54"/>
      <c r="AB77" s="54"/>
      <c r="AC77" s="98"/>
      <c r="AO77" s="31"/>
      <c r="AP77" s="31"/>
      <c r="AQ77" s="31"/>
      <c r="AR77" s="31"/>
      <c r="AS77" s="31"/>
    </row>
    <row r="78" spans="1:45" s="28" customFormat="1" ht="3.75" hidden="1" customHeight="1" x14ac:dyDescent="0.25">
      <c r="A78" s="149"/>
      <c r="B78" s="198"/>
      <c r="C78" s="149"/>
      <c r="D78" s="150"/>
      <c r="E78" s="150"/>
      <c r="F78" s="150"/>
      <c r="G78" s="150"/>
      <c r="H78" s="412"/>
      <c r="I78" s="412"/>
      <c r="J78" s="150"/>
      <c r="K78" s="150"/>
      <c r="L78" s="150"/>
      <c r="M78" s="150"/>
      <c r="N78" s="150"/>
      <c r="O78" s="150"/>
      <c r="P78" s="150"/>
      <c r="Q78" s="413"/>
      <c r="R78" s="413"/>
      <c r="S78" s="150"/>
      <c r="T78" s="149"/>
      <c r="U78" s="148"/>
      <c r="W78" s="54"/>
      <c r="X78" s="54"/>
      <c r="Y78" s="54"/>
      <c r="Z78" s="54"/>
      <c r="AH78" s="28" t="s">
        <v>16</v>
      </c>
      <c r="AO78" s="31"/>
      <c r="AP78" s="31"/>
      <c r="AQ78" s="31"/>
      <c r="AR78" s="31"/>
      <c r="AS78" s="31"/>
    </row>
    <row r="79" spans="1:45" s="28" customFormat="1" ht="15.75" hidden="1" customHeight="1" x14ac:dyDescent="0.25">
      <c r="B79" s="197">
        <v>6</v>
      </c>
      <c r="C79" s="399" t="s">
        <v>85</v>
      </c>
      <c r="D79" s="399"/>
      <c r="E79" s="399"/>
      <c r="F79" s="399"/>
      <c r="G79" s="399"/>
      <c r="H79" s="399"/>
      <c r="I79" s="399"/>
      <c r="J79" s="399"/>
      <c r="K79" s="399"/>
      <c r="L79" s="399"/>
      <c r="M79" s="399"/>
      <c r="N79" s="399"/>
      <c r="O79" s="399"/>
      <c r="P79" s="399"/>
      <c r="Q79" s="399"/>
      <c r="R79" s="399"/>
      <c r="S79" s="399"/>
      <c r="T79" s="399"/>
      <c r="U79" s="399"/>
      <c r="AA79" s="1"/>
      <c r="AB79" s="1"/>
      <c r="AC79" s="1"/>
      <c r="AD79" s="1"/>
      <c r="AE79" s="1"/>
      <c r="AF79" s="1"/>
      <c r="AG79" s="1"/>
      <c r="AH79" s="1"/>
      <c r="AI79" s="1"/>
      <c r="AJ79" s="1"/>
      <c r="AK79" s="1"/>
      <c r="AL79" s="1"/>
      <c r="AO79" s="31"/>
      <c r="AP79" s="31"/>
      <c r="AQ79" s="31"/>
      <c r="AR79" s="31"/>
      <c r="AS79" s="31"/>
    </row>
    <row r="80" spans="1:45" ht="15.75" hidden="1" x14ac:dyDescent="0.25">
      <c r="B80" s="28"/>
      <c r="C80" s="399"/>
      <c r="D80" s="399"/>
      <c r="E80" s="399"/>
      <c r="F80" s="399"/>
      <c r="G80" s="399"/>
      <c r="H80" s="399"/>
      <c r="I80" s="399"/>
      <c r="J80" s="399"/>
      <c r="K80" s="399"/>
      <c r="L80" s="399"/>
      <c r="M80" s="399"/>
      <c r="N80" s="399"/>
      <c r="O80" s="399"/>
      <c r="P80" s="399"/>
      <c r="Q80" s="399"/>
      <c r="R80" s="399"/>
      <c r="S80" s="399"/>
      <c r="T80" s="399"/>
      <c r="U80" s="399"/>
    </row>
    <row r="81" spans="1:45" ht="15.75" hidden="1" x14ac:dyDescent="0.25">
      <c r="B81" s="28"/>
      <c r="C81" s="399"/>
      <c r="D81" s="399"/>
      <c r="E81" s="399"/>
      <c r="F81" s="399"/>
      <c r="G81" s="399"/>
      <c r="H81" s="399"/>
      <c r="I81" s="399"/>
      <c r="J81" s="399"/>
      <c r="K81" s="399"/>
      <c r="L81" s="399"/>
      <c r="M81" s="399"/>
      <c r="N81" s="399"/>
      <c r="O81" s="399"/>
      <c r="P81" s="399"/>
      <c r="Q81" s="399"/>
      <c r="R81" s="399"/>
      <c r="S81" s="399"/>
      <c r="T81" s="399"/>
      <c r="U81" s="399"/>
    </row>
    <row r="82" spans="1:45" ht="6" hidden="1" customHeight="1" x14ac:dyDescent="0.25">
      <c r="B82" s="28"/>
      <c r="C82" s="260"/>
      <c r="D82" s="260"/>
      <c r="E82" s="260"/>
      <c r="F82" s="260"/>
      <c r="G82" s="260"/>
      <c r="H82" s="260"/>
      <c r="I82" s="260"/>
      <c r="J82" s="260"/>
      <c r="K82" s="260"/>
      <c r="L82" s="260"/>
      <c r="M82" s="260"/>
      <c r="N82" s="260"/>
      <c r="O82" s="260"/>
      <c r="P82" s="260"/>
      <c r="Q82" s="260"/>
      <c r="R82" s="260"/>
      <c r="S82" s="260"/>
      <c r="T82" s="260"/>
      <c r="U82" s="260"/>
    </row>
    <row r="83" spans="1:45" ht="19.5" hidden="1" customHeight="1" x14ac:dyDescent="0.3">
      <c r="B83" s="107"/>
      <c r="C83" s="178" t="s">
        <v>86</v>
      </c>
      <c r="D83" s="108"/>
      <c r="E83" s="108"/>
      <c r="F83" s="108"/>
      <c r="G83" s="400" t="s">
        <v>52</v>
      </c>
      <c r="H83" s="401"/>
      <c r="I83" s="401"/>
      <c r="J83" s="401"/>
      <c r="K83" s="401"/>
      <c r="L83" s="401"/>
      <c r="M83" s="402"/>
      <c r="N83" s="109" t="s">
        <v>53</v>
      </c>
      <c r="O83" s="108"/>
      <c r="P83" s="108"/>
      <c r="Q83" s="108"/>
      <c r="R83" s="108"/>
      <c r="S83" s="110"/>
      <c r="T83" s="110"/>
      <c r="U83" s="110"/>
    </row>
    <row r="84" spans="1:45" ht="3.75" hidden="1" customHeight="1" x14ac:dyDescent="0.25">
      <c r="B84" s="28"/>
      <c r="C84" s="260"/>
      <c r="E84" s="260"/>
      <c r="F84" s="260"/>
      <c r="G84" s="260"/>
      <c r="H84" s="260"/>
      <c r="I84" s="260"/>
      <c r="J84" s="260"/>
      <c r="K84" s="260"/>
      <c r="L84" s="260"/>
      <c r="M84" s="260"/>
      <c r="N84" s="260"/>
      <c r="O84" s="260"/>
      <c r="P84" s="260"/>
      <c r="Q84" s="260"/>
      <c r="R84" s="260"/>
      <c r="S84" s="260"/>
      <c r="T84" s="260"/>
      <c r="U84" s="260"/>
    </row>
    <row r="85" spans="1:45" ht="11.25" hidden="1" customHeight="1" x14ac:dyDescent="0.25">
      <c r="B85" s="28"/>
      <c r="C85" s="260"/>
      <c r="D85" s="111" t="s">
        <v>52</v>
      </c>
      <c r="E85" s="260"/>
      <c r="F85" s="260"/>
      <c r="G85" s="260"/>
      <c r="H85" s="260"/>
      <c r="I85" s="260"/>
      <c r="J85" s="260"/>
      <c r="K85" s="260"/>
      <c r="L85" s="260"/>
      <c r="M85" s="260"/>
      <c r="N85" s="260"/>
      <c r="O85" s="260"/>
      <c r="P85" s="260"/>
      <c r="Q85" s="260"/>
      <c r="R85" s="260"/>
      <c r="S85" s="260"/>
      <c r="T85" s="260"/>
      <c r="U85" s="260"/>
      <c r="AA85" s="31"/>
      <c r="AB85" s="31"/>
      <c r="AC85" s="31"/>
      <c r="AD85" s="31"/>
      <c r="AE85" s="31"/>
      <c r="AF85" s="31"/>
      <c r="AG85" s="31"/>
      <c r="AH85" s="120">
        <f>IF(G83="In-State Travel",1,0)</f>
        <v>0</v>
      </c>
      <c r="AI85" s="121">
        <f>AH85</f>
        <v>0</v>
      </c>
      <c r="AJ85" s="111">
        <f>IF(AI85="1",1,0)</f>
        <v>0</v>
      </c>
      <c r="AK85" s="31"/>
      <c r="AL85" s="31"/>
    </row>
    <row r="86" spans="1:45" s="31" customFormat="1" ht="15.75" hidden="1" x14ac:dyDescent="0.25">
      <c r="A86" s="112"/>
      <c r="B86" s="112"/>
      <c r="C86" s="112"/>
      <c r="D86" s="113" t="s">
        <v>54</v>
      </c>
      <c r="E86" s="114"/>
      <c r="F86" s="114"/>
      <c r="G86" s="114"/>
      <c r="H86" s="115"/>
      <c r="I86" s="115"/>
      <c r="J86" s="115">
        <v>85</v>
      </c>
      <c r="K86" s="114"/>
      <c r="L86" s="116" t="s">
        <v>55</v>
      </c>
      <c r="M86" s="72" t="s">
        <v>56</v>
      </c>
      <c r="N86" s="114">
        <f>SUM(Q36:R42)</f>
        <v>0</v>
      </c>
      <c r="O86" s="117" t="s">
        <v>57</v>
      </c>
      <c r="P86" s="118">
        <f>N86*J86*AH85</f>
        <v>0</v>
      </c>
      <c r="Q86" s="112"/>
      <c r="R86" s="112"/>
      <c r="S86" s="119"/>
      <c r="T86" s="112"/>
      <c r="U86" s="112"/>
      <c r="AA86" s="111"/>
      <c r="AB86" s="111"/>
      <c r="AC86" s="111"/>
      <c r="AD86" s="111"/>
      <c r="AE86" s="111"/>
      <c r="AF86" s="111"/>
      <c r="AG86" s="111"/>
      <c r="AH86" s="120">
        <f>IF(G83="Santa Fe, NM",1,0)</f>
        <v>0</v>
      </c>
      <c r="AI86" s="129">
        <f>AH86</f>
        <v>0</v>
      </c>
      <c r="AJ86" s="111">
        <f>IF(AH86="1",1,0)</f>
        <v>0</v>
      </c>
      <c r="AK86" s="111"/>
      <c r="AL86" s="111"/>
    </row>
    <row r="87" spans="1:45" s="111" customFormat="1" ht="15.75" hidden="1" x14ac:dyDescent="0.25">
      <c r="D87" s="122" t="s">
        <v>58</v>
      </c>
      <c r="E87" s="72"/>
      <c r="F87" s="123"/>
      <c r="G87" s="123"/>
      <c r="H87" s="124"/>
      <c r="I87" s="124"/>
      <c r="J87" s="125">
        <v>135</v>
      </c>
      <c r="K87" s="123"/>
      <c r="L87" s="126" t="s">
        <v>55</v>
      </c>
      <c r="M87" s="72" t="s">
        <v>56</v>
      </c>
      <c r="N87" s="123">
        <f>SUM(Q36:R42)</f>
        <v>0</v>
      </c>
      <c r="O87" s="123" t="s">
        <v>57</v>
      </c>
      <c r="P87" s="118">
        <f>N87*J87*AH86</f>
        <v>0</v>
      </c>
      <c r="Q87" s="127"/>
      <c r="R87" s="127"/>
      <c r="S87" s="128"/>
      <c r="U87" s="119"/>
      <c r="AH87" s="120">
        <f>IF(G83="Out-of-State Travel",1,0)</f>
        <v>0</v>
      </c>
      <c r="AI87" s="129">
        <f>AH87</f>
        <v>0</v>
      </c>
      <c r="AJ87" s="111">
        <f>IF(AH87="1",1,0)</f>
        <v>0</v>
      </c>
    </row>
    <row r="88" spans="1:45" s="111" customFormat="1" ht="15.75" hidden="1" x14ac:dyDescent="0.25">
      <c r="D88" s="122" t="s">
        <v>59</v>
      </c>
      <c r="E88" s="72"/>
      <c r="F88" s="123"/>
      <c r="G88" s="123"/>
      <c r="H88" s="124"/>
      <c r="I88" s="124"/>
      <c r="J88" s="125">
        <v>115</v>
      </c>
      <c r="K88" s="123"/>
      <c r="L88" s="126" t="s">
        <v>55</v>
      </c>
      <c r="M88" s="72" t="s">
        <v>56</v>
      </c>
      <c r="N88" s="123">
        <f>SUM(Q36:R42)</f>
        <v>0</v>
      </c>
      <c r="O88" s="123" t="s">
        <v>57</v>
      </c>
      <c r="P88" s="118">
        <f>N88*J88*AH87</f>
        <v>0</v>
      </c>
      <c r="Q88" s="127"/>
      <c r="R88" s="127"/>
      <c r="S88" s="128"/>
      <c r="U88" s="119"/>
      <c r="AF88" s="130">
        <f>IF(G83="Not Requesting Per Diem Reimbursement",1,0)</f>
        <v>1</v>
      </c>
      <c r="AJ88" s="120">
        <f>IF(G83="Not Requesting Per Diem Reimbursement",0,1)</f>
        <v>0</v>
      </c>
    </row>
    <row r="89" spans="1:45" s="111" customFormat="1" ht="15.75" hidden="1" x14ac:dyDescent="0.25">
      <c r="D89" s="122" t="s">
        <v>60</v>
      </c>
      <c r="E89" s="72"/>
      <c r="F89" s="123"/>
      <c r="G89" s="123"/>
      <c r="H89" s="124"/>
      <c r="I89" s="124"/>
      <c r="J89" s="125"/>
      <c r="K89" s="123"/>
      <c r="L89" s="123"/>
      <c r="M89" s="123"/>
      <c r="N89" s="123"/>
      <c r="O89" s="123"/>
      <c r="P89" s="118" t="e">
        <f>U61*#REF!</f>
        <v>#REF!</v>
      </c>
      <c r="Q89" s="127"/>
      <c r="R89" s="127"/>
      <c r="S89" s="128"/>
      <c r="U89" s="119"/>
      <c r="AH89" s="120"/>
    </row>
    <row r="90" spans="1:45" s="111" customFormat="1" ht="16.5" thickBot="1" x14ac:dyDescent="0.3">
      <c r="F90" s="128"/>
      <c r="G90" s="128"/>
      <c r="H90" s="127"/>
      <c r="I90" s="127"/>
      <c r="J90" s="131"/>
      <c r="K90" s="128"/>
      <c r="L90" s="128"/>
      <c r="M90" s="128"/>
      <c r="N90" s="128"/>
      <c r="O90" s="128"/>
      <c r="P90" s="33"/>
      <c r="Q90" s="127"/>
      <c r="R90" s="127"/>
      <c r="S90" s="128"/>
      <c r="U90" s="119"/>
    </row>
    <row r="91" spans="1:45" s="111" customFormat="1" ht="16.5" thickBot="1" x14ac:dyDescent="0.3">
      <c r="B91" s="132"/>
      <c r="C91" s="100" t="s">
        <v>99</v>
      </c>
      <c r="D91" s="133"/>
      <c r="E91" s="133"/>
      <c r="F91" s="134"/>
      <c r="G91" s="134"/>
      <c r="H91" s="134"/>
      <c r="I91" s="134"/>
      <c r="J91" s="133"/>
      <c r="K91" s="133"/>
      <c r="L91" s="133"/>
      <c r="M91" s="135"/>
      <c r="N91" s="135"/>
      <c r="O91" s="135"/>
      <c r="P91" s="136">
        <f>S73+S75</f>
        <v>0</v>
      </c>
      <c r="Q91" s="137"/>
      <c r="R91" s="137"/>
      <c r="S91" s="138"/>
      <c r="U91" s="119"/>
      <c r="AA91" s="141"/>
      <c r="AB91" s="141"/>
      <c r="AC91" s="141"/>
      <c r="AD91" s="141"/>
      <c r="AE91" s="141"/>
      <c r="AF91" s="141"/>
      <c r="AG91" s="141"/>
      <c r="AH91" s="141"/>
      <c r="AI91" s="141"/>
      <c r="AJ91" s="141"/>
      <c r="AK91" s="141"/>
      <c r="AL91" s="141"/>
    </row>
    <row r="92" spans="1:45" s="141" customFormat="1" ht="6.75" customHeight="1" thickBot="1" x14ac:dyDescent="0.3">
      <c r="A92" s="112"/>
      <c r="B92" s="112"/>
      <c r="C92" s="112"/>
      <c r="D92" s="112"/>
      <c r="E92" s="112"/>
      <c r="F92" s="139"/>
      <c r="G92" s="139"/>
      <c r="H92" s="139"/>
      <c r="I92" s="139"/>
      <c r="J92" s="112"/>
      <c r="K92" s="112"/>
      <c r="L92" s="112"/>
      <c r="M92" s="140"/>
      <c r="N92" s="140"/>
      <c r="O92" s="140"/>
      <c r="P92" s="140"/>
      <c r="Q92" s="140"/>
      <c r="R92" s="140"/>
      <c r="S92" s="139"/>
      <c r="T92" s="112"/>
      <c r="U92" s="119"/>
      <c r="AA92" s="54"/>
      <c r="AB92" s="54"/>
      <c r="AC92" s="98"/>
      <c r="AD92" s="28"/>
      <c r="AE92" s="28"/>
      <c r="AF92" s="28"/>
      <c r="AG92" s="28"/>
      <c r="AH92" s="28"/>
      <c r="AI92" s="28"/>
      <c r="AJ92" s="28"/>
      <c r="AK92" s="28"/>
      <c r="AL92" s="28"/>
    </row>
    <row r="93" spans="1:45" s="28" customFormat="1" ht="16.5" thickBot="1" x14ac:dyDescent="0.3">
      <c r="A93" s="99" t="s">
        <v>73</v>
      </c>
      <c r="B93" s="151" t="s">
        <v>74</v>
      </c>
      <c r="C93" s="151"/>
      <c r="D93" s="151"/>
      <c r="E93" s="151"/>
      <c r="F93" s="151"/>
      <c r="G93" s="151"/>
      <c r="H93" s="151"/>
      <c r="I93" s="151"/>
      <c r="J93" s="151"/>
      <c r="K93" s="151"/>
      <c r="L93" s="151"/>
      <c r="M93" s="100"/>
      <c r="N93" s="100"/>
      <c r="O93" s="100"/>
      <c r="P93" s="100"/>
      <c r="Q93" s="100"/>
      <c r="R93" s="100"/>
      <c r="S93" s="151"/>
      <c r="T93" s="152"/>
      <c r="U93" s="153">
        <f>P91+U63</f>
        <v>0</v>
      </c>
      <c r="W93" s="54"/>
      <c r="X93" s="54"/>
      <c r="Y93" s="54"/>
      <c r="Z93" s="54"/>
      <c r="AA93" s="141"/>
      <c r="AB93" s="141"/>
      <c r="AC93" s="141"/>
      <c r="AD93" s="141"/>
      <c r="AE93" s="141"/>
      <c r="AF93" s="141"/>
      <c r="AG93" s="141"/>
      <c r="AH93" s="141"/>
      <c r="AI93" s="141"/>
      <c r="AJ93" s="141"/>
      <c r="AK93" s="141"/>
      <c r="AL93" s="141"/>
      <c r="AO93" s="31"/>
      <c r="AP93" s="31"/>
      <c r="AQ93" s="31"/>
      <c r="AR93" s="31"/>
      <c r="AS93" s="31"/>
    </row>
    <row r="94" spans="1:45" s="141" customFormat="1" ht="15.75" hidden="1" x14ac:dyDescent="0.25">
      <c r="V94" s="110"/>
      <c r="AH94" s="145" t="s">
        <v>87</v>
      </c>
    </row>
    <row r="95" spans="1:45" s="141" customFormat="1" ht="15.75" hidden="1" x14ac:dyDescent="0.25">
      <c r="AH95" s="145" t="s">
        <v>64</v>
      </c>
    </row>
    <row r="96" spans="1:45" s="141" customFormat="1" ht="15.75" hidden="1" x14ac:dyDescent="0.25">
      <c r="AA96" s="145"/>
      <c r="AB96" s="145"/>
      <c r="AC96" s="145"/>
      <c r="AD96" s="145"/>
      <c r="AE96" s="145"/>
      <c r="AF96" s="145"/>
      <c r="AG96" s="145"/>
      <c r="AH96" s="145" t="s">
        <v>67</v>
      </c>
      <c r="AI96" s="145"/>
      <c r="AJ96" s="145"/>
      <c r="AK96" s="145"/>
      <c r="AL96" s="145"/>
    </row>
    <row r="97" spans="1:45" s="145" customFormat="1" ht="15.75" hidden="1" x14ac:dyDescent="0.25">
      <c r="AH97" s="145" t="s">
        <v>127</v>
      </c>
    </row>
    <row r="98" spans="1:45" s="145" customFormat="1" ht="15.75" hidden="1" x14ac:dyDescent="0.25">
      <c r="AH98" s="145" t="s">
        <v>147</v>
      </c>
    </row>
    <row r="99" spans="1:45" s="145" customFormat="1" ht="15.75" hidden="1" x14ac:dyDescent="0.25">
      <c r="AH99" s="145" t="s">
        <v>128</v>
      </c>
    </row>
    <row r="100" spans="1:45" s="145" customFormat="1" ht="15.75" hidden="1" x14ac:dyDescent="0.25"/>
    <row r="101" spans="1:45" s="145" customFormat="1" ht="15.75" hidden="1" x14ac:dyDescent="0.25"/>
    <row r="102" spans="1:45" s="145" customFormat="1" ht="15.75" hidden="1" x14ac:dyDescent="0.25">
      <c r="V102" s="149"/>
      <c r="W102" s="149"/>
      <c r="AA102" s="141"/>
      <c r="AB102" s="141"/>
      <c r="AC102" s="141"/>
      <c r="AD102" s="141"/>
      <c r="AE102" s="141"/>
      <c r="AF102" s="141"/>
      <c r="AG102" s="141"/>
      <c r="AH102" s="141"/>
      <c r="AI102" s="141"/>
      <c r="AJ102" s="141"/>
      <c r="AK102" s="141"/>
      <c r="AL102" s="141"/>
    </row>
    <row r="103" spans="1:45" s="141" customFormat="1" ht="15.75" hidden="1" x14ac:dyDescent="0.25">
      <c r="V103" s="154"/>
      <c r="W103" s="154"/>
    </row>
    <row r="104" spans="1:45" s="141" customFormat="1" ht="15.75" x14ac:dyDescent="0.25">
      <c r="V104" s="154"/>
      <c r="W104" s="154"/>
    </row>
    <row r="105" spans="1:45" s="28" customFormat="1" ht="15.75" x14ac:dyDescent="0.25">
      <c r="A105" s="28" t="s">
        <v>133</v>
      </c>
      <c r="B105" s="28" t="s">
        <v>134</v>
      </c>
      <c r="AH105" s="28" t="s">
        <v>16</v>
      </c>
      <c r="AO105" s="31"/>
      <c r="AP105" s="31"/>
      <c r="AQ105" s="31"/>
      <c r="AR105" s="31"/>
      <c r="AS105" s="31"/>
    </row>
    <row r="106" spans="1:45" s="141" customFormat="1" ht="11.25" x14ac:dyDescent="0.2"/>
    <row r="107" spans="1:45" s="28" customFormat="1" ht="15.75" x14ac:dyDescent="0.25">
      <c r="A107" s="145"/>
      <c r="B107" s="197">
        <v>1</v>
      </c>
      <c r="C107" s="234" t="s">
        <v>136</v>
      </c>
      <c r="G107" s="517">
        <v>0</v>
      </c>
      <c r="H107" s="517"/>
      <c r="I107" s="147"/>
      <c r="Q107" s="31"/>
      <c r="R107" s="180" t="s">
        <v>57</v>
      </c>
      <c r="S107" s="398">
        <f>G107</f>
        <v>0</v>
      </c>
      <c r="T107" s="398"/>
      <c r="U107" s="148"/>
      <c r="AA107" s="54"/>
      <c r="AB107" s="54"/>
      <c r="AC107" s="98"/>
      <c r="AO107" s="31"/>
      <c r="AP107" s="31"/>
      <c r="AQ107" s="31"/>
      <c r="AR107" s="31"/>
      <c r="AS107" s="31"/>
    </row>
    <row r="108" spans="1:45" s="145" customFormat="1" ht="16.5" thickBot="1" x14ac:dyDescent="0.3">
      <c r="V108" s="149"/>
      <c r="W108" s="149"/>
    </row>
    <row r="109" spans="1:45" s="111" customFormat="1" ht="16.5" thickBot="1" x14ac:dyDescent="0.3">
      <c r="B109" s="132"/>
      <c r="C109" s="100" t="s">
        <v>138</v>
      </c>
      <c r="D109" s="133"/>
      <c r="E109" s="133"/>
      <c r="F109" s="134"/>
      <c r="G109" s="134"/>
      <c r="H109" s="134"/>
      <c r="I109" s="134"/>
      <c r="J109" s="133"/>
      <c r="K109" s="133"/>
      <c r="L109" s="133"/>
      <c r="M109" s="135"/>
      <c r="N109" s="135"/>
      <c r="O109" s="135"/>
      <c r="P109" s="513">
        <f>U93+S107</f>
        <v>0</v>
      </c>
      <c r="Q109" s="514"/>
      <c r="R109" s="515"/>
      <c r="S109" s="138"/>
      <c r="U109" s="235"/>
      <c r="AB109" s="111">
        <f>IF(P109&gt;0,1,0)</f>
        <v>0</v>
      </c>
    </row>
    <row r="110" spans="1:45" s="111" customFormat="1" ht="16.5" thickBot="1" x14ac:dyDescent="0.3">
      <c r="B110" s="236"/>
      <c r="C110" s="237"/>
      <c r="D110" s="236"/>
      <c r="E110" s="236"/>
      <c r="F110" s="238"/>
      <c r="G110" s="238"/>
      <c r="H110" s="238"/>
      <c r="I110" s="238"/>
      <c r="J110" s="236"/>
      <c r="K110" s="236"/>
      <c r="L110" s="236"/>
      <c r="M110" s="239"/>
      <c r="N110" s="239"/>
      <c r="O110" s="239"/>
      <c r="P110" s="241"/>
      <c r="Q110" s="137"/>
      <c r="R110" s="137"/>
      <c r="S110" s="138"/>
      <c r="U110" s="235"/>
    </row>
    <row r="111" spans="1:45" s="28" customFormat="1" ht="16.5" thickBot="1" x14ac:dyDescent="0.3">
      <c r="A111" s="99" t="s">
        <v>139</v>
      </c>
      <c r="B111" s="151" t="s">
        <v>140</v>
      </c>
      <c r="C111" s="151"/>
      <c r="D111" s="151"/>
      <c r="E111" s="151"/>
      <c r="F111" s="151"/>
      <c r="G111" s="151"/>
      <c r="H111" s="151"/>
      <c r="I111" s="151"/>
      <c r="J111" s="151"/>
      <c r="K111" s="151"/>
      <c r="L111" s="151"/>
      <c r="M111" s="100"/>
      <c r="N111" s="100"/>
      <c r="O111" s="100"/>
      <c r="P111" s="100"/>
      <c r="Q111" s="100"/>
      <c r="R111" s="100"/>
      <c r="S111" s="151"/>
      <c r="T111" s="152"/>
      <c r="U111" s="153">
        <f>P109+U149</f>
        <v>0</v>
      </c>
      <c r="W111" s="54"/>
      <c r="X111" s="54"/>
      <c r="Y111" s="54"/>
      <c r="Z111" s="54"/>
      <c r="AA111" s="54"/>
      <c r="AB111" s="54"/>
      <c r="AC111" s="98"/>
      <c r="AO111" s="31"/>
      <c r="AP111" s="31"/>
      <c r="AQ111" s="31"/>
      <c r="AR111" s="31"/>
      <c r="AS111" s="31"/>
    </row>
    <row r="112" spans="1:45" s="141" customFormat="1" ht="16.5" thickBot="1" x14ac:dyDescent="0.3">
      <c r="V112" s="154"/>
      <c r="W112" s="154"/>
    </row>
    <row r="113" spans="1:45" s="141" customFormat="1" ht="15.75" customHeight="1" x14ac:dyDescent="0.25">
      <c r="A113" s="403" t="s">
        <v>75</v>
      </c>
      <c r="B113" s="403"/>
      <c r="C113" s="403"/>
      <c r="D113" s="403"/>
      <c r="E113" s="403"/>
      <c r="F113" s="403"/>
      <c r="G113" s="403"/>
      <c r="H113" s="403"/>
      <c r="I113" s="403"/>
      <c r="J113" s="403"/>
      <c r="K113" s="403"/>
      <c r="L113" s="403"/>
      <c r="M113" s="403"/>
      <c r="N113" s="403"/>
      <c r="O113" s="403"/>
      <c r="P113" s="403"/>
      <c r="Q113" s="403"/>
      <c r="R113" s="403"/>
      <c r="S113" s="403"/>
      <c r="T113" s="403"/>
      <c r="U113" s="403"/>
      <c r="V113" s="154"/>
      <c r="W113" s="154"/>
    </row>
    <row r="114" spans="1:45" s="141" customFormat="1" ht="15.75" x14ac:dyDescent="0.25">
      <c r="A114" s="404"/>
      <c r="B114" s="404"/>
      <c r="C114" s="404"/>
      <c r="D114" s="404"/>
      <c r="E114" s="404"/>
      <c r="F114" s="404"/>
      <c r="G114" s="404"/>
      <c r="H114" s="404"/>
      <c r="I114" s="404"/>
      <c r="J114" s="404"/>
      <c r="K114" s="404"/>
      <c r="L114" s="404"/>
      <c r="M114" s="404"/>
      <c r="N114" s="404"/>
      <c r="O114" s="404"/>
      <c r="P114" s="404"/>
      <c r="Q114" s="404"/>
      <c r="R114" s="404"/>
      <c r="S114" s="404"/>
      <c r="T114" s="404"/>
      <c r="U114" s="404"/>
      <c r="V114" s="154"/>
      <c r="W114" s="154"/>
      <c r="AA114" s="111"/>
      <c r="AB114" s="111"/>
      <c r="AC114" s="111"/>
      <c r="AD114" s="111"/>
      <c r="AE114" s="111"/>
      <c r="AF114" s="111"/>
      <c r="AG114" s="111"/>
      <c r="AH114" s="111"/>
      <c r="AI114" s="111"/>
      <c r="AJ114" s="111"/>
      <c r="AK114" s="111"/>
      <c r="AL114" s="111"/>
    </row>
    <row r="115" spans="1:45" s="111" customFormat="1" ht="3.75" customHeight="1" x14ac:dyDescent="0.25">
      <c r="A115" s="1"/>
      <c r="B115" s="1"/>
      <c r="C115" s="1"/>
      <c r="D115" s="155"/>
      <c r="E115" s="155"/>
      <c r="F115" s="155"/>
      <c r="G115" s="155"/>
      <c r="H115" s="155"/>
      <c r="I115" s="155"/>
      <c r="J115" s="155"/>
      <c r="K115" s="155"/>
      <c r="S115" s="156"/>
      <c r="T115" s="1"/>
      <c r="U115" s="1"/>
      <c r="V115" s="1"/>
      <c r="W115" s="1"/>
      <c r="AA115" s="1"/>
      <c r="AB115" s="1"/>
      <c r="AC115" s="1"/>
      <c r="AD115" s="1"/>
      <c r="AE115" s="1"/>
      <c r="AF115" s="1"/>
      <c r="AG115" s="1"/>
      <c r="AH115" s="1"/>
      <c r="AI115" s="1"/>
      <c r="AJ115" s="1"/>
      <c r="AK115" s="1"/>
      <c r="AL115" s="1"/>
    </row>
    <row r="116" spans="1:45" ht="15.75" x14ac:dyDescent="0.25">
      <c r="B116" s="157"/>
      <c r="C116" s="157"/>
      <c r="D116" s="158"/>
      <c r="E116" s="158"/>
      <c r="G116" s="159" t="s">
        <v>76</v>
      </c>
      <c r="H116" s="511"/>
      <c r="I116" s="511"/>
      <c r="J116" s="511"/>
      <c r="K116" s="511"/>
      <c r="L116" s="511"/>
      <c r="N116" s="160" t="s">
        <v>77</v>
      </c>
      <c r="O116" s="510"/>
      <c r="P116" s="510"/>
      <c r="Q116" s="510"/>
      <c r="S116" s="475"/>
      <c r="T116" s="475"/>
      <c r="U116" s="475"/>
    </row>
    <row r="117" spans="1:45" ht="6.75" customHeight="1" x14ac:dyDescent="0.2">
      <c r="B117" s="161"/>
      <c r="C117" s="161"/>
      <c r="D117" s="162"/>
      <c r="E117" s="162"/>
      <c r="F117" s="163"/>
      <c r="G117" s="164"/>
      <c r="H117" s="164"/>
      <c r="I117" s="164"/>
      <c r="J117" s="164"/>
      <c r="K117" s="164"/>
      <c r="L117" s="164"/>
      <c r="N117" s="165"/>
      <c r="O117" s="164"/>
      <c r="P117" s="164"/>
      <c r="Q117" s="164"/>
      <c r="R117" s="516" t="s">
        <v>145</v>
      </c>
      <c r="S117" s="516"/>
      <c r="T117" s="516"/>
      <c r="U117" s="516"/>
    </row>
    <row r="118" spans="1:45" ht="21" customHeight="1" x14ac:dyDescent="0.25">
      <c r="B118" s="166"/>
      <c r="C118" s="166"/>
      <c r="D118" s="167"/>
      <c r="E118" s="167"/>
      <c r="G118" s="168" t="s">
        <v>79</v>
      </c>
      <c r="H118" s="511"/>
      <c r="I118" s="511"/>
      <c r="J118" s="511"/>
      <c r="K118" s="511"/>
      <c r="L118" s="511"/>
      <c r="N118" s="160" t="s">
        <v>77</v>
      </c>
      <c r="O118" s="510"/>
      <c r="P118" s="510"/>
      <c r="Q118" s="510"/>
      <c r="R118" s="516"/>
      <c r="S118" s="516"/>
      <c r="T118" s="516"/>
      <c r="U118" s="516"/>
    </row>
    <row r="119" spans="1:45" ht="3.75" customHeight="1" x14ac:dyDescent="0.25">
      <c r="B119" s="166"/>
      <c r="C119" s="166"/>
      <c r="D119" s="167"/>
      <c r="E119" s="167"/>
      <c r="F119" s="168"/>
      <c r="G119" s="169"/>
      <c r="H119" s="169"/>
      <c r="I119" s="169"/>
      <c r="J119" s="169"/>
      <c r="K119" s="169"/>
      <c r="L119" s="169"/>
      <c r="N119" s="165"/>
      <c r="O119" s="169"/>
      <c r="P119" s="169"/>
      <c r="Q119" s="169"/>
      <c r="R119" s="164"/>
      <c r="S119" s="170"/>
      <c r="T119" s="170"/>
      <c r="U119" s="171"/>
      <c r="AA119" s="172"/>
      <c r="AB119" s="172"/>
      <c r="AC119" s="172"/>
      <c r="AD119" s="172"/>
      <c r="AE119" s="172"/>
      <c r="AF119" s="172"/>
      <c r="AG119" s="172"/>
      <c r="AH119" s="172"/>
      <c r="AI119" s="172"/>
      <c r="AJ119" s="172"/>
      <c r="AK119" s="172"/>
      <c r="AL119" s="172"/>
    </row>
    <row r="120" spans="1:45" s="172" customFormat="1" ht="15.75" x14ac:dyDescent="0.25">
      <c r="B120" s="166"/>
      <c r="C120" s="166"/>
      <c r="D120" s="167"/>
      <c r="E120" s="167"/>
      <c r="G120" s="168" t="s">
        <v>131</v>
      </c>
      <c r="H120" s="511"/>
      <c r="I120" s="511"/>
      <c r="J120" s="511"/>
      <c r="K120" s="511"/>
      <c r="L120" s="511"/>
      <c r="N120" s="160" t="s">
        <v>77</v>
      </c>
      <c r="O120" s="510"/>
      <c r="P120" s="510"/>
      <c r="Q120" s="510"/>
      <c r="R120" s="164"/>
      <c r="S120" s="475" t="s">
        <v>78</v>
      </c>
      <c r="T120" s="475"/>
      <c r="U120" s="475"/>
      <c r="V120" s="1"/>
      <c r="W120" s="1"/>
      <c r="AO120" s="249"/>
      <c r="AP120" s="249"/>
      <c r="AQ120" s="249"/>
      <c r="AR120" s="249"/>
      <c r="AS120" s="249"/>
    </row>
    <row r="121" spans="1:45" s="172" customFormat="1" ht="3.75" customHeight="1" x14ac:dyDescent="0.2">
      <c r="B121" s="166"/>
      <c r="C121" s="166"/>
      <c r="D121" s="166"/>
      <c r="E121" s="166"/>
      <c r="F121" s="173"/>
      <c r="G121" s="170"/>
      <c r="H121" s="170"/>
      <c r="I121" s="170"/>
      <c r="J121" s="170"/>
      <c r="K121" s="174"/>
      <c r="L121" s="170"/>
      <c r="M121" s="170"/>
      <c r="N121" s="170"/>
      <c r="O121" s="170"/>
      <c r="P121" s="170"/>
      <c r="Q121" s="170"/>
      <c r="R121" s="170"/>
      <c r="S121" s="6"/>
      <c r="T121" s="1"/>
      <c r="U121" s="1"/>
      <c r="V121" s="1"/>
      <c r="W121" s="1"/>
      <c r="AO121" s="249"/>
      <c r="AP121" s="249"/>
      <c r="AQ121" s="249"/>
      <c r="AR121" s="249"/>
      <c r="AS121" s="249"/>
    </row>
    <row r="122" spans="1:45" s="172" customFormat="1" ht="15.75" x14ac:dyDescent="0.25">
      <c r="B122" s="166"/>
      <c r="C122" s="166"/>
      <c r="D122" s="167"/>
      <c r="E122" s="167"/>
      <c r="G122" s="168" t="s">
        <v>80</v>
      </c>
      <c r="H122" s="511"/>
      <c r="I122" s="511"/>
      <c r="J122" s="511"/>
      <c r="K122" s="511"/>
      <c r="L122" s="511"/>
      <c r="N122" s="160" t="s">
        <v>77</v>
      </c>
      <c r="O122" s="510"/>
      <c r="P122" s="510"/>
      <c r="Q122" s="510"/>
      <c r="R122" s="164"/>
      <c r="S122" s="476" t="s">
        <v>156</v>
      </c>
      <c r="T122" s="476"/>
      <c r="U122" s="476"/>
      <c r="W122" s="1"/>
      <c r="AA122" s="1"/>
      <c r="AB122" s="1"/>
      <c r="AC122" s="1"/>
      <c r="AD122" s="1"/>
      <c r="AE122" s="1"/>
      <c r="AF122" s="1"/>
      <c r="AG122" s="1"/>
      <c r="AH122" s="1"/>
      <c r="AI122" s="1"/>
      <c r="AJ122" s="1"/>
      <c r="AK122" s="1"/>
      <c r="AL122" s="1"/>
      <c r="AO122" s="249"/>
      <c r="AP122" s="249"/>
      <c r="AQ122" s="249"/>
      <c r="AR122" s="249"/>
      <c r="AS122" s="249"/>
    </row>
    <row r="123" spans="1:45" ht="15.75" x14ac:dyDescent="0.25">
      <c r="A123" s="158" t="s">
        <v>148</v>
      </c>
      <c r="B123" s="158"/>
      <c r="C123" s="158"/>
      <c r="D123" s="158"/>
      <c r="E123" s="158"/>
      <c r="F123" s="158"/>
      <c r="G123" s="158"/>
      <c r="H123" s="158"/>
      <c r="I123" s="158"/>
      <c r="J123" s="158"/>
      <c r="K123" s="158"/>
      <c r="L123" s="158"/>
      <c r="M123" s="158"/>
      <c r="N123" s="158"/>
      <c r="O123" s="158"/>
      <c r="P123" s="158"/>
      <c r="Q123" s="158"/>
      <c r="R123" s="158"/>
      <c r="S123" s="158"/>
      <c r="T123" s="158"/>
    </row>
    <row r="124" spans="1:45" hidden="1" x14ac:dyDescent="0.2">
      <c r="E124" s="27"/>
    </row>
    <row r="125" spans="1:45" ht="15.75" hidden="1" x14ac:dyDescent="0.2">
      <c r="A125" s="1" t="s">
        <v>81</v>
      </c>
      <c r="E125" s="512"/>
      <c r="F125" s="512"/>
      <c r="H125" s="1" t="s">
        <v>82</v>
      </c>
      <c r="I125" s="512"/>
      <c r="J125" s="512"/>
      <c r="M125" s="1" t="s">
        <v>83</v>
      </c>
      <c r="N125" s="512"/>
      <c r="O125" s="512"/>
      <c r="P125" s="512"/>
      <c r="Q125" s="512"/>
      <c r="S125" s="210" t="s">
        <v>101</v>
      </c>
      <c r="T125" s="170"/>
      <c r="U125" s="209"/>
    </row>
    <row r="126" spans="1:45" x14ac:dyDescent="0.2">
      <c r="U126" s="175" t="s">
        <v>152</v>
      </c>
    </row>
    <row r="128" spans="1:45" x14ac:dyDescent="0.2">
      <c r="A128" s="535" t="s">
        <v>117</v>
      </c>
      <c r="B128" s="535"/>
      <c r="C128" s="535"/>
      <c r="D128" s="535"/>
      <c r="E128" s="535"/>
      <c r="F128" s="535"/>
      <c r="G128" s="535"/>
      <c r="H128" s="535"/>
      <c r="I128" s="535"/>
    </row>
    <row r="129" spans="1:22" x14ac:dyDescent="0.2">
      <c r="D129" s="1" t="s">
        <v>110</v>
      </c>
      <c r="F129" s="215" t="s">
        <v>111</v>
      </c>
    </row>
    <row r="130" spans="1:22" x14ac:dyDescent="0.2">
      <c r="D130" s="1" t="s">
        <v>112</v>
      </c>
      <c r="F130" s="214">
        <v>101</v>
      </c>
    </row>
    <row r="131" spans="1:22" x14ac:dyDescent="0.2">
      <c r="D131" s="1" t="s">
        <v>113</v>
      </c>
      <c r="F131" s="214">
        <v>186</v>
      </c>
    </row>
    <row r="132" spans="1:22" x14ac:dyDescent="0.2">
      <c r="D132" s="1" t="s">
        <v>104</v>
      </c>
      <c r="F132" s="214">
        <v>65</v>
      </c>
      <c r="S132" s="1"/>
      <c r="V132" s="6"/>
    </row>
    <row r="133" spans="1:22" x14ac:dyDescent="0.2">
      <c r="D133" s="1" t="s">
        <v>114</v>
      </c>
      <c r="F133" s="214">
        <v>88</v>
      </c>
    </row>
    <row r="134" spans="1:22" x14ac:dyDescent="0.2">
      <c r="D134" s="1" t="s">
        <v>102</v>
      </c>
      <c r="F134" s="214">
        <v>47</v>
      </c>
    </row>
    <row r="135" spans="1:22" x14ac:dyDescent="0.2">
      <c r="D135" s="1" t="s">
        <v>109</v>
      </c>
      <c r="F135" s="214">
        <v>83</v>
      </c>
    </row>
    <row r="136" spans="1:22" x14ac:dyDescent="0.2">
      <c r="D136" s="1" t="s">
        <v>103</v>
      </c>
      <c r="F136" s="214">
        <v>37</v>
      </c>
    </row>
    <row r="137" spans="1:22" x14ac:dyDescent="0.2">
      <c r="D137" s="1" t="s">
        <v>106</v>
      </c>
      <c r="F137" s="214">
        <v>107</v>
      </c>
      <c r="S137" s="1"/>
    </row>
    <row r="138" spans="1:22" x14ac:dyDescent="0.2">
      <c r="D138" s="1" t="s">
        <v>105</v>
      </c>
      <c r="F138" s="214">
        <v>98</v>
      </c>
    </row>
    <row r="139" spans="1:22" x14ac:dyDescent="0.2">
      <c r="D139" s="1" t="s">
        <v>107</v>
      </c>
      <c r="F139" s="214">
        <v>109</v>
      </c>
    </row>
    <row r="140" spans="1:22" x14ac:dyDescent="0.2">
      <c r="D140" s="1" t="s">
        <v>108</v>
      </c>
      <c r="F140" s="214">
        <v>38</v>
      </c>
    </row>
    <row r="141" spans="1:22" x14ac:dyDescent="0.2">
      <c r="D141" s="1" t="s">
        <v>118</v>
      </c>
      <c r="F141" s="214">
        <v>78</v>
      </c>
    </row>
    <row r="142" spans="1:22" x14ac:dyDescent="0.2">
      <c r="D142" s="1" t="s">
        <v>119</v>
      </c>
      <c r="F142" s="214">
        <v>73</v>
      </c>
    </row>
    <row r="143" spans="1:22" x14ac:dyDescent="0.2">
      <c r="A143" s="213" t="s">
        <v>123</v>
      </c>
    </row>
    <row r="150" spans="22:33" s="141" customFormat="1" ht="15.75" x14ac:dyDescent="0.2">
      <c r="V150" s="110"/>
      <c r="AG150" s="141" t="s">
        <v>64</v>
      </c>
    </row>
    <row r="164" spans="22:23" s="141" customFormat="1" ht="15.75" x14ac:dyDescent="0.25">
      <c r="V164" s="154"/>
      <c r="W164" s="154"/>
    </row>
  </sheetData>
  <mergeCells count="151">
    <mergeCell ref="N125:Q125"/>
    <mergeCell ref="D60:L60"/>
    <mergeCell ref="M60:R60"/>
    <mergeCell ref="D61:L61"/>
    <mergeCell ref="M61:R61"/>
    <mergeCell ref="G68:H68"/>
    <mergeCell ref="I73:J73"/>
    <mergeCell ref="N73:P73"/>
    <mergeCell ref="D58:G58"/>
    <mergeCell ref="H58:I58"/>
    <mergeCell ref="J58:L58"/>
    <mergeCell ref="M58:N58"/>
    <mergeCell ref="D59:G59"/>
    <mergeCell ref="H59:I59"/>
    <mergeCell ref="J59:L59"/>
    <mergeCell ref="M59:N59"/>
    <mergeCell ref="A128:I128"/>
    <mergeCell ref="H120:L120"/>
    <mergeCell ref="O120:Q120"/>
    <mergeCell ref="K75:Q75"/>
    <mergeCell ref="H78:I78"/>
    <mergeCell ref="Q78:R78"/>
    <mergeCell ref="C79:U81"/>
    <mergeCell ref="G83:M83"/>
    <mergeCell ref="G107:H107"/>
    <mergeCell ref="S107:T107"/>
    <mergeCell ref="S120:U120"/>
    <mergeCell ref="H122:L122"/>
    <mergeCell ref="O122:Q122"/>
    <mergeCell ref="S122:U122"/>
    <mergeCell ref="P109:R109"/>
    <mergeCell ref="A113:U114"/>
    <mergeCell ref="H116:L116"/>
    <mergeCell ref="O116:Q116"/>
    <mergeCell ref="S116:U116"/>
    <mergeCell ref="R117:U118"/>
    <mergeCell ref="H118:L118"/>
    <mergeCell ref="O118:Q118"/>
    <mergeCell ref="E125:F125"/>
    <mergeCell ref="I125:J125"/>
    <mergeCell ref="I53:J53"/>
    <mergeCell ref="L53:M53"/>
    <mergeCell ref="AJ54:AK54"/>
    <mergeCell ref="H55:I55"/>
    <mergeCell ref="J55:L55"/>
    <mergeCell ref="M55:N55"/>
    <mergeCell ref="C50:D50"/>
    <mergeCell ref="L50:M50"/>
    <mergeCell ref="C51:D51"/>
    <mergeCell ref="L51:M51"/>
    <mergeCell ref="C52:D52"/>
    <mergeCell ref="L52:M52"/>
    <mergeCell ref="AF59:AG59"/>
    <mergeCell ref="AH59:AJ59"/>
    <mergeCell ref="AK59:AL59"/>
    <mergeCell ref="D56:G56"/>
    <mergeCell ref="H56:I56"/>
    <mergeCell ref="J56:L56"/>
    <mergeCell ref="M56:N56"/>
    <mergeCell ref="D57:G57"/>
    <mergeCell ref="H57:I57"/>
    <mergeCell ref="J57:L57"/>
    <mergeCell ref="M57:N57"/>
    <mergeCell ref="C47:D47"/>
    <mergeCell ref="L47:M47"/>
    <mergeCell ref="C48:D48"/>
    <mergeCell ref="L48:M48"/>
    <mergeCell ref="C49:D49"/>
    <mergeCell ref="L49:M49"/>
    <mergeCell ref="E45:F45"/>
    <mergeCell ref="G45:H45"/>
    <mergeCell ref="I45:J45"/>
    <mergeCell ref="L45:M45"/>
    <mergeCell ref="AF45:AK45"/>
    <mergeCell ref="C46:D46"/>
    <mergeCell ref="L46:M46"/>
    <mergeCell ref="AF46:AG46"/>
    <mergeCell ref="AH46:AI46"/>
    <mergeCell ref="AJ46:AK46"/>
    <mergeCell ref="D42:G42"/>
    <mergeCell ref="H42:I42"/>
    <mergeCell ref="J42:L42"/>
    <mergeCell ref="M42:N42"/>
    <mergeCell ref="Q42:R42"/>
    <mergeCell ref="E44:J44"/>
    <mergeCell ref="D40:G40"/>
    <mergeCell ref="H40:I40"/>
    <mergeCell ref="J40:L40"/>
    <mergeCell ref="M40:N40"/>
    <mergeCell ref="Q40:R40"/>
    <mergeCell ref="D41:G41"/>
    <mergeCell ref="H41:I41"/>
    <mergeCell ref="J41:L41"/>
    <mergeCell ref="M41:N41"/>
    <mergeCell ref="Q41:R41"/>
    <mergeCell ref="D38:G38"/>
    <mergeCell ref="H38:I38"/>
    <mergeCell ref="J38:L38"/>
    <mergeCell ref="M38:N38"/>
    <mergeCell ref="Q38:R38"/>
    <mergeCell ref="D39:G39"/>
    <mergeCell ref="H39:I39"/>
    <mergeCell ref="J39:L39"/>
    <mergeCell ref="M39:N39"/>
    <mergeCell ref="Q39:R39"/>
    <mergeCell ref="D36:G36"/>
    <mergeCell ref="H36:I36"/>
    <mergeCell ref="J36:L36"/>
    <mergeCell ref="M36:N36"/>
    <mergeCell ref="Q36:R36"/>
    <mergeCell ref="D37:G37"/>
    <mergeCell ref="H37:I37"/>
    <mergeCell ref="J37:L37"/>
    <mergeCell ref="M37:N37"/>
    <mergeCell ref="Q37:R37"/>
    <mergeCell ref="F15:M15"/>
    <mergeCell ref="Q15:S15"/>
    <mergeCell ref="A21:U21"/>
    <mergeCell ref="E23:U23"/>
    <mergeCell ref="A25:U25"/>
    <mergeCell ref="H27:I27"/>
    <mergeCell ref="C29:U32"/>
    <mergeCell ref="D35:G35"/>
    <mergeCell ref="H35:I35"/>
    <mergeCell ref="J35:L35"/>
    <mergeCell ref="M35:N35"/>
    <mergeCell ref="Q35:R35"/>
    <mergeCell ref="AF60:AG60"/>
    <mergeCell ref="AH60:AJ60"/>
    <mergeCell ref="AK60:AL60"/>
    <mergeCell ref="A1:U1"/>
    <mergeCell ref="A4:U4"/>
    <mergeCell ref="A5:U5"/>
    <mergeCell ref="A6:U6"/>
    <mergeCell ref="A7:U7"/>
    <mergeCell ref="A9:U9"/>
    <mergeCell ref="AF58:AG58"/>
    <mergeCell ref="AH58:AJ58"/>
    <mergeCell ref="AK58:AL58"/>
    <mergeCell ref="F16:M16"/>
    <mergeCell ref="Q16:R16"/>
    <mergeCell ref="J18:K18"/>
    <mergeCell ref="Q18:R18"/>
    <mergeCell ref="S18:U18"/>
    <mergeCell ref="J19:K19"/>
    <mergeCell ref="N19:P19"/>
    <mergeCell ref="Q19:U19"/>
    <mergeCell ref="A10:U10"/>
    <mergeCell ref="F12:M12"/>
    <mergeCell ref="Q12:U12"/>
    <mergeCell ref="F13:M13"/>
  </mergeCells>
  <dataValidations count="4">
    <dataValidation type="list" allowBlank="1" showInputMessage="1" showErrorMessage="1" sqref="G68:H68" xr:uid="{D53C44AF-1A77-4427-9505-759A7AAAB6C3}">
      <formula1>$AH$94:$AH$99</formula1>
    </dataValidation>
    <dataValidation type="list" allowBlank="1" showInputMessage="1" showErrorMessage="1" sqref="G69:G71" xr:uid="{95FA6D1B-253E-4832-BE06-27F25C69E18D}">
      <formula1>$AH$94:$AH$96</formula1>
    </dataValidation>
    <dataValidation type="list" allowBlank="1" showInputMessage="1" showErrorMessage="1" sqref="G83" xr:uid="{5A756E05-C026-445B-BF56-D951E2304CD8}">
      <formula1>$D$85:$D$88</formula1>
    </dataValidation>
    <dataValidation type="list" allowBlank="1" showInputMessage="1" showErrorMessage="1" sqref="H27:I27 H66" xr:uid="{95E4EC63-FA2A-4D6B-A401-65E2A2EFB0DC}">
      <formula1>$AH$26:$AH$27</formula1>
    </dataValidation>
  </dataValidation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A6F1-FB54-455F-8C2A-6624BEA94FB8}">
  <sheetPr>
    <pageSetUpPr fitToPage="1"/>
  </sheetPr>
  <dimension ref="A1:AS164"/>
  <sheetViews>
    <sheetView topLeftCell="A22" zoomScale="115" zoomScaleNormal="115" zoomScaleSheetLayoutView="70" workbookViewId="0">
      <selection activeCell="P56" sqref="P56:P5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0.5703125" style="1" customWidth="1"/>
    <col min="9" max="9" width="4" style="1" customWidth="1"/>
    <col min="10" max="10" width="11.140625" style="1" customWidth="1"/>
    <col min="11" max="11" width="1.85546875" style="1" customWidth="1"/>
    <col min="12" max="12" width="4.28515625" style="1" customWidth="1"/>
    <col min="13" max="13" width="11.85546875" style="1" customWidth="1"/>
    <col min="14" max="15" width="2.140625" style="1" customWidth="1"/>
    <col min="16" max="16" width="10.28515625" style="1" customWidth="1"/>
    <col min="17" max="17" width="2.7109375" style="1" customWidth="1"/>
    <col min="18" max="18" width="10.5703125" style="1" customWidth="1"/>
    <col min="19" max="19" width="12.140625" style="6" customWidth="1"/>
    <col min="20" max="20" width="2.28515625" style="1" bestFit="1" customWidth="1"/>
    <col min="21" max="21" width="16.85546875" style="1" customWidth="1"/>
    <col min="22" max="22" width="9.28515625" style="1" bestFit="1" customWidth="1"/>
    <col min="23" max="27" width="12.28515625" style="1" customWidth="1"/>
    <col min="28" max="28" width="1.85546875" style="1" bestFit="1" customWidth="1"/>
    <col min="29" max="29" width="12.28515625" style="1" hidden="1" customWidth="1"/>
    <col min="30" max="30" width="30.85546875" style="1" hidden="1" customWidth="1"/>
    <col min="31" max="31" width="12.28515625" style="1" hidden="1" customWidth="1"/>
    <col min="32" max="32" width="6.140625" style="1" bestFit="1" customWidth="1"/>
    <col min="33" max="33" width="5.28515625" style="1" bestFit="1" customWidth="1"/>
    <col min="34" max="34" width="10.42578125" style="1" bestFit="1" customWidth="1"/>
    <col min="35" max="35" width="5.5703125" style="1" bestFit="1" customWidth="1"/>
    <col min="36" max="36" width="6.7109375" style="1" bestFit="1" customWidth="1"/>
    <col min="37" max="38" width="10.5703125" style="1" hidden="1" customWidth="1"/>
    <col min="39" max="39" width="9.7109375" style="1" hidden="1" customWidth="1"/>
    <col min="40" max="40" width="0" style="1" hidden="1" customWidth="1"/>
    <col min="41" max="41" width="10.5703125" style="111" bestFit="1" customWidth="1"/>
    <col min="42" max="42" width="11.5703125" style="111" bestFit="1" customWidth="1"/>
    <col min="43" max="45" width="9.140625" style="111"/>
    <col min="46" max="16384" width="9.140625" style="1"/>
  </cols>
  <sheetData>
    <row r="1" spans="1:45" ht="39" x14ac:dyDescent="0.2">
      <c r="A1" s="397" t="s">
        <v>151</v>
      </c>
      <c r="B1" s="397"/>
      <c r="C1" s="397"/>
      <c r="D1" s="397"/>
      <c r="E1" s="397"/>
      <c r="F1" s="397"/>
      <c r="G1" s="397"/>
      <c r="H1" s="397"/>
      <c r="I1" s="397"/>
      <c r="J1" s="397"/>
      <c r="K1" s="397"/>
      <c r="L1" s="397"/>
      <c r="M1" s="397"/>
      <c r="N1" s="397"/>
      <c r="O1" s="397"/>
      <c r="P1" s="397"/>
      <c r="Q1" s="397"/>
      <c r="R1" s="397"/>
      <c r="S1" s="397"/>
      <c r="T1" s="397"/>
      <c r="U1" s="397"/>
    </row>
    <row r="4" spans="1:45" ht="25.5" x14ac:dyDescent="0.35">
      <c r="A4" s="477" t="s">
        <v>90</v>
      </c>
      <c r="B4" s="477"/>
      <c r="C4" s="477"/>
      <c r="D4" s="477"/>
      <c r="E4" s="477"/>
      <c r="F4" s="477"/>
      <c r="G4" s="477"/>
      <c r="H4" s="477"/>
      <c r="I4" s="477"/>
      <c r="J4" s="477"/>
      <c r="K4" s="477"/>
      <c r="L4" s="477"/>
      <c r="M4" s="477"/>
      <c r="N4" s="477"/>
      <c r="O4" s="477"/>
      <c r="P4" s="477"/>
      <c r="Q4" s="477"/>
      <c r="R4" s="477"/>
      <c r="S4" s="477"/>
      <c r="T4" s="477"/>
      <c r="U4" s="477"/>
    </row>
    <row r="5" spans="1:45" ht="25.5" x14ac:dyDescent="0.35">
      <c r="A5" s="478" t="s">
        <v>126</v>
      </c>
      <c r="B5" s="478"/>
      <c r="C5" s="478"/>
      <c r="D5" s="478"/>
      <c r="E5" s="478"/>
      <c r="F5" s="478"/>
      <c r="G5" s="478"/>
      <c r="H5" s="478"/>
      <c r="I5" s="478"/>
      <c r="J5" s="478"/>
      <c r="K5" s="478"/>
      <c r="L5" s="478"/>
      <c r="M5" s="478"/>
      <c r="N5" s="478"/>
      <c r="O5" s="478"/>
      <c r="P5" s="478"/>
      <c r="Q5" s="478"/>
      <c r="R5" s="478"/>
      <c r="S5" s="478"/>
      <c r="T5" s="478"/>
      <c r="U5" s="478"/>
    </row>
    <row r="6" spans="1:45" ht="23.25" x14ac:dyDescent="0.35">
      <c r="A6" s="479" t="s">
        <v>88</v>
      </c>
      <c r="B6" s="479"/>
      <c r="C6" s="479"/>
      <c r="D6" s="479"/>
      <c r="E6" s="479"/>
      <c r="F6" s="479"/>
      <c r="G6" s="479"/>
      <c r="H6" s="479"/>
      <c r="I6" s="479"/>
      <c r="J6" s="479"/>
      <c r="K6" s="479"/>
      <c r="L6" s="479"/>
      <c r="M6" s="479"/>
      <c r="N6" s="479"/>
      <c r="O6" s="479"/>
      <c r="P6" s="479"/>
      <c r="Q6" s="479"/>
      <c r="R6" s="479"/>
      <c r="S6" s="479"/>
      <c r="T6" s="479"/>
      <c r="U6" s="479"/>
      <c r="W6" s="2"/>
    </row>
    <row r="7" spans="1:45" ht="23.25" x14ac:dyDescent="0.35">
      <c r="A7" s="479" t="s">
        <v>89</v>
      </c>
      <c r="B7" s="479"/>
      <c r="C7" s="479"/>
      <c r="D7" s="479"/>
      <c r="E7" s="479"/>
      <c r="F7" s="479"/>
      <c r="G7" s="479"/>
      <c r="H7" s="479"/>
      <c r="I7" s="479"/>
      <c r="J7" s="479"/>
      <c r="K7" s="479"/>
      <c r="L7" s="479"/>
      <c r="M7" s="479"/>
      <c r="N7" s="479"/>
      <c r="O7" s="479"/>
      <c r="P7" s="479"/>
      <c r="Q7" s="479"/>
      <c r="R7" s="479"/>
      <c r="S7" s="479"/>
      <c r="T7" s="479"/>
      <c r="U7" s="479"/>
      <c r="W7" s="2"/>
    </row>
    <row r="8" spans="1:45" ht="6.75" customHeight="1" thickBot="1" x14ac:dyDescent="0.4">
      <c r="A8" s="205"/>
      <c r="B8" s="205"/>
      <c r="C8" s="205"/>
      <c r="D8" s="205"/>
      <c r="E8" s="205"/>
      <c r="F8" s="205"/>
      <c r="G8" s="205"/>
      <c r="H8" s="205"/>
      <c r="I8" s="205"/>
      <c r="J8" s="205"/>
      <c r="K8" s="205"/>
      <c r="L8" s="205"/>
      <c r="M8" s="205"/>
      <c r="N8" s="205"/>
      <c r="O8" s="205"/>
      <c r="P8" s="205"/>
      <c r="Q8" s="205"/>
      <c r="R8" s="205"/>
      <c r="S8" s="205"/>
      <c r="T8" s="205"/>
      <c r="U8" s="205"/>
      <c r="W8" s="2"/>
    </row>
    <row r="9" spans="1:45" s="3" customFormat="1" ht="15" thickBot="1" x14ac:dyDescent="0.25">
      <c r="A9" s="480" t="s">
        <v>0</v>
      </c>
      <c r="B9" s="481"/>
      <c r="C9" s="481"/>
      <c r="D9" s="481"/>
      <c r="E9" s="481"/>
      <c r="F9" s="481"/>
      <c r="G9" s="481"/>
      <c r="H9" s="481"/>
      <c r="I9" s="481"/>
      <c r="J9" s="481"/>
      <c r="K9" s="481"/>
      <c r="L9" s="481"/>
      <c r="M9" s="481"/>
      <c r="N9" s="481"/>
      <c r="O9" s="481"/>
      <c r="P9" s="481"/>
      <c r="Q9" s="481"/>
      <c r="R9" s="481"/>
      <c r="S9" s="481"/>
      <c r="T9" s="481"/>
      <c r="U9" s="482"/>
      <c r="W9" s="4"/>
      <c r="AO9" s="111"/>
      <c r="AP9" s="111"/>
      <c r="AQ9" s="111"/>
      <c r="AR9" s="111"/>
      <c r="AS9" s="111"/>
    </row>
    <row r="10" spans="1:45" s="3" customFormat="1" ht="19.5" thickBot="1" x14ac:dyDescent="0.35">
      <c r="A10" s="483" t="s">
        <v>91</v>
      </c>
      <c r="B10" s="484"/>
      <c r="C10" s="484"/>
      <c r="D10" s="484"/>
      <c r="E10" s="484"/>
      <c r="F10" s="484"/>
      <c r="G10" s="484"/>
      <c r="H10" s="484"/>
      <c r="I10" s="484"/>
      <c r="J10" s="484"/>
      <c r="K10" s="484"/>
      <c r="L10" s="484"/>
      <c r="M10" s="484"/>
      <c r="N10" s="484"/>
      <c r="O10" s="484"/>
      <c r="P10" s="484"/>
      <c r="Q10" s="484"/>
      <c r="R10" s="484"/>
      <c r="S10" s="484"/>
      <c r="T10" s="484"/>
      <c r="U10" s="485"/>
      <c r="W10" s="4"/>
      <c r="AO10" s="111"/>
      <c r="AP10" s="111"/>
      <c r="AQ10" s="111"/>
      <c r="AR10" s="111"/>
      <c r="AS10" s="111"/>
    </row>
    <row r="11" spans="1:45" s="3" customFormat="1" ht="13.5" thickBot="1" x14ac:dyDescent="0.25">
      <c r="A11" s="5"/>
      <c r="B11" s="5"/>
      <c r="C11" s="5"/>
      <c r="D11" s="5"/>
      <c r="E11" s="5"/>
      <c r="F11" s="5"/>
      <c r="G11" s="5"/>
      <c r="H11" s="5"/>
      <c r="I11" s="5"/>
      <c r="J11" s="5"/>
      <c r="K11" s="5"/>
      <c r="L11" s="5"/>
      <c r="M11" s="5"/>
      <c r="N11" s="5"/>
      <c r="O11" s="5"/>
      <c r="P11" s="5"/>
      <c r="Q11" s="5"/>
      <c r="R11" s="5"/>
      <c r="S11" s="5"/>
      <c r="T11" s="5"/>
      <c r="U11" s="5"/>
      <c r="W11" s="4"/>
      <c r="AO11" s="111"/>
      <c r="AP11" s="111"/>
      <c r="AQ11" s="111"/>
      <c r="AR11" s="111"/>
      <c r="AS11" s="111"/>
    </row>
    <row r="12" spans="1:45" s="8" customFormat="1" ht="18.75" x14ac:dyDescent="0.3">
      <c r="A12" s="7" t="s">
        <v>1</v>
      </c>
      <c r="B12" s="7" t="s">
        <v>2</v>
      </c>
      <c r="C12" s="7"/>
      <c r="F12" s="499" t="s">
        <v>157</v>
      </c>
      <c r="G12" s="499"/>
      <c r="H12" s="499"/>
      <c r="I12" s="499"/>
      <c r="J12" s="499"/>
      <c r="K12" s="499"/>
      <c r="L12" s="499"/>
      <c r="M12" s="499"/>
      <c r="N12" s="9"/>
      <c r="O12" s="9"/>
      <c r="P12" s="10"/>
      <c r="Q12" s="500" t="s">
        <v>149</v>
      </c>
      <c r="R12" s="501"/>
      <c r="S12" s="501"/>
      <c r="T12" s="501"/>
      <c r="U12" s="502"/>
      <c r="AG12" s="11" t="s">
        <v>3</v>
      </c>
      <c r="AH12" s="8" t="b">
        <f>ISBLANK(M19)</f>
        <v>0</v>
      </c>
      <c r="AI12" s="8" t="b">
        <f>ISNUMBER(M19)</f>
        <v>1</v>
      </c>
      <c r="AJ12" s="8" t="b">
        <f>AND(M19&gt;=0,M19&lt;1)</f>
        <v>1</v>
      </c>
      <c r="AK12" s="12" t="str">
        <f>IF(AH12,"",IF(AI12,IF(AJ12,"","Check Time"),"Incorect format"))</f>
        <v/>
      </c>
      <c r="AO12" s="248"/>
      <c r="AP12" s="248"/>
      <c r="AQ12" s="248"/>
      <c r="AR12" s="248"/>
      <c r="AS12" s="248"/>
    </row>
    <row r="13" spans="1:45" s="8" customFormat="1" ht="15.75" customHeight="1" x14ac:dyDescent="0.3">
      <c r="A13" s="7"/>
      <c r="B13" s="7" t="s">
        <v>92</v>
      </c>
      <c r="C13" s="7"/>
      <c r="F13" s="503" t="s">
        <v>161</v>
      </c>
      <c r="G13" s="503"/>
      <c r="H13" s="503"/>
      <c r="I13" s="503"/>
      <c r="J13" s="503"/>
      <c r="K13" s="503"/>
      <c r="L13" s="503"/>
      <c r="M13" s="503"/>
      <c r="N13" s="9"/>
      <c r="O13" s="9"/>
      <c r="P13" s="10"/>
      <c r="Q13" s="203"/>
      <c r="R13" s="204"/>
      <c r="S13" s="204"/>
      <c r="T13" s="204"/>
      <c r="U13" s="199"/>
      <c r="AG13" s="11"/>
      <c r="AK13" s="12"/>
      <c r="AO13" s="248"/>
      <c r="AP13" s="248"/>
      <c r="AQ13" s="248"/>
      <c r="AR13" s="248"/>
      <c r="AS13" s="248"/>
    </row>
    <row r="14" spans="1:45" s="8" customFormat="1" ht="6.6" customHeight="1" x14ac:dyDescent="0.3">
      <c r="A14" s="7"/>
      <c r="B14" s="7"/>
      <c r="C14" s="7"/>
      <c r="F14" s="233"/>
      <c r="G14" s="233"/>
      <c r="H14" s="233"/>
      <c r="I14" s="233"/>
      <c r="J14" s="233"/>
      <c r="K14" s="233"/>
      <c r="L14" s="233"/>
      <c r="M14" s="233"/>
      <c r="Q14" s="13"/>
      <c r="R14" s="14"/>
      <c r="S14" s="15"/>
      <c r="T14" s="16"/>
      <c r="U14" s="17"/>
      <c r="AG14" s="18"/>
      <c r="AK14" s="19"/>
      <c r="AO14" s="248"/>
      <c r="AP14" s="248"/>
      <c r="AQ14" s="248"/>
      <c r="AR14" s="248"/>
      <c r="AS14" s="248"/>
    </row>
    <row r="15" spans="1:45" s="8" customFormat="1" ht="18.75" x14ac:dyDescent="0.3">
      <c r="A15" s="7" t="s">
        <v>4</v>
      </c>
      <c r="B15" s="7" t="s">
        <v>95</v>
      </c>
      <c r="C15" s="7"/>
      <c r="F15" s="521" t="s">
        <v>158</v>
      </c>
      <c r="G15" s="521"/>
      <c r="H15" s="521"/>
      <c r="I15" s="521"/>
      <c r="J15" s="521"/>
      <c r="K15" s="521"/>
      <c r="L15" s="521"/>
      <c r="M15" s="521"/>
      <c r="N15" s="204"/>
      <c r="O15" s="204"/>
      <c r="P15" s="204"/>
      <c r="Q15" s="489" t="s">
        <v>5</v>
      </c>
      <c r="R15" s="490"/>
      <c r="S15" s="490"/>
      <c r="T15" s="15"/>
      <c r="U15" s="179"/>
      <c r="AG15" s="18" t="s">
        <v>6</v>
      </c>
      <c r="AH15" s="8" t="b">
        <f>ISBLANK(H19)</f>
        <v>0</v>
      </c>
      <c r="AI15" s="8" t="b">
        <f>ISNUMBER(H19)</f>
        <v>1</v>
      </c>
      <c r="AJ15" s="8" t="b">
        <f>AND(H19&gt;=0,H19&lt;1)</f>
        <v>1</v>
      </c>
      <c r="AK15" s="12" t="str">
        <f>IF(AH15,"",IF(AI15,IF(AJ15,"","Check Time"),"Incorect format"))</f>
        <v/>
      </c>
      <c r="AO15" s="248"/>
      <c r="AP15" s="248"/>
      <c r="AQ15" s="248"/>
      <c r="AR15" s="248"/>
      <c r="AS15" s="248"/>
    </row>
    <row r="16" spans="1:45" s="8" customFormat="1" ht="18.75" x14ac:dyDescent="0.3">
      <c r="A16" s="7"/>
      <c r="B16" s="7" t="s">
        <v>96</v>
      </c>
      <c r="C16" s="7"/>
      <c r="F16" s="522" t="s">
        <v>155</v>
      </c>
      <c r="G16" s="522"/>
      <c r="H16" s="522"/>
      <c r="I16" s="522"/>
      <c r="J16" s="522"/>
      <c r="K16" s="522"/>
      <c r="L16" s="522"/>
      <c r="M16" s="522"/>
      <c r="N16" s="204"/>
      <c r="O16" s="204"/>
      <c r="P16" s="204"/>
      <c r="Q16" s="487"/>
      <c r="R16" s="488"/>
      <c r="S16" s="20"/>
      <c r="T16" s="21"/>
      <c r="U16" s="22"/>
      <c r="AO16" s="248"/>
      <c r="AP16" s="248"/>
      <c r="AQ16" s="248"/>
      <c r="AR16" s="248"/>
      <c r="AS16" s="248"/>
    </row>
    <row r="17" spans="1:45" s="8" customFormat="1" ht="15" customHeight="1" x14ac:dyDescent="0.2">
      <c r="A17" s="7"/>
      <c r="C17" s="7" t="s">
        <v>116</v>
      </c>
      <c r="F17" s="242">
        <v>65</v>
      </c>
      <c r="G17" s="213" t="s">
        <v>123</v>
      </c>
      <c r="N17" s="204"/>
      <c r="O17" s="204"/>
      <c r="P17" s="204"/>
      <c r="Q17" s="203"/>
      <c r="R17" s="204"/>
      <c r="S17" s="20"/>
      <c r="T17" s="21"/>
      <c r="U17" s="22"/>
      <c r="AO17" s="248"/>
      <c r="AP17" s="248"/>
      <c r="AQ17" s="248"/>
      <c r="AR17" s="248"/>
      <c r="AS17" s="248"/>
    </row>
    <row r="18" spans="1:45" s="8" customFormat="1" ht="12.75" customHeight="1" x14ac:dyDescent="0.2">
      <c r="A18" s="7"/>
      <c r="B18" s="7" t="s">
        <v>100</v>
      </c>
      <c r="C18" s="7"/>
      <c r="F18" s="201" t="s">
        <v>7</v>
      </c>
      <c r="G18" s="23"/>
      <c r="H18" s="201" t="s">
        <v>8</v>
      </c>
      <c r="I18" s="23"/>
      <c r="J18" s="523" t="s">
        <v>9</v>
      </c>
      <c r="K18" s="523"/>
      <c r="L18" s="23"/>
      <c r="M18" s="201" t="s">
        <v>10</v>
      </c>
      <c r="N18" s="204"/>
      <c r="O18" s="204"/>
      <c r="P18" s="204"/>
      <c r="Q18" s="489" t="s">
        <v>98</v>
      </c>
      <c r="R18" s="490"/>
      <c r="S18" s="524" t="s">
        <v>159</v>
      </c>
      <c r="T18" s="524"/>
      <c r="U18" s="525"/>
      <c r="AG18" s="24"/>
      <c r="AH18" s="24"/>
      <c r="AI18" s="24" t="s">
        <v>11</v>
      </c>
      <c r="AJ18" s="24" t="s">
        <v>12</v>
      </c>
      <c r="AO18" s="248"/>
      <c r="AP18" s="248"/>
      <c r="AQ18" s="248"/>
      <c r="AR18" s="248"/>
      <c r="AS18" s="248"/>
    </row>
    <row r="19" spans="1:45" s="8" customFormat="1" ht="19.5" thickBot="1" x14ac:dyDescent="0.35">
      <c r="A19" s="7"/>
      <c r="B19" s="7" t="s">
        <v>97</v>
      </c>
      <c r="C19" s="7"/>
      <c r="F19" s="243">
        <v>45925</v>
      </c>
      <c r="G19" s="244"/>
      <c r="H19" s="245">
        <v>0.3125</v>
      </c>
      <c r="I19" s="246" t="s">
        <v>3</v>
      </c>
      <c r="J19" s="405">
        <v>45925</v>
      </c>
      <c r="K19" s="405"/>
      <c r="L19" s="247"/>
      <c r="M19" s="245">
        <v>0.64583333333333337</v>
      </c>
      <c r="N19" s="519" t="str">
        <f>+AK15&amp;AK12</f>
        <v/>
      </c>
      <c r="O19" s="519"/>
      <c r="P19" s="520"/>
      <c r="Q19" s="495"/>
      <c r="R19" s="496"/>
      <c r="S19" s="496"/>
      <c r="T19" s="496"/>
      <c r="U19" s="497"/>
      <c r="AG19" s="25">
        <f>24*(-SUM(D19:I19)+SUM(J19:N19))</f>
        <v>8.0000000000582077</v>
      </c>
      <c r="AH19" s="24">
        <f>+AG19/24</f>
        <v>0.33333333333575865</v>
      </c>
      <c r="AI19" s="24">
        <f>+TRUNC(AH19)</f>
        <v>0</v>
      </c>
      <c r="AJ19" s="24">
        <f>24*(AH19-AI19)</f>
        <v>8.0000000000582077</v>
      </c>
      <c r="AO19" s="248"/>
      <c r="AP19" s="248"/>
      <c r="AQ19" s="248"/>
      <c r="AR19" s="248"/>
      <c r="AS19" s="248"/>
    </row>
    <row r="20" spans="1:45" ht="3.75" customHeight="1" thickBot="1" x14ac:dyDescent="0.25">
      <c r="A20" s="26"/>
      <c r="B20" s="26"/>
      <c r="C20" s="26"/>
      <c r="G20" s="27"/>
    </row>
    <row r="21" spans="1:45" ht="14.45" hidden="1" customHeight="1" x14ac:dyDescent="0.25">
      <c r="A21" s="504" t="s">
        <v>13</v>
      </c>
      <c r="B21" s="505"/>
      <c r="C21" s="505"/>
      <c r="D21" s="505"/>
      <c r="E21" s="505"/>
      <c r="F21" s="505"/>
      <c r="G21" s="506"/>
      <c r="H21" s="505"/>
      <c r="I21" s="505"/>
      <c r="J21" s="505"/>
      <c r="K21" s="505"/>
      <c r="L21" s="505"/>
      <c r="M21" s="505"/>
      <c r="N21" s="505"/>
      <c r="O21" s="505"/>
      <c r="P21" s="505"/>
      <c r="Q21" s="505"/>
      <c r="R21" s="505"/>
      <c r="S21" s="505"/>
      <c r="T21" s="505"/>
      <c r="U21" s="507"/>
    </row>
    <row r="22" spans="1:45" ht="18" customHeight="1" thickBot="1" x14ac:dyDescent="0.25">
      <c r="B22" s="1" t="s">
        <v>129</v>
      </c>
      <c r="H22" s="230">
        <v>1</v>
      </c>
      <c r="S22" s="1"/>
    </row>
    <row r="23" spans="1:45" ht="18" customHeight="1" thickBot="1" x14ac:dyDescent="0.3">
      <c r="B23" s="1" t="s">
        <v>115</v>
      </c>
      <c r="E23" s="526" t="s">
        <v>154</v>
      </c>
      <c r="F23" s="527"/>
      <c r="G23" s="527"/>
      <c r="H23" s="527"/>
      <c r="I23" s="527"/>
      <c r="J23" s="527"/>
      <c r="K23" s="527"/>
      <c r="L23" s="527"/>
      <c r="M23" s="527"/>
      <c r="N23" s="527"/>
      <c r="O23" s="527"/>
      <c r="P23" s="527"/>
      <c r="Q23" s="527"/>
      <c r="R23" s="527"/>
      <c r="S23" s="527"/>
      <c r="T23" s="527"/>
      <c r="U23" s="528"/>
    </row>
    <row r="24" spans="1:45" ht="13.5" thickBot="1" x14ac:dyDescent="0.25"/>
    <row r="25" spans="1:45" ht="19.5" thickBot="1" x14ac:dyDescent="0.35">
      <c r="A25" s="483" t="s">
        <v>93</v>
      </c>
      <c r="B25" s="484"/>
      <c r="C25" s="484"/>
      <c r="D25" s="484"/>
      <c r="E25" s="484"/>
      <c r="F25" s="484"/>
      <c r="G25" s="484"/>
      <c r="H25" s="484"/>
      <c r="I25" s="484"/>
      <c r="J25" s="484"/>
      <c r="K25" s="484"/>
      <c r="L25" s="484"/>
      <c r="M25" s="484"/>
      <c r="N25" s="484"/>
      <c r="O25" s="484"/>
      <c r="P25" s="484"/>
      <c r="Q25" s="484"/>
      <c r="R25" s="484"/>
      <c r="S25" s="484"/>
      <c r="T25" s="484"/>
      <c r="U25" s="485"/>
      <c r="AD25" s="228"/>
      <c r="AE25" s="228"/>
      <c r="AF25" s="229"/>
      <c r="AG25" s="228"/>
      <c r="AH25" s="228"/>
      <c r="AI25" s="228"/>
      <c r="AJ25" s="228"/>
      <c r="AK25" s="228"/>
      <c r="AL25" s="228"/>
      <c r="AM25" s="228"/>
      <c r="AN25" s="228"/>
      <c r="AO25" s="137"/>
      <c r="AP25" s="137"/>
      <c r="AQ25" s="137"/>
      <c r="AR25" s="137"/>
    </row>
    <row r="26" spans="1:45" s="28" customFormat="1" ht="16.5" thickBot="1" x14ac:dyDescent="0.3">
      <c r="A26" s="28" t="s">
        <v>14</v>
      </c>
      <c r="B26" s="28" t="s">
        <v>15</v>
      </c>
      <c r="AH26" s="28" t="s">
        <v>16</v>
      </c>
      <c r="AO26" s="31"/>
      <c r="AP26" s="31"/>
      <c r="AQ26" s="31"/>
      <c r="AR26" s="31"/>
      <c r="AS26" s="31"/>
    </row>
    <row r="27" spans="1:45" s="29" customFormat="1" ht="16.5" thickBot="1" x14ac:dyDescent="0.3">
      <c r="B27" s="197">
        <v>1</v>
      </c>
      <c r="C27" s="30" t="s">
        <v>20</v>
      </c>
      <c r="D27" s="31"/>
      <c r="E27" s="32"/>
      <c r="F27" s="32"/>
      <c r="G27" s="32"/>
      <c r="H27" s="508" t="s">
        <v>19</v>
      </c>
      <c r="I27" s="509"/>
      <c r="J27" s="31"/>
      <c r="K27" s="31"/>
      <c r="L27" s="31"/>
      <c r="M27" s="31" t="s">
        <v>124</v>
      </c>
      <c r="N27" s="31"/>
      <c r="O27" s="31"/>
      <c r="P27" s="31"/>
      <c r="Q27" s="31"/>
      <c r="R27" s="31"/>
      <c r="S27" s="31"/>
      <c r="T27" s="31"/>
      <c r="U27" s="31"/>
      <c r="W27" s="28"/>
      <c r="X27" s="28"/>
      <c r="Y27" s="28"/>
      <c r="Z27" s="28"/>
      <c r="AA27" s="28"/>
      <c r="AB27" s="28"/>
      <c r="AC27" s="34"/>
      <c r="AH27" s="29" t="s">
        <v>19</v>
      </c>
      <c r="AO27" s="31"/>
      <c r="AP27" s="31"/>
      <c r="AQ27" s="31"/>
      <c r="AR27" s="31"/>
      <c r="AS27" s="31"/>
    </row>
    <row r="28" spans="1:45" s="28" customFormat="1" ht="15.75" x14ac:dyDescent="0.25">
      <c r="B28" s="197"/>
      <c r="J28" s="32"/>
      <c r="K28" s="32"/>
      <c r="L28" s="32"/>
      <c r="M28" s="32"/>
      <c r="N28" s="32"/>
      <c r="O28" s="32"/>
      <c r="P28" s="32"/>
      <c r="Q28" s="32"/>
      <c r="R28" s="32"/>
      <c r="S28" s="32"/>
      <c r="T28" s="31"/>
      <c r="U28" s="33"/>
      <c r="AO28" s="31"/>
      <c r="AP28" s="31"/>
      <c r="AQ28" s="31"/>
      <c r="AR28" s="31"/>
      <c r="AS28" s="31"/>
    </row>
    <row r="29" spans="1:45" s="26" customFormat="1" ht="15.75" x14ac:dyDescent="0.25">
      <c r="B29" s="197">
        <v>2</v>
      </c>
      <c r="C29" s="470" t="s">
        <v>164</v>
      </c>
      <c r="D29" s="470"/>
      <c r="E29" s="470"/>
      <c r="F29" s="470"/>
      <c r="G29" s="470"/>
      <c r="H29" s="470"/>
      <c r="I29" s="470"/>
      <c r="J29" s="470"/>
      <c r="K29" s="470"/>
      <c r="L29" s="470"/>
      <c r="M29" s="470"/>
      <c r="N29" s="470"/>
      <c r="O29" s="470"/>
      <c r="P29" s="470"/>
      <c r="Q29" s="470"/>
      <c r="R29" s="470"/>
      <c r="S29" s="470"/>
      <c r="T29" s="470"/>
      <c r="U29" s="470"/>
      <c r="W29" s="35"/>
      <c r="X29" s="35"/>
      <c r="Y29" s="35"/>
      <c r="Z29" s="35"/>
      <c r="AA29" s="35"/>
      <c r="AB29" s="35"/>
      <c r="AC29" s="36"/>
      <c r="AO29" s="82"/>
      <c r="AP29" s="82"/>
      <c r="AQ29" s="82"/>
      <c r="AR29" s="82"/>
      <c r="AS29" s="82"/>
    </row>
    <row r="30" spans="1:45" s="28" customFormat="1" ht="3.75" customHeight="1" x14ac:dyDescent="0.25">
      <c r="B30" s="197"/>
      <c r="C30" s="470"/>
      <c r="D30" s="470"/>
      <c r="E30" s="470"/>
      <c r="F30" s="470"/>
      <c r="G30" s="470"/>
      <c r="H30" s="470"/>
      <c r="I30" s="470"/>
      <c r="J30" s="470"/>
      <c r="K30" s="470"/>
      <c r="L30" s="470"/>
      <c r="M30" s="470"/>
      <c r="N30" s="470"/>
      <c r="O30" s="470"/>
      <c r="P30" s="470"/>
      <c r="Q30" s="470"/>
      <c r="R30" s="470"/>
      <c r="S30" s="470"/>
      <c r="T30" s="470"/>
      <c r="U30" s="470"/>
      <c r="AO30" s="31"/>
      <c r="AP30" s="31"/>
      <c r="AQ30" s="31"/>
      <c r="AR30" s="31"/>
      <c r="AS30" s="31"/>
    </row>
    <row r="31" spans="1:45" s="28" customFormat="1" ht="15.75" customHeight="1" x14ac:dyDescent="0.25">
      <c r="B31" s="197"/>
      <c r="C31" s="470"/>
      <c r="D31" s="470"/>
      <c r="E31" s="470"/>
      <c r="F31" s="470"/>
      <c r="G31" s="470"/>
      <c r="H31" s="470"/>
      <c r="I31" s="470"/>
      <c r="J31" s="470"/>
      <c r="K31" s="470"/>
      <c r="L31" s="470"/>
      <c r="M31" s="470"/>
      <c r="N31" s="470"/>
      <c r="O31" s="470"/>
      <c r="P31" s="470"/>
      <c r="Q31" s="470"/>
      <c r="R31" s="470"/>
      <c r="S31" s="470"/>
      <c r="T31" s="470"/>
      <c r="U31" s="470"/>
      <c r="AO31" s="31"/>
      <c r="AP31" s="31"/>
      <c r="AQ31" s="31"/>
      <c r="AR31" s="31"/>
      <c r="AS31" s="31"/>
    </row>
    <row r="32" spans="1:45" s="28" customFormat="1" ht="15.75" x14ac:dyDescent="0.25">
      <c r="C32" s="529"/>
      <c r="D32" s="529"/>
      <c r="E32" s="529"/>
      <c r="F32" s="529"/>
      <c r="G32" s="529"/>
      <c r="H32" s="529"/>
      <c r="I32" s="529"/>
      <c r="J32" s="529"/>
      <c r="K32" s="529"/>
      <c r="L32" s="529"/>
      <c r="M32" s="529"/>
      <c r="N32" s="529"/>
      <c r="O32" s="529"/>
      <c r="P32" s="529"/>
      <c r="Q32" s="529"/>
      <c r="R32" s="529"/>
      <c r="S32" s="529"/>
      <c r="T32" s="529"/>
      <c r="U32" s="529"/>
      <c r="AO32" s="31"/>
      <c r="AP32" s="31"/>
      <c r="AQ32" s="31"/>
      <c r="AR32" s="31"/>
      <c r="AS32" s="31"/>
    </row>
    <row r="33" spans="2:45" s="28" customFormat="1" ht="15.75" x14ac:dyDescent="0.25">
      <c r="B33" s="37"/>
      <c r="C33" s="38" t="s">
        <v>21</v>
      </c>
      <c r="D33" s="38"/>
      <c r="E33" s="38"/>
      <c r="F33" s="38"/>
      <c r="G33" s="38"/>
      <c r="H33" s="38"/>
      <c r="I33" s="38"/>
      <c r="J33" s="38"/>
      <c r="K33" s="38"/>
      <c r="L33" s="38"/>
      <c r="M33" s="38"/>
      <c r="N33" s="38"/>
      <c r="O33" s="38"/>
      <c r="P33" s="38"/>
      <c r="Q33" s="38"/>
      <c r="R33" s="38"/>
      <c r="S33" s="38"/>
      <c r="T33" s="38"/>
      <c r="U33" s="39"/>
      <c r="AO33" s="31"/>
      <c r="AP33" s="31"/>
      <c r="AQ33" s="31"/>
      <c r="AR33" s="31"/>
      <c r="AS33" s="31"/>
    </row>
    <row r="34" spans="2:45" s="29" customFormat="1" ht="15.75" x14ac:dyDescent="0.25">
      <c r="C34" s="40" t="s">
        <v>22</v>
      </c>
      <c r="D34" s="26"/>
      <c r="E34" s="40"/>
      <c r="F34" s="26"/>
      <c r="G34" s="26"/>
      <c r="H34" s="26"/>
      <c r="I34" s="26"/>
      <c r="J34" s="26"/>
      <c r="K34" s="26"/>
      <c r="L34" s="26"/>
      <c r="M34" s="26"/>
      <c r="N34" s="26"/>
      <c r="O34" s="26"/>
      <c r="P34" s="26"/>
      <c r="Q34" s="26"/>
      <c r="R34" s="26"/>
      <c r="S34" s="26"/>
      <c r="T34" s="26"/>
      <c r="U34" s="26"/>
      <c r="AO34" s="31"/>
      <c r="AP34" s="31"/>
      <c r="AQ34" s="31"/>
      <c r="AR34" s="31"/>
      <c r="AS34" s="31"/>
    </row>
    <row r="35" spans="2:45" s="26" customFormat="1" ht="14.25" hidden="1" x14ac:dyDescent="0.2">
      <c r="D35" s="471" t="s">
        <v>23</v>
      </c>
      <c r="E35" s="472"/>
      <c r="F35" s="472"/>
      <c r="G35" s="473"/>
      <c r="H35" s="472" t="s">
        <v>24</v>
      </c>
      <c r="I35" s="472"/>
      <c r="J35" s="472" t="s">
        <v>25</v>
      </c>
      <c r="K35" s="472"/>
      <c r="L35" s="472"/>
      <c r="M35" s="472" t="s">
        <v>26</v>
      </c>
      <c r="N35" s="474"/>
      <c r="O35" s="41"/>
      <c r="P35" s="41"/>
      <c r="Q35" s="471" t="s">
        <v>11</v>
      </c>
      <c r="R35" s="474"/>
      <c r="S35" s="182" t="s">
        <v>27</v>
      </c>
      <c r="U35" s="42" t="s">
        <v>28</v>
      </c>
      <c r="AO35" s="82"/>
      <c r="AP35" s="82"/>
      <c r="AQ35" s="82"/>
      <c r="AR35" s="82"/>
      <c r="AS35" s="82"/>
    </row>
    <row r="36" spans="2:45" s="26" customFormat="1" ht="14.25" hidden="1" x14ac:dyDescent="0.2">
      <c r="C36" s="43">
        <v>1</v>
      </c>
      <c r="D36" s="462" t="str">
        <f>IF(AI19&gt;=1,F19,"")</f>
        <v/>
      </c>
      <c r="E36" s="463"/>
      <c r="F36" s="463"/>
      <c r="G36" s="464"/>
      <c r="H36" s="465" t="str">
        <f>IF($AI$19&gt;=1,H19,"")</f>
        <v/>
      </c>
      <c r="I36" s="466"/>
      <c r="J36" s="463" t="str">
        <f>IF($AI$19&gt;=1,D36+1,"")</f>
        <v/>
      </c>
      <c r="K36" s="466"/>
      <c r="L36" s="466"/>
      <c r="M36" s="465" t="str">
        <f>IF(AI19&gt;=1,H36,"")</f>
        <v/>
      </c>
      <c r="N36" s="467"/>
      <c r="O36" s="44"/>
      <c r="P36" s="44"/>
      <c r="Q36" s="468">
        <f>+IF($AI$19&gt;=1,1,0)</f>
        <v>0</v>
      </c>
      <c r="R36" s="469"/>
      <c r="S36" s="183">
        <v>30</v>
      </c>
      <c r="U36" s="45">
        <f t="shared" ref="U36:U42" si="0">IF(Q36=1,(S36),(0))</f>
        <v>0</v>
      </c>
      <c r="AO36" s="82"/>
      <c r="AP36" s="82"/>
      <c r="AQ36" s="82"/>
      <c r="AR36" s="82"/>
      <c r="AS36" s="82"/>
    </row>
    <row r="37" spans="2:45" s="26" customFormat="1" ht="14.25" hidden="1" x14ac:dyDescent="0.2">
      <c r="C37" s="43">
        <v>2</v>
      </c>
      <c r="D37" s="462" t="str">
        <f>IF($AI$19&gt;=2,D36+1,"")</f>
        <v/>
      </c>
      <c r="E37" s="463"/>
      <c r="F37" s="463"/>
      <c r="G37" s="464"/>
      <c r="H37" s="465" t="str">
        <f>IF($AI$19&gt;=2,H36,"")</f>
        <v/>
      </c>
      <c r="I37" s="466"/>
      <c r="J37" s="463" t="str">
        <f>IF($AI$19&gt;=2,+J36+1,"")</f>
        <v/>
      </c>
      <c r="K37" s="466"/>
      <c r="L37" s="466"/>
      <c r="M37" s="465" t="str">
        <f>IF(AI19&gt;=2,M36,"")</f>
        <v/>
      </c>
      <c r="N37" s="467"/>
      <c r="O37" s="44"/>
      <c r="P37" s="44"/>
      <c r="Q37" s="468">
        <f>+IF($AI$19&gt;=2,1,0)</f>
        <v>0</v>
      </c>
      <c r="R37" s="469"/>
      <c r="S37" s="183">
        <v>30</v>
      </c>
      <c r="U37" s="45">
        <f t="shared" si="0"/>
        <v>0</v>
      </c>
      <c r="AO37" s="82"/>
      <c r="AP37" s="82"/>
      <c r="AQ37" s="82"/>
      <c r="AR37" s="82"/>
      <c r="AS37" s="82"/>
    </row>
    <row r="38" spans="2:45" s="26" customFormat="1" ht="14.25" hidden="1" x14ac:dyDescent="0.2">
      <c r="C38" s="43">
        <v>3</v>
      </c>
      <c r="D38" s="462" t="str">
        <f>IF($AI$19&gt;=3,D37+1,"")</f>
        <v/>
      </c>
      <c r="E38" s="463"/>
      <c r="F38" s="463"/>
      <c r="G38" s="464"/>
      <c r="H38" s="465" t="str">
        <f>IF($AI$19&gt;=3,H37,"")</f>
        <v/>
      </c>
      <c r="I38" s="466"/>
      <c r="J38" s="463" t="str">
        <f>IF($AI$19&gt;=3,+J37+1,"")</f>
        <v/>
      </c>
      <c r="K38" s="466"/>
      <c r="L38" s="466"/>
      <c r="M38" s="465" t="str">
        <f>IF(AI19&gt;=3,H38,"")</f>
        <v/>
      </c>
      <c r="N38" s="467"/>
      <c r="O38" s="44"/>
      <c r="P38" s="44"/>
      <c r="Q38" s="468">
        <f>+IF($AI$19&gt;=3,1,0)</f>
        <v>0</v>
      </c>
      <c r="R38" s="469"/>
      <c r="S38" s="183">
        <v>30</v>
      </c>
      <c r="U38" s="45">
        <f t="shared" si="0"/>
        <v>0</v>
      </c>
      <c r="AO38" s="82"/>
      <c r="AP38" s="82"/>
      <c r="AQ38" s="82"/>
      <c r="AR38" s="82"/>
      <c r="AS38" s="82"/>
    </row>
    <row r="39" spans="2:45" s="26" customFormat="1" ht="14.25" hidden="1" x14ac:dyDescent="0.2">
      <c r="C39" s="43">
        <v>4</v>
      </c>
      <c r="D39" s="462" t="str">
        <f>IF($AI$19&gt;=4,D38+1,"")</f>
        <v/>
      </c>
      <c r="E39" s="463"/>
      <c r="F39" s="463"/>
      <c r="G39" s="464"/>
      <c r="H39" s="465" t="str">
        <f>IF($AI$19&gt;=4,H38,"")</f>
        <v/>
      </c>
      <c r="I39" s="466"/>
      <c r="J39" s="463" t="str">
        <f>IF($AI$19&gt;=4,+J38+1,"")</f>
        <v/>
      </c>
      <c r="K39" s="466"/>
      <c r="L39" s="466"/>
      <c r="M39" s="465" t="str">
        <f>IF(AI19&gt;=4,H39,"")</f>
        <v/>
      </c>
      <c r="N39" s="467"/>
      <c r="O39" s="44"/>
      <c r="P39" s="44"/>
      <c r="Q39" s="468">
        <f>+IF($AI$19&gt;=4,1,0)</f>
        <v>0</v>
      </c>
      <c r="R39" s="469"/>
      <c r="S39" s="183">
        <v>30</v>
      </c>
      <c r="U39" s="45">
        <f t="shared" si="0"/>
        <v>0</v>
      </c>
      <c r="AO39" s="82"/>
      <c r="AP39" s="82"/>
      <c r="AQ39" s="82"/>
      <c r="AR39" s="82"/>
      <c r="AS39" s="82"/>
    </row>
    <row r="40" spans="2:45" s="26" customFormat="1" ht="14.25" hidden="1" x14ac:dyDescent="0.2">
      <c r="C40" s="43">
        <v>5</v>
      </c>
      <c r="D40" s="462" t="str">
        <f>IF($AI$19&gt;=5,D39+1,"")</f>
        <v/>
      </c>
      <c r="E40" s="463"/>
      <c r="F40" s="463"/>
      <c r="G40" s="464"/>
      <c r="H40" s="465" t="str">
        <f>IF($AI$19&gt;=5,H39,"")</f>
        <v/>
      </c>
      <c r="I40" s="466"/>
      <c r="J40" s="463" t="str">
        <f>IF($AI$19&gt;=5,+J39+1,"")</f>
        <v/>
      </c>
      <c r="K40" s="466"/>
      <c r="L40" s="466"/>
      <c r="M40" s="465" t="str">
        <f>IF(AI19&gt;=5,H40,"")</f>
        <v/>
      </c>
      <c r="N40" s="467"/>
      <c r="O40" s="44"/>
      <c r="P40" s="44"/>
      <c r="Q40" s="468">
        <f>+IF($AI$19&gt;=5,1,0)</f>
        <v>0</v>
      </c>
      <c r="R40" s="469"/>
      <c r="S40" s="183">
        <v>30</v>
      </c>
      <c r="U40" s="45">
        <f t="shared" si="0"/>
        <v>0</v>
      </c>
      <c r="AB40" s="46"/>
      <c r="AO40" s="82"/>
      <c r="AP40" s="82"/>
      <c r="AQ40" s="82"/>
      <c r="AR40" s="82"/>
      <c r="AS40" s="82"/>
    </row>
    <row r="41" spans="2:45" s="26" customFormat="1" ht="14.25" hidden="1" x14ac:dyDescent="0.2">
      <c r="C41" s="43">
        <v>6</v>
      </c>
      <c r="D41" s="462" t="str">
        <f>IF($AI$19&gt;=6,D40+1,"")</f>
        <v/>
      </c>
      <c r="E41" s="463"/>
      <c r="F41" s="463"/>
      <c r="G41" s="464"/>
      <c r="H41" s="465" t="str">
        <f>IF($AI$19&gt;=6,H40,"")</f>
        <v/>
      </c>
      <c r="I41" s="466"/>
      <c r="J41" s="463" t="str">
        <f>IF($AI$19&gt;=6,+J40+1,"")</f>
        <v/>
      </c>
      <c r="K41" s="466"/>
      <c r="L41" s="466"/>
      <c r="M41" s="465" t="str">
        <f>IF(AI19&gt;=6,H41,"")</f>
        <v/>
      </c>
      <c r="N41" s="467"/>
      <c r="O41" s="44"/>
      <c r="P41" s="44"/>
      <c r="Q41" s="468">
        <f>+IF($AI$19&gt;=6,1,0)</f>
        <v>0</v>
      </c>
      <c r="R41" s="469"/>
      <c r="S41" s="183">
        <v>30</v>
      </c>
      <c r="U41" s="45">
        <f t="shared" si="0"/>
        <v>0</v>
      </c>
      <c r="AB41" s="46"/>
      <c r="AC41" s="47"/>
      <c r="AO41" s="82"/>
      <c r="AP41" s="82"/>
      <c r="AQ41" s="82"/>
      <c r="AR41" s="82"/>
      <c r="AS41" s="82"/>
    </row>
    <row r="42" spans="2:45" s="26" customFormat="1" ht="15" hidden="1" thickBot="1" x14ac:dyDescent="0.25">
      <c r="C42" s="43">
        <v>7</v>
      </c>
      <c r="D42" s="462" t="str">
        <f>IF($AI$19&gt;=7,D41+1,"")</f>
        <v/>
      </c>
      <c r="E42" s="463"/>
      <c r="F42" s="463"/>
      <c r="G42" s="464"/>
      <c r="H42" s="465" t="str">
        <f>IF($AI$19&gt;=7,H41,"")</f>
        <v/>
      </c>
      <c r="I42" s="466"/>
      <c r="J42" s="463" t="str">
        <f>IF($AI$19&gt;=7,+J41+1,"")</f>
        <v/>
      </c>
      <c r="K42" s="466"/>
      <c r="L42" s="466"/>
      <c r="M42" s="465" t="str">
        <f>IF(AI19&gt;=7,H42,"")</f>
        <v/>
      </c>
      <c r="N42" s="467"/>
      <c r="O42" s="44"/>
      <c r="P42" s="44"/>
      <c r="Q42" s="468">
        <f>+IF($AI$19&gt;=7,1,0)</f>
        <v>0</v>
      </c>
      <c r="R42" s="469"/>
      <c r="S42" s="184">
        <v>30</v>
      </c>
      <c r="U42" s="48">
        <f t="shared" si="0"/>
        <v>0</v>
      </c>
      <c r="AB42" s="46"/>
      <c r="AC42" s="35"/>
      <c r="AO42" s="82"/>
      <c r="AP42" s="82"/>
      <c r="AQ42" s="82"/>
      <c r="AR42" s="82"/>
      <c r="AS42" s="82"/>
    </row>
    <row r="43" spans="2:45" s="26" customFormat="1" ht="15" hidden="1" x14ac:dyDescent="0.25">
      <c r="C43" s="40" t="s">
        <v>29</v>
      </c>
      <c r="E43" s="40"/>
      <c r="F43" s="49"/>
      <c r="G43" s="50"/>
      <c r="H43" s="49"/>
      <c r="I43" s="35"/>
      <c r="J43" s="51"/>
      <c r="K43" s="51"/>
      <c r="M43" s="52"/>
      <c r="N43" s="52"/>
      <c r="O43" s="52"/>
      <c r="P43" s="52"/>
      <c r="Q43" s="52"/>
      <c r="S43" s="53"/>
      <c r="U43" s="54">
        <f>SUM(U36:U42)</f>
        <v>0</v>
      </c>
      <c r="AB43" s="46"/>
      <c r="AO43" s="82"/>
      <c r="AP43" s="82"/>
      <c r="AQ43" s="82"/>
      <c r="AR43" s="82"/>
      <c r="AS43" s="82"/>
    </row>
    <row r="44" spans="2:45" s="26" customFormat="1" ht="15" hidden="1" customHeight="1" x14ac:dyDescent="0.25">
      <c r="C44" s="55"/>
      <c r="E44" s="459" t="s">
        <v>30</v>
      </c>
      <c r="F44" s="460"/>
      <c r="G44" s="460"/>
      <c r="H44" s="460"/>
      <c r="I44" s="460"/>
      <c r="J44" s="461"/>
      <c r="K44" s="56"/>
      <c r="M44" s="53"/>
      <c r="AB44" s="35"/>
      <c r="AO44" s="82"/>
      <c r="AP44" s="82"/>
      <c r="AQ44" s="82"/>
      <c r="AR44" s="82"/>
      <c r="AS44" s="82"/>
    </row>
    <row r="45" spans="2:45" s="26" customFormat="1" ht="15" hidden="1" customHeight="1" x14ac:dyDescent="0.2">
      <c r="D45" s="35"/>
      <c r="E45" s="455" t="s">
        <v>31</v>
      </c>
      <c r="F45" s="456"/>
      <c r="G45" s="455" t="s">
        <v>32</v>
      </c>
      <c r="H45" s="456"/>
      <c r="I45" s="455" t="s">
        <v>33</v>
      </c>
      <c r="J45" s="456"/>
      <c r="K45" s="57"/>
      <c r="L45" s="457" t="s">
        <v>34</v>
      </c>
      <c r="M45" s="458"/>
      <c r="N45" s="35"/>
      <c r="O45" s="35"/>
      <c r="P45" s="42" t="s">
        <v>35</v>
      </c>
      <c r="Q45" s="35"/>
      <c r="R45" s="35"/>
      <c r="S45" s="35"/>
      <c r="T45" s="35"/>
      <c r="U45" s="35"/>
      <c r="AF45" s="452"/>
      <c r="AG45" s="453"/>
      <c r="AH45" s="453"/>
      <c r="AI45" s="453"/>
      <c r="AJ45" s="453"/>
      <c r="AK45" s="454"/>
      <c r="AO45" s="82"/>
      <c r="AP45" s="82"/>
      <c r="AQ45" s="82"/>
      <c r="AR45" s="82"/>
      <c r="AS45" s="82"/>
    </row>
    <row r="46" spans="2:45" s="35" customFormat="1" ht="15" hidden="1" customHeight="1" x14ac:dyDescent="0.25">
      <c r="C46" s="448" t="s">
        <v>36</v>
      </c>
      <c r="D46" s="449"/>
      <c r="E46" s="58"/>
      <c r="F46" s="59"/>
      <c r="G46" s="60"/>
      <c r="H46" s="61"/>
      <c r="I46" s="60"/>
      <c r="J46" s="61"/>
      <c r="K46" s="62"/>
      <c r="L46" s="450">
        <f>F46+H46+J46</f>
        <v>0</v>
      </c>
      <c r="M46" s="451"/>
      <c r="P46" s="45">
        <f>IF(L46 &lt;=U36,L46,U36)</f>
        <v>0</v>
      </c>
      <c r="AF46" s="455"/>
      <c r="AG46" s="456"/>
      <c r="AH46" s="455"/>
      <c r="AI46" s="456"/>
      <c r="AJ46" s="455"/>
      <c r="AK46" s="456"/>
      <c r="AO46" s="82"/>
      <c r="AP46" s="82"/>
      <c r="AQ46" s="82"/>
      <c r="AR46" s="82"/>
      <c r="AS46" s="82"/>
    </row>
    <row r="47" spans="2:45" s="35" customFormat="1" ht="15" hidden="1" customHeight="1" x14ac:dyDescent="0.25">
      <c r="C47" s="448" t="s">
        <v>37</v>
      </c>
      <c r="D47" s="449"/>
      <c r="E47" s="58"/>
      <c r="F47" s="59"/>
      <c r="G47" s="60"/>
      <c r="H47" s="61"/>
      <c r="I47" s="60"/>
      <c r="J47" s="61"/>
      <c r="K47" s="62"/>
      <c r="L47" s="450">
        <f>F47+H47+J47</f>
        <v>0</v>
      </c>
      <c r="M47" s="451"/>
      <c r="P47" s="45">
        <f>IF(L47 &lt;=U37,L47,U37)</f>
        <v>0</v>
      </c>
      <c r="AF47" s="60"/>
      <c r="AG47" s="61"/>
      <c r="AH47" s="63"/>
      <c r="AI47" s="61"/>
      <c r="AJ47" s="63"/>
      <c r="AK47" s="61"/>
      <c r="AO47" s="82"/>
      <c r="AP47" s="82"/>
      <c r="AQ47" s="82"/>
      <c r="AR47" s="82"/>
      <c r="AS47" s="82"/>
    </row>
    <row r="48" spans="2:45" s="35" customFormat="1" ht="15" hidden="1" customHeight="1" x14ac:dyDescent="0.25">
      <c r="C48" s="448" t="s">
        <v>38</v>
      </c>
      <c r="D48" s="449"/>
      <c r="E48" s="58"/>
      <c r="F48" s="59"/>
      <c r="G48" s="60"/>
      <c r="H48" s="61"/>
      <c r="I48" s="60"/>
      <c r="J48" s="61"/>
      <c r="K48" s="62"/>
      <c r="L48" s="450">
        <f t="shared" ref="L48:L52" si="1">F48+H48+J48</f>
        <v>0</v>
      </c>
      <c r="M48" s="451"/>
      <c r="P48" s="45">
        <f t="shared" ref="P48:P52" si="2">IF(L48 &lt;=U38,L48,U38)</f>
        <v>0</v>
      </c>
      <c r="AF48" s="60"/>
      <c r="AG48" s="61"/>
      <c r="AH48" s="63"/>
      <c r="AI48" s="61"/>
      <c r="AJ48" s="63"/>
      <c r="AK48" s="61"/>
      <c r="AO48" s="82"/>
      <c r="AP48" s="82"/>
      <c r="AQ48" s="82"/>
      <c r="AR48" s="82"/>
      <c r="AS48" s="82"/>
    </row>
    <row r="49" spans="2:45" s="35" customFormat="1" ht="15" hidden="1" customHeight="1" x14ac:dyDescent="0.25">
      <c r="C49" s="448" t="s">
        <v>39</v>
      </c>
      <c r="D49" s="449"/>
      <c r="E49" s="58"/>
      <c r="F49" s="59"/>
      <c r="G49" s="60"/>
      <c r="H49" s="61"/>
      <c r="I49" s="60"/>
      <c r="J49" s="61"/>
      <c r="K49" s="62"/>
      <c r="L49" s="450">
        <f t="shared" si="1"/>
        <v>0</v>
      </c>
      <c r="M49" s="451"/>
      <c r="P49" s="45">
        <f t="shared" si="2"/>
        <v>0</v>
      </c>
      <c r="AF49" s="60"/>
      <c r="AG49" s="61"/>
      <c r="AH49" s="63"/>
      <c r="AI49" s="61"/>
      <c r="AJ49" s="63"/>
      <c r="AK49" s="61"/>
      <c r="AO49" s="82"/>
      <c r="AP49" s="82"/>
      <c r="AQ49" s="82"/>
      <c r="AR49" s="82"/>
      <c r="AS49" s="82"/>
    </row>
    <row r="50" spans="2:45" s="35" customFormat="1" ht="15" hidden="1" customHeight="1" x14ac:dyDescent="0.25">
      <c r="C50" s="448" t="s">
        <v>40</v>
      </c>
      <c r="D50" s="449"/>
      <c r="E50" s="58"/>
      <c r="F50" s="59"/>
      <c r="G50" s="60"/>
      <c r="H50" s="61"/>
      <c r="I50" s="60"/>
      <c r="J50" s="61"/>
      <c r="K50" s="62"/>
      <c r="L50" s="450">
        <f t="shared" si="1"/>
        <v>0</v>
      </c>
      <c r="M50" s="451"/>
      <c r="P50" s="45">
        <f>IF(L50 &lt;=U40,L50,U40)</f>
        <v>0</v>
      </c>
      <c r="AF50" s="60"/>
      <c r="AG50" s="61"/>
      <c r="AH50" s="63"/>
      <c r="AI50" s="61"/>
      <c r="AJ50" s="63"/>
      <c r="AK50" s="61"/>
      <c r="AO50" s="82"/>
      <c r="AP50" s="82"/>
      <c r="AQ50" s="82"/>
      <c r="AR50" s="82"/>
      <c r="AS50" s="82"/>
    </row>
    <row r="51" spans="2:45" s="35" customFormat="1" ht="15" hidden="1" customHeight="1" x14ac:dyDescent="0.25">
      <c r="C51" s="448" t="s">
        <v>41</v>
      </c>
      <c r="D51" s="449"/>
      <c r="E51" s="58"/>
      <c r="F51" s="59"/>
      <c r="G51" s="60"/>
      <c r="H51" s="61"/>
      <c r="I51" s="60"/>
      <c r="J51" s="61"/>
      <c r="K51" s="62"/>
      <c r="L51" s="450">
        <f t="shared" si="1"/>
        <v>0</v>
      </c>
      <c r="M51" s="451"/>
      <c r="P51" s="45">
        <f t="shared" si="2"/>
        <v>0</v>
      </c>
      <c r="AF51" s="64"/>
      <c r="AG51" s="61"/>
      <c r="AH51" s="63"/>
      <c r="AI51" s="61"/>
      <c r="AJ51" s="63"/>
      <c r="AK51" s="61"/>
      <c r="AO51" s="82"/>
      <c r="AP51" s="82"/>
      <c r="AQ51" s="82"/>
      <c r="AR51" s="82"/>
      <c r="AS51" s="82"/>
    </row>
    <row r="52" spans="2:45" s="35" customFormat="1" ht="15" hidden="1" customHeight="1" x14ac:dyDescent="0.25">
      <c r="C52" s="435" t="s">
        <v>42</v>
      </c>
      <c r="D52" s="436"/>
      <c r="E52" s="65"/>
      <c r="F52" s="66"/>
      <c r="G52" s="67"/>
      <c r="H52" s="68"/>
      <c r="I52" s="67"/>
      <c r="J52" s="68"/>
      <c r="K52" s="69"/>
      <c r="L52" s="437">
        <f t="shared" si="1"/>
        <v>0</v>
      </c>
      <c r="M52" s="438"/>
      <c r="P52" s="45">
        <f t="shared" si="2"/>
        <v>0</v>
      </c>
      <c r="AF52" s="60"/>
      <c r="AG52" s="61"/>
      <c r="AH52" s="63"/>
      <c r="AI52" s="61"/>
      <c r="AJ52" s="63"/>
      <c r="AK52" s="61"/>
      <c r="AO52" s="82"/>
      <c r="AP52" s="82"/>
      <c r="AQ52" s="82"/>
      <c r="AR52" s="82"/>
      <c r="AS52" s="82"/>
    </row>
    <row r="53" spans="2:45" s="35" customFormat="1" ht="15" hidden="1" customHeight="1" x14ac:dyDescent="0.25">
      <c r="C53" s="71" t="s">
        <v>43</v>
      </c>
      <c r="D53" s="72"/>
      <c r="E53" s="73"/>
      <c r="F53" s="74"/>
      <c r="G53" s="74"/>
      <c r="H53" s="75"/>
      <c r="I53" s="439">
        <f>SUM(F46:F52)+SUM(H46:H52)+SUM(J46:J52)</f>
        <v>0</v>
      </c>
      <c r="J53" s="440"/>
      <c r="L53" s="441">
        <f>SUM(M46:M52)</f>
        <v>0</v>
      </c>
      <c r="M53" s="442"/>
      <c r="P53" s="76">
        <f>SUM(P46:P52)</f>
        <v>0</v>
      </c>
      <c r="AF53" s="67"/>
      <c r="AG53" s="68"/>
      <c r="AH53" s="70"/>
      <c r="AI53" s="68"/>
      <c r="AJ53" s="70"/>
      <c r="AK53" s="68"/>
      <c r="AO53" s="82"/>
      <c r="AP53" s="82"/>
      <c r="AQ53" s="82"/>
      <c r="AR53" s="82"/>
      <c r="AS53" s="82"/>
    </row>
    <row r="54" spans="2:45" s="35" customFormat="1" ht="15" hidden="1" customHeight="1" x14ac:dyDescent="0.2">
      <c r="C54" s="26"/>
      <c r="D54" s="26"/>
      <c r="E54" s="26"/>
      <c r="F54" s="26"/>
      <c r="G54" s="26"/>
      <c r="H54" s="26"/>
      <c r="I54" s="26"/>
      <c r="J54" s="26"/>
      <c r="K54" s="26"/>
      <c r="L54" s="26"/>
      <c r="M54" s="26"/>
      <c r="N54" s="26"/>
      <c r="O54" s="26"/>
      <c r="P54" s="26"/>
      <c r="Q54" s="26"/>
      <c r="R54" s="26"/>
      <c r="S54" s="54"/>
      <c r="T54" s="26"/>
      <c r="U54" s="26"/>
      <c r="V54" s="53">
        <f>I53+AJ54</f>
        <v>0</v>
      </c>
      <c r="W54" s="53"/>
      <c r="X54" s="53"/>
      <c r="Y54" s="53"/>
      <c r="Z54" s="53"/>
      <c r="AA54" s="53"/>
      <c r="AB54" s="53"/>
      <c r="AC54" s="53"/>
      <c r="AD54" s="53"/>
      <c r="AE54" s="53"/>
      <c r="AF54" s="77"/>
      <c r="AG54" s="75"/>
      <c r="AH54" s="75"/>
      <c r="AI54" s="75"/>
      <c r="AJ54" s="443"/>
      <c r="AK54" s="444"/>
      <c r="AO54" s="82"/>
      <c r="AP54" s="82"/>
      <c r="AQ54" s="82"/>
      <c r="AR54" s="82"/>
      <c r="AS54" s="82"/>
    </row>
    <row r="55" spans="2:45" s="26" customFormat="1" ht="3.75" hidden="1" customHeight="1" x14ac:dyDescent="0.25">
      <c r="C55" s="40" t="s">
        <v>44</v>
      </c>
      <c r="G55" s="14"/>
      <c r="H55" s="445" t="s">
        <v>45</v>
      </c>
      <c r="I55" s="446"/>
      <c r="J55" s="445" t="s">
        <v>24</v>
      </c>
      <c r="K55" s="447"/>
      <c r="L55" s="446"/>
      <c r="M55" s="445" t="s">
        <v>26</v>
      </c>
      <c r="N55" s="446"/>
      <c r="O55" s="78"/>
      <c r="P55" s="78"/>
      <c r="Q55" s="79"/>
      <c r="R55" s="206" t="s">
        <v>12</v>
      </c>
      <c r="S55" s="80" t="s">
        <v>27</v>
      </c>
      <c r="U55" s="81" t="s">
        <v>35</v>
      </c>
      <c r="AC55" s="35"/>
      <c r="AO55" s="82"/>
      <c r="AP55" s="82"/>
      <c r="AQ55" s="82"/>
      <c r="AR55" s="82"/>
      <c r="AS55" s="82"/>
    </row>
    <row r="56" spans="2:45" s="26" customFormat="1" ht="14.25" x14ac:dyDescent="0.2">
      <c r="D56" s="423" t="s">
        <v>46</v>
      </c>
      <c r="E56" s="423"/>
      <c r="F56" s="423"/>
      <c r="G56" s="423"/>
      <c r="H56" s="424" t="str">
        <f>IF(AND(AJ19&gt;0,$AJ$19&lt;2),$J$19,"")</f>
        <v/>
      </c>
      <c r="I56" s="425"/>
      <c r="J56" s="426" t="str">
        <f>IF(AND(AJ19&gt;0,$AJ$19&lt;2),$H$19,"")</f>
        <v/>
      </c>
      <c r="K56" s="427"/>
      <c r="L56" s="428"/>
      <c r="M56" s="426" t="str">
        <f>IF(AND(AJ19&gt;0,$AJ$19&lt;2),$M$19,"")</f>
        <v/>
      </c>
      <c r="N56" s="428"/>
      <c r="O56" s="78"/>
      <c r="P56" s="83">
        <f>IF($AJ$19&lt;2,$AJ$19,0)+8</f>
        <v>8</v>
      </c>
      <c r="Q56" s="79"/>
      <c r="R56" s="263">
        <f>P56-8</f>
        <v>0</v>
      </c>
      <c r="S56" s="84">
        <v>0</v>
      </c>
      <c r="T56" s="26">
        <f>IF(F17&gt;60, 1,0)</f>
        <v>1</v>
      </c>
      <c r="U56" s="85">
        <f>IF(P56&gt;8,S56,0)*T56</f>
        <v>0</v>
      </c>
      <c r="W56" s="53"/>
      <c r="X56" s="53"/>
      <c r="Y56" s="53"/>
      <c r="Z56" s="53"/>
      <c r="AA56" s="53"/>
      <c r="AB56" s="53"/>
      <c r="AC56" s="82"/>
      <c r="AH56" s="54"/>
      <c r="AO56" s="82"/>
      <c r="AP56" s="82"/>
      <c r="AQ56" s="82"/>
      <c r="AR56" s="82"/>
      <c r="AS56" s="82"/>
    </row>
    <row r="57" spans="2:45" s="26" customFormat="1" ht="14.25" x14ac:dyDescent="0.2">
      <c r="D57" s="423" t="s">
        <v>47</v>
      </c>
      <c r="E57" s="423"/>
      <c r="F57" s="423"/>
      <c r="G57" s="423"/>
      <c r="H57" s="424" t="str">
        <f>IF(AND($AJ$19&gt;=2,$AJ$19&lt;6),$J$19,"")</f>
        <v/>
      </c>
      <c r="I57" s="425"/>
      <c r="J57" s="426" t="str">
        <f>IF(AND($AJ$19&gt;=2,$AJ$19&lt;6),$H$19,"")</f>
        <v/>
      </c>
      <c r="K57" s="427"/>
      <c r="L57" s="428"/>
      <c r="M57" s="426" t="str">
        <f>IF(AND($AJ$19&gt;=2,$AJ$19&lt;6),$M$19,"")</f>
        <v/>
      </c>
      <c r="N57" s="428"/>
      <c r="O57" s="78"/>
      <c r="P57" s="83">
        <f>IF(AND($AJ$19&gt;=2,AJ19&lt;6),$AJ$19,0)+8</f>
        <v>8</v>
      </c>
      <c r="Q57" s="79"/>
      <c r="R57" s="263">
        <f t="shared" ref="R57:R59" si="3">P57-8</f>
        <v>0</v>
      </c>
      <c r="S57" s="84">
        <v>25</v>
      </c>
      <c r="T57" s="26">
        <f>IF(F17&gt;60, 1,0)</f>
        <v>1</v>
      </c>
      <c r="U57" s="85">
        <f>IF(P57&gt;8,S57,0)*T57</f>
        <v>0</v>
      </c>
      <c r="AC57" s="36"/>
      <c r="AH57" s="54"/>
      <c r="AO57" s="82"/>
      <c r="AP57" s="82"/>
      <c r="AQ57" s="82"/>
      <c r="AR57" s="82"/>
      <c r="AS57" s="82"/>
    </row>
    <row r="58" spans="2:45" s="26" customFormat="1" ht="15" customHeight="1" x14ac:dyDescent="0.2">
      <c r="D58" s="423" t="s">
        <v>48</v>
      </c>
      <c r="E58" s="423"/>
      <c r="F58" s="423"/>
      <c r="G58" s="423"/>
      <c r="H58" s="424">
        <f>IF(AND($AJ$19&gt;=6,$AJ$19&lt;12),$J$19,"")</f>
        <v>45925</v>
      </c>
      <c r="I58" s="425"/>
      <c r="J58" s="426">
        <f>IF(AND($AJ$19&gt;=6,$AJ$19&lt;12),$H$19,"")</f>
        <v>0.3125</v>
      </c>
      <c r="K58" s="427"/>
      <c r="L58" s="428"/>
      <c r="M58" s="426">
        <f>IF(AND($AJ$19&gt;=6,$AJ$19&lt;12),$M$19,"")</f>
        <v>0.64583333333333337</v>
      </c>
      <c r="N58" s="428"/>
      <c r="O58" s="78"/>
      <c r="P58" s="83">
        <f>IF(AND($AJ$19&gt;=6,AJ19&lt;12),$AJ$19,0)+8</f>
        <v>16.000000000058208</v>
      </c>
      <c r="Q58" s="79"/>
      <c r="R58" s="263">
        <f t="shared" si="3"/>
        <v>8.0000000000582077</v>
      </c>
      <c r="S58" s="84">
        <v>50</v>
      </c>
      <c r="T58" s="26">
        <f>IF(F17&gt;60, 1,0)</f>
        <v>1</v>
      </c>
      <c r="U58" s="85">
        <f>IF(P58&gt;8,S58,0)*T58</f>
        <v>50</v>
      </c>
      <c r="AC58" s="36"/>
      <c r="AH58" s="54"/>
      <c r="AO58" s="82"/>
      <c r="AP58" s="82"/>
      <c r="AQ58" s="82"/>
      <c r="AR58" s="82"/>
      <c r="AS58" s="82"/>
    </row>
    <row r="59" spans="2:45" s="26" customFormat="1" ht="15" thickBot="1" x14ac:dyDescent="0.25">
      <c r="D59" s="429" t="s">
        <v>49</v>
      </c>
      <c r="E59" s="429"/>
      <c r="F59" s="429"/>
      <c r="G59" s="429"/>
      <c r="H59" s="430" t="str">
        <f>IF($AJ$19&gt;=12,$J$19,"")</f>
        <v/>
      </c>
      <c r="I59" s="431"/>
      <c r="J59" s="432" t="str">
        <f>IF($AJ$19&gt;=12,$H$19,"")</f>
        <v/>
      </c>
      <c r="K59" s="433"/>
      <c r="L59" s="434"/>
      <c r="M59" s="432" t="str">
        <f>IF($AJ$19&gt;=12,$M$19,"")</f>
        <v/>
      </c>
      <c r="N59" s="434"/>
      <c r="O59" s="87"/>
      <c r="P59" s="89">
        <f>IF($AJ$19&gt;=12,$AJ$19,0)+8</f>
        <v>8</v>
      </c>
      <c r="Q59" s="88"/>
      <c r="R59" s="263">
        <f t="shared" si="3"/>
        <v>0</v>
      </c>
      <c r="S59" s="90">
        <v>70</v>
      </c>
      <c r="T59" s="26">
        <f>IF(F17&gt;60, 1,0)</f>
        <v>1</v>
      </c>
      <c r="U59" s="85">
        <f>IF(P59&gt;8,S59,0)*T59</f>
        <v>0</v>
      </c>
      <c r="AC59" s="86"/>
      <c r="AO59" s="82"/>
      <c r="AP59" s="82"/>
      <c r="AQ59" s="82"/>
      <c r="AR59" s="82"/>
      <c r="AS59" s="82"/>
    </row>
    <row r="60" spans="2:45" s="26" customFormat="1" ht="15.75" thickBot="1" x14ac:dyDescent="0.3">
      <c r="D60" s="419" t="s">
        <v>51</v>
      </c>
      <c r="E60" s="420"/>
      <c r="F60" s="420"/>
      <c r="G60" s="420"/>
      <c r="H60" s="420"/>
      <c r="I60" s="420"/>
      <c r="J60" s="420"/>
      <c r="K60" s="420"/>
      <c r="L60" s="420"/>
      <c r="M60" s="421"/>
      <c r="N60" s="422"/>
      <c r="O60" s="422"/>
      <c r="P60" s="422"/>
      <c r="Q60" s="422"/>
      <c r="R60" s="422"/>
      <c r="S60" s="212"/>
      <c r="T60" s="96"/>
      <c r="U60" s="97">
        <f>SUM(U55:U59)</f>
        <v>50</v>
      </c>
      <c r="V60" s="54"/>
      <c r="AC60" s="86"/>
      <c r="AD60" s="54"/>
      <c r="AE60" s="54"/>
      <c r="AF60" s="54"/>
      <c r="AO60" s="82"/>
      <c r="AP60" s="82"/>
      <c r="AQ60" s="82"/>
      <c r="AR60" s="82"/>
      <c r="AS60" s="82"/>
    </row>
    <row r="61" spans="2:45" s="26" customFormat="1" ht="15.75" hidden="1" thickBot="1" x14ac:dyDescent="0.3">
      <c r="D61" s="419" t="s">
        <v>51</v>
      </c>
      <c r="E61" s="420"/>
      <c r="F61" s="420"/>
      <c r="G61" s="420"/>
      <c r="H61" s="420"/>
      <c r="I61" s="420"/>
      <c r="J61" s="420"/>
      <c r="K61" s="420"/>
      <c r="L61" s="420"/>
      <c r="M61" s="421"/>
      <c r="N61" s="422"/>
      <c r="O61" s="422"/>
      <c r="P61" s="422"/>
      <c r="Q61" s="422"/>
      <c r="R61" s="422"/>
      <c r="S61" s="207"/>
      <c r="T61" s="96"/>
      <c r="U61" s="97">
        <f>SUM(U56:U60)</f>
        <v>100</v>
      </c>
      <c r="AC61" s="86"/>
      <c r="AO61" s="82"/>
      <c r="AP61" s="82"/>
      <c r="AQ61" s="82"/>
      <c r="AR61" s="82"/>
      <c r="AS61" s="82"/>
    </row>
    <row r="62" spans="2:45" s="26" customFormat="1" ht="15" thickBot="1" x14ac:dyDescent="0.25">
      <c r="V62" s="54"/>
      <c r="W62" s="54"/>
      <c r="X62" s="54"/>
      <c r="Y62" s="54"/>
      <c r="Z62" s="54"/>
      <c r="AA62" s="54"/>
      <c r="AB62" s="54"/>
      <c r="AC62" s="98"/>
      <c r="AD62" s="54"/>
      <c r="AE62" s="54"/>
      <c r="AF62" s="54"/>
      <c r="AO62" s="82"/>
      <c r="AP62" s="82"/>
      <c r="AQ62" s="82"/>
      <c r="AR62" s="82"/>
      <c r="AS62" s="82"/>
    </row>
    <row r="63" spans="2:45" s="26" customFormat="1" ht="16.5" thickBot="1" x14ac:dyDescent="0.3">
      <c r="B63" s="99"/>
      <c r="C63" s="100" t="s">
        <v>94</v>
      </c>
      <c r="D63" s="100"/>
      <c r="E63" s="100"/>
      <c r="F63" s="101"/>
      <c r="G63" s="102"/>
      <c r="H63" s="101"/>
      <c r="I63" s="100"/>
      <c r="J63" s="103"/>
      <c r="K63" s="103"/>
      <c r="L63" s="100"/>
      <c r="M63" s="104"/>
      <c r="N63" s="104"/>
      <c r="O63" s="104"/>
      <c r="P63" s="104"/>
      <c r="Q63" s="104"/>
      <c r="R63" s="100"/>
      <c r="S63" s="105"/>
      <c r="T63" s="100"/>
      <c r="U63" s="106">
        <f>SUM(U56:U59)*H22</f>
        <v>50</v>
      </c>
      <c r="AA63" s="217"/>
      <c r="AB63" s="217"/>
      <c r="AC63" s="217"/>
      <c r="AD63" s="217"/>
      <c r="AE63" s="217"/>
      <c r="AF63" s="217"/>
      <c r="AG63" s="217"/>
      <c r="AH63" s="217"/>
      <c r="AI63" s="217"/>
      <c r="AJ63" s="217"/>
      <c r="AK63" s="217"/>
      <c r="AL63" s="217"/>
      <c r="AO63" s="82"/>
      <c r="AP63" s="82"/>
      <c r="AQ63" s="82"/>
      <c r="AR63" s="82"/>
      <c r="AS63" s="82"/>
    </row>
    <row r="64" spans="2:45" s="217" customFormat="1" ht="15.75" x14ac:dyDescent="0.25">
      <c r="B64" s="31"/>
      <c r="C64" s="31"/>
      <c r="D64" s="31"/>
      <c r="E64" s="31"/>
      <c r="F64" s="193"/>
      <c r="G64" s="194"/>
      <c r="H64" s="193"/>
      <c r="I64" s="31"/>
      <c r="J64" s="195"/>
      <c r="K64" s="195"/>
      <c r="L64" s="31"/>
      <c r="M64" s="196"/>
      <c r="N64" s="196"/>
      <c r="O64" s="196"/>
      <c r="P64" s="196"/>
      <c r="Q64" s="196"/>
      <c r="R64" s="31"/>
      <c r="S64" s="33"/>
      <c r="T64" s="31"/>
      <c r="U64" s="33"/>
      <c r="AA64" s="54"/>
      <c r="AB64" s="54"/>
      <c r="AC64" s="28"/>
      <c r="AD64" s="28"/>
      <c r="AE64" s="28"/>
      <c r="AF64" s="28"/>
      <c r="AG64" s="28"/>
      <c r="AH64" s="28"/>
      <c r="AI64" s="28"/>
      <c r="AJ64" s="28"/>
      <c r="AK64" s="28"/>
      <c r="AL64" s="28"/>
      <c r="AO64" s="82"/>
      <c r="AP64" s="82"/>
      <c r="AQ64" s="82"/>
      <c r="AR64" s="82"/>
      <c r="AS64" s="82"/>
    </row>
    <row r="65" spans="1:45" s="28" customFormat="1" ht="9" customHeight="1" thickBot="1" x14ac:dyDescent="0.3">
      <c r="B65" s="31"/>
      <c r="C65" s="31"/>
      <c r="D65" s="31"/>
      <c r="E65" s="31"/>
      <c r="F65" s="193"/>
      <c r="G65" s="194"/>
      <c r="H65" s="193"/>
      <c r="I65" s="31"/>
      <c r="J65" s="195"/>
      <c r="K65" s="195"/>
      <c r="L65" s="31"/>
      <c r="M65" s="196"/>
      <c r="N65" s="196"/>
      <c r="O65" s="196"/>
      <c r="P65" s="196"/>
      <c r="Q65" s="196"/>
      <c r="R65" s="31"/>
      <c r="S65" s="33"/>
      <c r="T65" s="31"/>
      <c r="U65" s="33"/>
      <c r="W65" s="54"/>
      <c r="X65" s="54"/>
      <c r="Y65" s="54"/>
      <c r="Z65" s="54"/>
      <c r="AA65" s="54"/>
      <c r="AB65" s="54"/>
      <c r="AC65" s="98"/>
      <c r="AO65" s="31"/>
      <c r="AP65" s="31"/>
      <c r="AQ65" s="31"/>
      <c r="AR65" s="31"/>
      <c r="AS65" s="31"/>
    </row>
    <row r="66" spans="1:45" s="28" customFormat="1" ht="15" customHeight="1" thickBot="1" x14ac:dyDescent="0.3">
      <c r="A66" s="112"/>
      <c r="B66" s="197">
        <v>3</v>
      </c>
      <c r="C66" s="142" t="s">
        <v>62</v>
      </c>
      <c r="D66" s="110"/>
      <c r="E66" s="110"/>
      <c r="F66" s="110"/>
      <c r="G66" s="110"/>
      <c r="H66" s="192" t="s">
        <v>19</v>
      </c>
      <c r="I66" s="141"/>
      <c r="J66" s="143" t="s">
        <v>63</v>
      </c>
      <c r="K66" s="110"/>
      <c r="L66" s="110"/>
      <c r="M66" s="110"/>
      <c r="N66" s="110"/>
      <c r="O66" s="110"/>
      <c r="P66" s="110"/>
      <c r="Q66" s="110"/>
      <c r="R66" s="110"/>
      <c r="S66" s="110"/>
      <c r="T66" s="110"/>
      <c r="U66" s="110"/>
      <c r="W66" s="54"/>
      <c r="X66" s="54"/>
      <c r="Y66" s="54"/>
      <c r="Z66" s="54"/>
      <c r="AA66" s="54"/>
      <c r="AB66" s="54"/>
      <c r="AC66" s="98"/>
      <c r="AO66" s="31"/>
      <c r="AP66" s="31"/>
      <c r="AQ66" s="31"/>
      <c r="AR66" s="31"/>
      <c r="AS66" s="31"/>
    </row>
    <row r="67" spans="1:45" s="28" customFormat="1" ht="7.5" customHeight="1" thickBot="1" x14ac:dyDescent="0.3">
      <c r="A67" s="112"/>
      <c r="B67" s="112"/>
      <c r="D67" s="141"/>
      <c r="E67" s="141"/>
      <c r="F67" s="141"/>
      <c r="G67" s="141"/>
      <c r="H67" s="141"/>
      <c r="I67" s="141"/>
      <c r="J67" s="141"/>
      <c r="K67" s="141"/>
      <c r="L67" s="141"/>
      <c r="M67" s="141"/>
      <c r="N67" s="141"/>
      <c r="O67" s="141"/>
      <c r="P67" s="141"/>
      <c r="Q67" s="110"/>
      <c r="R67" s="110"/>
      <c r="S67" s="110"/>
      <c r="T67" s="110"/>
      <c r="U67" s="110"/>
      <c r="W67" s="54"/>
      <c r="X67" s="54"/>
      <c r="Y67" s="54"/>
      <c r="Z67" s="54"/>
      <c r="AA67" s="54"/>
      <c r="AB67" s="54"/>
      <c r="AC67" s="98"/>
      <c r="AO67" s="31"/>
      <c r="AP67" s="31"/>
      <c r="AQ67" s="31"/>
      <c r="AR67" s="31"/>
      <c r="AS67" s="31"/>
    </row>
    <row r="68" spans="1:45" s="28" customFormat="1" ht="15" customHeight="1" thickBot="1" x14ac:dyDescent="0.3">
      <c r="A68" s="112"/>
      <c r="B68" s="112"/>
      <c r="C68" s="112"/>
      <c r="D68" s="144" t="s">
        <v>65</v>
      </c>
      <c r="E68" s="145"/>
      <c r="F68" s="141"/>
      <c r="G68" s="406" t="s">
        <v>87</v>
      </c>
      <c r="H68" s="407"/>
      <c r="I68" s="139"/>
      <c r="J68" s="142" t="s">
        <v>53</v>
      </c>
      <c r="K68" s="112"/>
      <c r="L68" s="112"/>
      <c r="M68" s="140"/>
      <c r="N68" s="140"/>
      <c r="O68" s="140"/>
      <c r="P68" s="140"/>
      <c r="Q68" s="226" t="s">
        <v>120</v>
      </c>
      <c r="W68" s="54"/>
      <c r="X68" s="54"/>
      <c r="Y68" s="54"/>
      <c r="Z68" s="54"/>
      <c r="AA68" s="220"/>
      <c r="AB68" s="220"/>
      <c r="AC68" s="221"/>
      <c r="AD68" s="31"/>
      <c r="AE68" s="31"/>
      <c r="AF68" s="31"/>
      <c r="AG68" s="31"/>
      <c r="AH68" s="31"/>
      <c r="AI68" s="31"/>
      <c r="AJ68" s="31"/>
      <c r="AK68" s="31"/>
      <c r="AL68" s="31"/>
      <c r="AO68" s="31"/>
      <c r="AP68" s="31"/>
      <c r="AQ68" s="31"/>
      <c r="AR68" s="31"/>
      <c r="AS68" s="31"/>
    </row>
    <row r="69" spans="1:45" s="31" customFormat="1" ht="15" customHeight="1" thickBot="1" x14ac:dyDescent="0.3">
      <c r="A69" s="112"/>
      <c r="B69" s="112"/>
      <c r="C69" s="112"/>
      <c r="D69" s="144"/>
      <c r="E69" s="145"/>
      <c r="F69" s="141"/>
      <c r="G69" s="218"/>
      <c r="I69" s="139"/>
      <c r="J69" s="142"/>
      <c r="K69" s="112"/>
      <c r="L69" s="112"/>
      <c r="M69" s="140"/>
      <c r="N69" s="140"/>
      <c r="O69" s="140"/>
      <c r="P69" s="140"/>
      <c r="Q69" s="145" t="s">
        <v>121</v>
      </c>
      <c r="S69" s="216"/>
      <c r="T69" s="112"/>
      <c r="U69" s="219"/>
      <c r="W69" s="220"/>
      <c r="X69" s="220"/>
      <c r="Y69" s="220"/>
      <c r="Z69" s="220"/>
      <c r="AA69" s="220"/>
      <c r="AB69" s="220"/>
      <c r="AC69" s="221"/>
      <c r="AD69" s="82"/>
      <c r="AE69" s="82"/>
      <c r="AF69" s="82"/>
      <c r="AG69" s="82"/>
      <c r="AH69" s="82"/>
      <c r="AI69" s="82"/>
      <c r="AJ69" s="82"/>
      <c r="AK69" s="82"/>
      <c r="AL69" s="82"/>
    </row>
    <row r="70" spans="1:45" s="82" customFormat="1" ht="15" customHeight="1" thickBot="1" x14ac:dyDescent="0.3">
      <c r="A70" s="222"/>
      <c r="B70" s="222"/>
      <c r="C70" s="223"/>
      <c r="D70" s="224"/>
      <c r="E70" s="223" t="s">
        <v>122</v>
      </c>
      <c r="F70" s="223"/>
      <c r="G70" s="222"/>
      <c r="H70" s="227">
        <v>0</v>
      </c>
      <c r="I70" s="225"/>
      <c r="W70" s="220"/>
      <c r="X70" s="220"/>
      <c r="Y70" s="220"/>
      <c r="Z70" s="220"/>
      <c r="AA70" s="220"/>
      <c r="AB70" s="220"/>
      <c r="AC70" s="221"/>
      <c r="AD70" s="31"/>
      <c r="AE70" s="31"/>
      <c r="AF70" s="31"/>
      <c r="AG70" s="31"/>
      <c r="AH70" s="31"/>
      <c r="AI70" s="31"/>
      <c r="AJ70" s="31"/>
      <c r="AK70" s="31"/>
      <c r="AL70" s="31"/>
    </row>
    <row r="71" spans="1:45" s="31" customFormat="1" ht="15" customHeight="1" x14ac:dyDescent="0.25">
      <c r="A71" s="112"/>
      <c r="B71" s="112"/>
      <c r="C71" s="112"/>
      <c r="D71" s="144"/>
      <c r="E71" s="145"/>
      <c r="F71" s="141"/>
      <c r="G71" s="218"/>
      <c r="I71" s="139"/>
      <c r="J71" s="142"/>
      <c r="K71" s="112"/>
      <c r="L71" s="112"/>
      <c r="M71" s="140"/>
      <c r="N71" s="140"/>
      <c r="O71" s="140"/>
      <c r="P71" s="140"/>
      <c r="S71" s="216"/>
      <c r="T71" s="112"/>
      <c r="U71" s="219"/>
      <c r="W71" s="220"/>
      <c r="X71" s="220"/>
      <c r="Y71" s="220"/>
      <c r="Z71" s="220"/>
      <c r="AA71" s="54"/>
      <c r="AB71" s="54"/>
      <c r="AC71" s="98"/>
      <c r="AD71" s="28"/>
      <c r="AE71" s="28"/>
      <c r="AF71" s="28"/>
      <c r="AG71" s="28"/>
      <c r="AH71" s="28"/>
      <c r="AI71" s="28"/>
      <c r="AJ71" s="28"/>
      <c r="AK71" s="28"/>
      <c r="AL71" s="28"/>
    </row>
    <row r="72" spans="1:45" s="28" customFormat="1" ht="21" hidden="1" customHeight="1" thickBot="1" x14ac:dyDescent="0.3">
      <c r="A72" s="112"/>
      <c r="B72" s="112"/>
      <c r="C72" s="112"/>
      <c r="D72" s="146" t="s">
        <v>66</v>
      </c>
      <c r="E72" s="112"/>
      <c r="F72" s="139"/>
      <c r="G72" s="139"/>
      <c r="H72" s="139"/>
      <c r="I72" s="139"/>
      <c r="J72" s="112"/>
      <c r="K72" s="112"/>
      <c r="L72" s="112"/>
      <c r="M72" s="140"/>
      <c r="N72" s="140"/>
      <c r="O72" s="140"/>
      <c r="P72" s="140"/>
      <c r="Q72" s="140"/>
      <c r="R72" s="140"/>
      <c r="S72" s="139"/>
      <c r="T72" s="112"/>
      <c r="U72" s="119"/>
      <c r="W72" s="54"/>
      <c r="X72" s="54"/>
      <c r="Y72" s="54"/>
      <c r="Z72" s="54"/>
      <c r="AA72" s="54"/>
      <c r="AB72" s="54"/>
      <c r="AC72" s="98"/>
      <c r="AO72" s="31"/>
      <c r="AP72" s="31"/>
      <c r="AQ72" s="31"/>
      <c r="AR72" s="31"/>
      <c r="AS72" s="31"/>
    </row>
    <row r="73" spans="1:45" s="28" customFormat="1" ht="15" hidden="1" customHeight="1" thickBot="1" x14ac:dyDescent="0.3">
      <c r="A73" s="145"/>
      <c r="B73" s="145"/>
      <c r="C73" s="145"/>
      <c r="D73" s="145" t="s">
        <v>68</v>
      </c>
      <c r="E73" s="145"/>
      <c r="F73" s="147"/>
      <c r="G73" s="147"/>
      <c r="H73" s="145"/>
      <c r="I73" s="408"/>
      <c r="J73" s="409"/>
      <c r="K73" s="145"/>
      <c r="L73" s="145" t="s">
        <v>69</v>
      </c>
      <c r="M73" s="145"/>
      <c r="N73" s="410">
        <v>0.66</v>
      </c>
      <c r="O73" s="410"/>
      <c r="P73" s="410"/>
      <c r="Q73" s="146" t="s">
        <v>70</v>
      </c>
      <c r="R73" s="146"/>
      <c r="S73" s="185">
        <f>N73*I73</f>
        <v>0</v>
      </c>
      <c r="T73" s="145"/>
      <c r="U73" s="148"/>
      <c r="W73" s="54"/>
      <c r="X73" s="202" t="s">
        <v>130</v>
      </c>
      <c r="Y73" s="54"/>
      <c r="Z73" s="54"/>
      <c r="AA73" s="54"/>
      <c r="AB73" s="54"/>
      <c r="AC73" s="98"/>
      <c r="AO73" s="31"/>
      <c r="AP73" s="31"/>
      <c r="AQ73" s="31"/>
      <c r="AR73" s="31"/>
      <c r="AS73" s="31"/>
    </row>
    <row r="74" spans="1:45" s="28" customFormat="1" ht="15" hidden="1" customHeight="1" x14ac:dyDescent="0.25">
      <c r="A74" s="145"/>
      <c r="B74" s="145"/>
      <c r="C74" s="145"/>
      <c r="D74" s="145"/>
      <c r="E74" s="145"/>
      <c r="F74" s="147"/>
      <c r="G74" s="147"/>
      <c r="H74" s="147"/>
      <c r="I74" s="147"/>
      <c r="J74" s="145"/>
      <c r="K74" s="145"/>
      <c r="L74" s="145"/>
      <c r="M74" s="146"/>
      <c r="N74" s="146"/>
      <c r="O74" s="146"/>
      <c r="P74" s="146"/>
      <c r="Q74" s="146"/>
      <c r="R74" s="146"/>
      <c r="S74" s="147"/>
      <c r="T74" s="145"/>
      <c r="U74" s="148"/>
      <c r="W74" s="54"/>
      <c r="X74" s="54"/>
      <c r="Y74" s="54"/>
      <c r="Z74" s="54"/>
      <c r="AA74" s="54"/>
      <c r="AB74" s="54"/>
      <c r="AC74" s="98"/>
      <c r="AO74" s="31"/>
      <c r="AP74" s="31"/>
      <c r="AQ74" s="31"/>
      <c r="AR74" s="31"/>
      <c r="AS74" s="31"/>
    </row>
    <row r="75" spans="1:45" s="28" customFormat="1" ht="15" customHeight="1" x14ac:dyDescent="0.25">
      <c r="A75" s="145"/>
      <c r="B75" s="197">
        <v>4</v>
      </c>
      <c r="C75" s="142" t="s">
        <v>71</v>
      </c>
      <c r="D75" s="145"/>
      <c r="E75" s="145"/>
      <c r="F75" s="147"/>
      <c r="G75" s="147"/>
      <c r="H75" s="147"/>
      <c r="I75" s="147"/>
      <c r="J75" s="145"/>
      <c r="K75" s="411" t="s">
        <v>160</v>
      </c>
      <c r="L75" s="411"/>
      <c r="M75" s="411"/>
      <c r="N75" s="411"/>
      <c r="O75" s="411"/>
      <c r="P75" s="411"/>
      <c r="Q75" s="411"/>
      <c r="R75" s="180" t="s">
        <v>57</v>
      </c>
      <c r="S75" s="181">
        <v>-50</v>
      </c>
      <c r="T75" s="145"/>
      <c r="U75" s="148"/>
      <c r="W75" s="54"/>
      <c r="X75" s="54"/>
      <c r="Y75" s="54"/>
      <c r="Z75" s="54"/>
      <c r="AA75" s="54"/>
      <c r="AB75" s="54"/>
      <c r="AC75" s="98"/>
      <c r="AO75" s="31"/>
      <c r="AP75" s="31"/>
      <c r="AQ75" s="31"/>
      <c r="AR75" s="31"/>
      <c r="AS75" s="31"/>
    </row>
    <row r="76" spans="1:45" s="28" customFormat="1" ht="15" customHeight="1" x14ac:dyDescent="0.25">
      <c r="A76" s="145"/>
      <c r="B76" s="147"/>
      <c r="C76" s="145"/>
      <c r="D76" s="145"/>
      <c r="E76" s="145"/>
      <c r="F76" s="147"/>
      <c r="G76" s="147"/>
      <c r="H76" s="147"/>
      <c r="I76" s="147"/>
      <c r="J76" s="145"/>
      <c r="K76" s="145"/>
      <c r="L76" s="145"/>
      <c r="M76" s="146"/>
      <c r="N76" s="146"/>
      <c r="O76" s="146"/>
      <c r="P76" s="146"/>
      <c r="Q76" s="146"/>
      <c r="R76" s="146"/>
      <c r="S76" s="147"/>
      <c r="T76" s="145"/>
      <c r="U76" s="148"/>
      <c r="W76" s="54"/>
      <c r="X76" s="54"/>
      <c r="Y76" s="54"/>
      <c r="Z76" s="54"/>
      <c r="AA76" s="54"/>
      <c r="AB76" s="54"/>
      <c r="AC76" s="98"/>
      <c r="AO76" s="31"/>
      <c r="AP76" s="31"/>
      <c r="AQ76" s="31"/>
      <c r="AR76" s="31"/>
      <c r="AS76" s="31"/>
    </row>
    <row r="77" spans="1:45" s="28" customFormat="1" ht="15" customHeight="1" x14ac:dyDescent="0.25">
      <c r="A77" s="145"/>
      <c r="B77" s="147"/>
      <c r="C77" s="145" t="s">
        <v>72</v>
      </c>
      <c r="D77" s="145"/>
      <c r="E77" s="145"/>
      <c r="F77" s="147"/>
      <c r="G77" s="147"/>
      <c r="H77" s="147"/>
      <c r="I77" s="147"/>
      <c r="J77" s="145"/>
      <c r="K77" s="145"/>
      <c r="L77" s="145"/>
      <c r="M77" s="146"/>
      <c r="N77" s="146"/>
      <c r="O77" s="146"/>
      <c r="P77" s="146"/>
      <c r="Q77" s="146"/>
      <c r="R77" s="146"/>
      <c r="S77" s="147"/>
      <c r="T77" s="145"/>
      <c r="U77" s="148"/>
      <c r="W77" s="54"/>
      <c r="X77" s="54"/>
      <c r="Y77" s="54"/>
      <c r="Z77" s="54"/>
      <c r="AA77" s="54"/>
      <c r="AB77" s="54"/>
      <c r="AC77" s="98"/>
      <c r="AO77" s="31"/>
      <c r="AP77" s="31"/>
      <c r="AQ77" s="31"/>
      <c r="AR77" s="31"/>
      <c r="AS77" s="31"/>
    </row>
    <row r="78" spans="1:45" s="28" customFormat="1" ht="3.75" hidden="1" customHeight="1" x14ac:dyDescent="0.25">
      <c r="A78" s="149"/>
      <c r="B78" s="198"/>
      <c r="C78" s="149"/>
      <c r="D78" s="150"/>
      <c r="E78" s="150"/>
      <c r="F78" s="150"/>
      <c r="G78" s="150"/>
      <c r="H78" s="412"/>
      <c r="I78" s="412"/>
      <c r="J78" s="150"/>
      <c r="K78" s="150"/>
      <c r="L78" s="150"/>
      <c r="M78" s="150"/>
      <c r="N78" s="150"/>
      <c r="O78" s="150"/>
      <c r="P78" s="150"/>
      <c r="Q78" s="413"/>
      <c r="R78" s="413"/>
      <c r="S78" s="150"/>
      <c r="T78" s="149"/>
      <c r="U78" s="148"/>
      <c r="W78" s="54"/>
      <c r="X78" s="54"/>
      <c r="Y78" s="54"/>
      <c r="Z78" s="54"/>
      <c r="AH78" s="28" t="s">
        <v>16</v>
      </c>
      <c r="AO78" s="31"/>
      <c r="AP78" s="31"/>
      <c r="AQ78" s="31"/>
      <c r="AR78" s="31"/>
      <c r="AS78" s="31"/>
    </row>
    <row r="79" spans="1:45" s="28" customFormat="1" ht="15.75" hidden="1" customHeight="1" x14ac:dyDescent="0.25">
      <c r="B79" s="197">
        <v>6</v>
      </c>
      <c r="C79" s="399" t="s">
        <v>85</v>
      </c>
      <c r="D79" s="399"/>
      <c r="E79" s="399"/>
      <c r="F79" s="399"/>
      <c r="G79" s="399"/>
      <c r="H79" s="399"/>
      <c r="I79" s="399"/>
      <c r="J79" s="399"/>
      <c r="K79" s="399"/>
      <c r="L79" s="399"/>
      <c r="M79" s="399"/>
      <c r="N79" s="399"/>
      <c r="O79" s="399"/>
      <c r="P79" s="399"/>
      <c r="Q79" s="399"/>
      <c r="R79" s="399"/>
      <c r="S79" s="399"/>
      <c r="T79" s="399"/>
      <c r="U79" s="399"/>
      <c r="AA79" s="1"/>
      <c r="AB79" s="1"/>
      <c r="AC79" s="1"/>
      <c r="AD79" s="1"/>
      <c r="AE79" s="1"/>
      <c r="AF79" s="1"/>
      <c r="AG79" s="1"/>
      <c r="AH79" s="1"/>
      <c r="AI79" s="1"/>
      <c r="AJ79" s="1"/>
      <c r="AK79" s="1"/>
      <c r="AL79" s="1"/>
      <c r="AO79" s="31"/>
      <c r="AP79" s="31"/>
      <c r="AQ79" s="31"/>
      <c r="AR79" s="31"/>
      <c r="AS79" s="31"/>
    </row>
    <row r="80" spans="1:45" ht="15.75" hidden="1" x14ac:dyDescent="0.25">
      <c r="B80" s="28"/>
      <c r="C80" s="399"/>
      <c r="D80" s="399"/>
      <c r="E80" s="399"/>
      <c r="F80" s="399"/>
      <c r="G80" s="399"/>
      <c r="H80" s="399"/>
      <c r="I80" s="399"/>
      <c r="J80" s="399"/>
      <c r="K80" s="399"/>
      <c r="L80" s="399"/>
      <c r="M80" s="399"/>
      <c r="N80" s="399"/>
      <c r="O80" s="399"/>
      <c r="P80" s="399"/>
      <c r="Q80" s="399"/>
      <c r="R80" s="399"/>
      <c r="S80" s="399"/>
      <c r="T80" s="399"/>
      <c r="U80" s="399"/>
    </row>
    <row r="81" spans="1:45" ht="15.75" hidden="1" x14ac:dyDescent="0.25">
      <c r="B81" s="28"/>
      <c r="C81" s="399"/>
      <c r="D81" s="399"/>
      <c r="E81" s="399"/>
      <c r="F81" s="399"/>
      <c r="G81" s="399"/>
      <c r="H81" s="399"/>
      <c r="I81" s="399"/>
      <c r="J81" s="399"/>
      <c r="K81" s="399"/>
      <c r="L81" s="399"/>
      <c r="M81" s="399"/>
      <c r="N81" s="399"/>
      <c r="O81" s="399"/>
      <c r="P81" s="399"/>
      <c r="Q81" s="399"/>
      <c r="R81" s="399"/>
      <c r="S81" s="399"/>
      <c r="T81" s="399"/>
      <c r="U81" s="399"/>
    </row>
    <row r="82" spans="1:45" ht="6" hidden="1" customHeight="1" x14ac:dyDescent="0.25">
      <c r="B82" s="28"/>
      <c r="C82" s="208"/>
      <c r="D82" s="208"/>
      <c r="E82" s="208"/>
      <c r="F82" s="208"/>
      <c r="G82" s="208"/>
      <c r="H82" s="208"/>
      <c r="I82" s="208"/>
      <c r="J82" s="208"/>
      <c r="K82" s="208"/>
      <c r="L82" s="208"/>
      <c r="M82" s="208"/>
      <c r="N82" s="208"/>
      <c r="O82" s="208"/>
      <c r="P82" s="208"/>
      <c r="Q82" s="208"/>
      <c r="R82" s="208"/>
      <c r="S82" s="208"/>
      <c r="T82" s="208"/>
      <c r="U82" s="208"/>
    </row>
    <row r="83" spans="1:45" ht="19.5" hidden="1" customHeight="1" x14ac:dyDescent="0.3">
      <c r="B83" s="107"/>
      <c r="C83" s="178" t="s">
        <v>86</v>
      </c>
      <c r="D83" s="108"/>
      <c r="E83" s="108"/>
      <c r="F83" s="108"/>
      <c r="G83" s="400" t="s">
        <v>52</v>
      </c>
      <c r="H83" s="401"/>
      <c r="I83" s="401"/>
      <c r="J83" s="401"/>
      <c r="K83" s="401"/>
      <c r="L83" s="401"/>
      <c r="M83" s="402"/>
      <c r="N83" s="109" t="s">
        <v>53</v>
      </c>
      <c r="O83" s="108"/>
      <c r="P83" s="108"/>
      <c r="Q83" s="108"/>
      <c r="R83" s="108"/>
      <c r="S83" s="110"/>
      <c r="T83" s="110"/>
      <c r="U83" s="110"/>
    </row>
    <row r="84" spans="1:45" ht="3.75" hidden="1" customHeight="1" x14ac:dyDescent="0.25">
      <c r="B84" s="28"/>
      <c r="C84" s="208"/>
      <c r="E84" s="208"/>
      <c r="F84" s="208"/>
      <c r="G84" s="208"/>
      <c r="H84" s="208"/>
      <c r="I84" s="208"/>
      <c r="J84" s="208"/>
      <c r="K84" s="208"/>
      <c r="L84" s="208"/>
      <c r="M84" s="208"/>
      <c r="N84" s="208"/>
      <c r="O84" s="208"/>
      <c r="P84" s="208"/>
      <c r="Q84" s="208"/>
      <c r="R84" s="208"/>
      <c r="S84" s="208"/>
      <c r="T84" s="208"/>
      <c r="U84" s="208"/>
    </row>
    <row r="85" spans="1:45" ht="11.25" hidden="1" customHeight="1" x14ac:dyDescent="0.25">
      <c r="B85" s="28"/>
      <c r="C85" s="208"/>
      <c r="D85" s="111" t="s">
        <v>52</v>
      </c>
      <c r="E85" s="208"/>
      <c r="F85" s="208"/>
      <c r="G85" s="208"/>
      <c r="H85" s="208"/>
      <c r="I85" s="208"/>
      <c r="J85" s="208"/>
      <c r="K85" s="208"/>
      <c r="L85" s="208"/>
      <c r="M85" s="208"/>
      <c r="N85" s="208"/>
      <c r="O85" s="208"/>
      <c r="P85" s="208"/>
      <c r="Q85" s="208"/>
      <c r="R85" s="208"/>
      <c r="S85" s="208"/>
      <c r="T85" s="208"/>
      <c r="U85" s="208"/>
      <c r="AA85" s="31"/>
      <c r="AB85" s="31"/>
      <c r="AC85" s="31"/>
      <c r="AD85" s="31"/>
      <c r="AE85" s="31"/>
      <c r="AF85" s="31"/>
      <c r="AG85" s="31"/>
      <c r="AH85" s="120">
        <f>IF(G83="In-State Travel",1,0)</f>
        <v>0</v>
      </c>
      <c r="AI85" s="121">
        <f>AH85</f>
        <v>0</v>
      </c>
      <c r="AJ85" s="111">
        <f>IF(AI85="1",1,0)</f>
        <v>0</v>
      </c>
      <c r="AK85" s="31"/>
      <c r="AL85" s="31"/>
    </row>
    <row r="86" spans="1:45" s="31" customFormat="1" ht="15.75" hidden="1" x14ac:dyDescent="0.25">
      <c r="A86" s="112"/>
      <c r="B86" s="112"/>
      <c r="C86" s="112"/>
      <c r="D86" s="113" t="s">
        <v>54</v>
      </c>
      <c r="E86" s="114"/>
      <c r="F86" s="114"/>
      <c r="G86" s="114"/>
      <c r="H86" s="115"/>
      <c r="I86" s="115"/>
      <c r="J86" s="115">
        <v>85</v>
      </c>
      <c r="K86" s="114"/>
      <c r="L86" s="116" t="s">
        <v>55</v>
      </c>
      <c r="M86" s="72" t="s">
        <v>56</v>
      </c>
      <c r="N86" s="114">
        <f>SUM(Q36:R42)</f>
        <v>0</v>
      </c>
      <c r="O86" s="117" t="s">
        <v>57</v>
      </c>
      <c r="P86" s="118">
        <f>N86*J86*AH85</f>
        <v>0</v>
      </c>
      <c r="Q86" s="112"/>
      <c r="R86" s="112"/>
      <c r="S86" s="119"/>
      <c r="T86" s="112"/>
      <c r="U86" s="112"/>
      <c r="AA86" s="111"/>
      <c r="AB86" s="111"/>
      <c r="AC86" s="111"/>
      <c r="AD86" s="111"/>
      <c r="AE86" s="111"/>
      <c r="AF86" s="111"/>
      <c r="AG86" s="111"/>
      <c r="AH86" s="120">
        <f>IF(G83="Santa Fe, NM",1,0)</f>
        <v>0</v>
      </c>
      <c r="AI86" s="129">
        <f>AH86</f>
        <v>0</v>
      </c>
      <c r="AJ86" s="111">
        <f>IF(AH86="1",1,0)</f>
        <v>0</v>
      </c>
      <c r="AK86" s="111"/>
      <c r="AL86" s="111"/>
    </row>
    <row r="87" spans="1:45" s="111" customFormat="1" ht="15.75" hidden="1" x14ac:dyDescent="0.25">
      <c r="D87" s="122" t="s">
        <v>58</v>
      </c>
      <c r="E87" s="72"/>
      <c r="F87" s="123"/>
      <c r="G87" s="123"/>
      <c r="H87" s="124"/>
      <c r="I87" s="124"/>
      <c r="J87" s="125">
        <v>135</v>
      </c>
      <c r="K87" s="123"/>
      <c r="L87" s="126" t="s">
        <v>55</v>
      </c>
      <c r="M87" s="72" t="s">
        <v>56</v>
      </c>
      <c r="N87" s="123">
        <f>SUM(Q36:R42)</f>
        <v>0</v>
      </c>
      <c r="O87" s="123" t="s">
        <v>57</v>
      </c>
      <c r="P87" s="118">
        <f>N87*J87*AH86</f>
        <v>0</v>
      </c>
      <c r="Q87" s="127"/>
      <c r="R87" s="127"/>
      <c r="S87" s="128"/>
      <c r="U87" s="119"/>
      <c r="AH87" s="120">
        <f>IF(G83="Out-of-State Travel",1,0)</f>
        <v>0</v>
      </c>
      <c r="AI87" s="129">
        <f>AH87</f>
        <v>0</v>
      </c>
      <c r="AJ87" s="111">
        <f>IF(AH87="1",1,0)</f>
        <v>0</v>
      </c>
    </row>
    <row r="88" spans="1:45" s="111" customFormat="1" ht="15.75" hidden="1" x14ac:dyDescent="0.25">
      <c r="D88" s="122" t="s">
        <v>59</v>
      </c>
      <c r="E88" s="72"/>
      <c r="F88" s="123"/>
      <c r="G88" s="123"/>
      <c r="H88" s="124"/>
      <c r="I88" s="124"/>
      <c r="J88" s="125">
        <v>115</v>
      </c>
      <c r="K88" s="123"/>
      <c r="L88" s="126" t="s">
        <v>55</v>
      </c>
      <c r="M88" s="72" t="s">
        <v>56</v>
      </c>
      <c r="N88" s="123">
        <f>SUM(Q36:R42)</f>
        <v>0</v>
      </c>
      <c r="O88" s="123" t="s">
        <v>57</v>
      </c>
      <c r="P88" s="118">
        <f>N88*J88*AH87</f>
        <v>0</v>
      </c>
      <c r="Q88" s="127"/>
      <c r="R88" s="127"/>
      <c r="S88" s="128"/>
      <c r="U88" s="119"/>
      <c r="AF88" s="130">
        <f>IF(G83="Not Requesting Per Diem Reimbursement",1,0)</f>
        <v>1</v>
      </c>
      <c r="AJ88" s="120">
        <f>IF(G83="Not Requesting Per Diem Reimbursement",0,1)</f>
        <v>0</v>
      </c>
    </row>
    <row r="89" spans="1:45" s="111" customFormat="1" ht="15.75" hidden="1" x14ac:dyDescent="0.25">
      <c r="D89" s="122" t="s">
        <v>60</v>
      </c>
      <c r="E89" s="72"/>
      <c r="F89" s="123"/>
      <c r="G89" s="123"/>
      <c r="H89" s="124"/>
      <c r="I89" s="124"/>
      <c r="J89" s="125"/>
      <c r="K89" s="123"/>
      <c r="L89" s="123"/>
      <c r="M89" s="123"/>
      <c r="N89" s="123"/>
      <c r="O89" s="123"/>
      <c r="P89" s="118" t="e">
        <f>U61*#REF!</f>
        <v>#REF!</v>
      </c>
      <c r="Q89" s="127"/>
      <c r="R89" s="127"/>
      <c r="S89" s="128"/>
      <c r="U89" s="119"/>
      <c r="AH89" s="120"/>
    </row>
    <row r="90" spans="1:45" s="111" customFormat="1" ht="16.5" thickBot="1" x14ac:dyDescent="0.3">
      <c r="F90" s="128"/>
      <c r="G90" s="128"/>
      <c r="H90" s="127"/>
      <c r="I90" s="127"/>
      <c r="J90" s="131"/>
      <c r="K90" s="128"/>
      <c r="L90" s="128"/>
      <c r="M90" s="128"/>
      <c r="N90" s="128"/>
      <c r="O90" s="128"/>
      <c r="P90" s="33"/>
      <c r="Q90" s="127"/>
      <c r="R90" s="127"/>
      <c r="S90" s="128"/>
      <c r="U90" s="119"/>
    </row>
    <row r="91" spans="1:45" s="111" customFormat="1" ht="16.5" thickBot="1" x14ac:dyDescent="0.3">
      <c r="B91" s="132"/>
      <c r="C91" s="100" t="s">
        <v>99</v>
      </c>
      <c r="D91" s="133"/>
      <c r="E91" s="133"/>
      <c r="F91" s="134"/>
      <c r="G91" s="134"/>
      <c r="H91" s="134"/>
      <c r="I91" s="134"/>
      <c r="J91" s="133"/>
      <c r="K91" s="133"/>
      <c r="L91" s="133"/>
      <c r="M91" s="135"/>
      <c r="N91" s="135"/>
      <c r="O91" s="135"/>
      <c r="P91" s="136">
        <f>S73+S75</f>
        <v>-50</v>
      </c>
      <c r="Q91" s="137"/>
      <c r="R91" s="137"/>
      <c r="S91" s="138"/>
      <c r="U91" s="119"/>
      <c r="AA91" s="141"/>
      <c r="AB91" s="141"/>
      <c r="AC91" s="141"/>
      <c r="AD91" s="141"/>
      <c r="AE91" s="141"/>
      <c r="AF91" s="141"/>
      <c r="AG91" s="141"/>
      <c r="AH91" s="141"/>
      <c r="AI91" s="141"/>
      <c r="AJ91" s="141"/>
      <c r="AK91" s="141"/>
      <c r="AL91" s="141"/>
    </row>
    <row r="92" spans="1:45" s="141" customFormat="1" ht="6.75" customHeight="1" thickBot="1" x14ac:dyDescent="0.3">
      <c r="A92" s="112"/>
      <c r="B92" s="112"/>
      <c r="C92" s="112"/>
      <c r="D92" s="112"/>
      <c r="E92" s="112"/>
      <c r="F92" s="139"/>
      <c r="G92" s="139"/>
      <c r="H92" s="139"/>
      <c r="I92" s="139"/>
      <c r="J92" s="112"/>
      <c r="K92" s="112"/>
      <c r="L92" s="112"/>
      <c r="M92" s="140"/>
      <c r="N92" s="140"/>
      <c r="O92" s="140"/>
      <c r="P92" s="140"/>
      <c r="Q92" s="140"/>
      <c r="R92" s="140"/>
      <c r="S92" s="139"/>
      <c r="T92" s="112"/>
      <c r="U92" s="119"/>
      <c r="AA92" s="54"/>
      <c r="AB92" s="54"/>
      <c r="AC92" s="98"/>
      <c r="AD92" s="28"/>
      <c r="AE92" s="28"/>
      <c r="AF92" s="28"/>
      <c r="AG92" s="28"/>
      <c r="AH92" s="28"/>
      <c r="AI92" s="28"/>
      <c r="AJ92" s="28"/>
      <c r="AK92" s="28"/>
      <c r="AL92" s="28"/>
    </row>
    <row r="93" spans="1:45" s="28" customFormat="1" ht="16.5" thickBot="1" x14ac:dyDescent="0.3">
      <c r="A93" s="99" t="s">
        <v>73</v>
      </c>
      <c r="B93" s="151" t="s">
        <v>74</v>
      </c>
      <c r="C93" s="151"/>
      <c r="D93" s="151"/>
      <c r="E93" s="151"/>
      <c r="F93" s="151"/>
      <c r="G93" s="151"/>
      <c r="H93" s="151"/>
      <c r="I93" s="151"/>
      <c r="J93" s="151"/>
      <c r="K93" s="151"/>
      <c r="L93" s="151"/>
      <c r="M93" s="100"/>
      <c r="N93" s="100"/>
      <c r="O93" s="100"/>
      <c r="P93" s="100"/>
      <c r="Q93" s="100"/>
      <c r="R93" s="100"/>
      <c r="S93" s="151"/>
      <c r="T93" s="152"/>
      <c r="U93" s="153">
        <f>P91+U63</f>
        <v>0</v>
      </c>
      <c r="W93" s="54"/>
      <c r="X93" s="54"/>
      <c r="Y93" s="54"/>
      <c r="Z93" s="54"/>
      <c r="AA93" s="141"/>
      <c r="AB93" s="141"/>
      <c r="AC93" s="141"/>
      <c r="AD93" s="141"/>
      <c r="AE93" s="141"/>
      <c r="AF93" s="141"/>
      <c r="AG93" s="141"/>
      <c r="AH93" s="141"/>
      <c r="AI93" s="141"/>
      <c r="AJ93" s="141"/>
      <c r="AK93" s="141"/>
      <c r="AL93" s="141"/>
      <c r="AO93" s="31"/>
      <c r="AP93" s="31"/>
      <c r="AQ93" s="31"/>
      <c r="AR93" s="31"/>
      <c r="AS93" s="31"/>
    </row>
    <row r="94" spans="1:45" s="141" customFormat="1" ht="15.75" hidden="1" x14ac:dyDescent="0.25">
      <c r="V94" s="110"/>
      <c r="AH94" s="145" t="s">
        <v>87</v>
      </c>
    </row>
    <row r="95" spans="1:45" s="141" customFormat="1" ht="15.75" hidden="1" x14ac:dyDescent="0.25">
      <c r="AH95" s="145" t="s">
        <v>64</v>
      </c>
    </row>
    <row r="96" spans="1:45" s="141" customFormat="1" ht="15.75" hidden="1" x14ac:dyDescent="0.25">
      <c r="AA96" s="145"/>
      <c r="AB96" s="145"/>
      <c r="AC96" s="145"/>
      <c r="AD96" s="145"/>
      <c r="AE96" s="145"/>
      <c r="AF96" s="145"/>
      <c r="AG96" s="145"/>
      <c r="AH96" s="145" t="s">
        <v>67</v>
      </c>
      <c r="AI96" s="145"/>
      <c r="AJ96" s="145"/>
      <c r="AK96" s="145"/>
      <c r="AL96" s="145"/>
    </row>
    <row r="97" spans="1:45" s="145" customFormat="1" ht="15.75" hidden="1" x14ac:dyDescent="0.25">
      <c r="AH97" s="145" t="s">
        <v>127</v>
      </c>
    </row>
    <row r="98" spans="1:45" s="145" customFormat="1" ht="15.75" hidden="1" x14ac:dyDescent="0.25">
      <c r="AH98" s="145" t="s">
        <v>147</v>
      </c>
    </row>
    <row r="99" spans="1:45" s="145" customFormat="1" ht="15.75" hidden="1" x14ac:dyDescent="0.25">
      <c r="AH99" s="145" t="s">
        <v>128</v>
      </c>
    </row>
    <row r="100" spans="1:45" s="145" customFormat="1" ht="15.75" hidden="1" x14ac:dyDescent="0.25"/>
    <row r="101" spans="1:45" s="145" customFormat="1" ht="15.75" hidden="1" x14ac:dyDescent="0.25"/>
    <row r="102" spans="1:45" s="145" customFormat="1" ht="15.75" hidden="1" x14ac:dyDescent="0.25">
      <c r="V102" s="149"/>
      <c r="W102" s="149"/>
      <c r="AA102" s="141"/>
      <c r="AB102" s="141"/>
      <c r="AC102" s="141"/>
      <c r="AD102" s="141"/>
      <c r="AE102" s="141"/>
      <c r="AF102" s="141"/>
      <c r="AG102" s="141"/>
      <c r="AH102" s="141"/>
      <c r="AI102" s="141"/>
      <c r="AJ102" s="141"/>
      <c r="AK102" s="141"/>
      <c r="AL102" s="141"/>
    </row>
    <row r="103" spans="1:45" s="141" customFormat="1" ht="15.75" hidden="1" x14ac:dyDescent="0.25">
      <c r="V103" s="154"/>
      <c r="W103" s="154"/>
    </row>
    <row r="104" spans="1:45" s="141" customFormat="1" ht="15.75" x14ac:dyDescent="0.25">
      <c r="V104" s="154"/>
      <c r="W104" s="154"/>
    </row>
    <row r="105" spans="1:45" s="28" customFormat="1" ht="15.75" x14ac:dyDescent="0.25">
      <c r="A105" s="28" t="s">
        <v>133</v>
      </c>
      <c r="B105" s="28" t="s">
        <v>134</v>
      </c>
      <c r="AH105" s="28" t="s">
        <v>16</v>
      </c>
      <c r="AO105" s="31"/>
      <c r="AP105" s="31"/>
      <c r="AQ105" s="31"/>
      <c r="AR105" s="31"/>
      <c r="AS105" s="31"/>
    </row>
    <row r="106" spans="1:45" s="141" customFormat="1" ht="11.25" x14ac:dyDescent="0.2"/>
    <row r="107" spans="1:45" s="28" customFormat="1" ht="15.75" x14ac:dyDescent="0.25">
      <c r="A107" s="145"/>
      <c r="B107" s="197">
        <v>1</v>
      </c>
      <c r="C107" s="234" t="s">
        <v>136</v>
      </c>
      <c r="G107" s="517">
        <v>0</v>
      </c>
      <c r="H107" s="517"/>
      <c r="I107" s="147"/>
      <c r="Q107" s="31"/>
      <c r="R107" s="180" t="s">
        <v>57</v>
      </c>
      <c r="S107" s="398">
        <f>G107</f>
        <v>0</v>
      </c>
      <c r="T107" s="398"/>
      <c r="U107" s="148"/>
      <c r="AA107" s="54"/>
      <c r="AB107" s="54"/>
      <c r="AC107" s="98"/>
      <c r="AO107" s="31"/>
      <c r="AP107" s="31"/>
      <c r="AQ107" s="31"/>
      <c r="AR107" s="31"/>
      <c r="AS107" s="31"/>
    </row>
    <row r="108" spans="1:45" s="145" customFormat="1" ht="16.5" thickBot="1" x14ac:dyDescent="0.3">
      <c r="V108" s="149"/>
      <c r="W108" s="149"/>
    </row>
    <row r="109" spans="1:45" s="111" customFormat="1" ht="16.5" thickBot="1" x14ac:dyDescent="0.3">
      <c r="B109" s="132"/>
      <c r="C109" s="100" t="s">
        <v>138</v>
      </c>
      <c r="D109" s="133"/>
      <c r="E109" s="133"/>
      <c r="F109" s="134"/>
      <c r="G109" s="134"/>
      <c r="H109" s="134"/>
      <c r="I109" s="134"/>
      <c r="J109" s="133"/>
      <c r="K109" s="133"/>
      <c r="L109" s="133"/>
      <c r="M109" s="135"/>
      <c r="N109" s="135"/>
      <c r="O109" s="135"/>
      <c r="P109" s="513">
        <f>U93+S107</f>
        <v>0</v>
      </c>
      <c r="Q109" s="514"/>
      <c r="R109" s="515"/>
      <c r="S109" s="138"/>
      <c r="U109" s="235"/>
      <c r="AB109" s="111">
        <f>IF(P109&gt;0,1,0)</f>
        <v>0</v>
      </c>
    </row>
    <row r="110" spans="1:45" s="111" customFormat="1" ht="16.5" thickBot="1" x14ac:dyDescent="0.3">
      <c r="B110" s="236"/>
      <c r="C110" s="237"/>
      <c r="D110" s="236"/>
      <c r="E110" s="236"/>
      <c r="F110" s="238"/>
      <c r="G110" s="238"/>
      <c r="H110" s="238"/>
      <c r="I110" s="238"/>
      <c r="J110" s="236"/>
      <c r="K110" s="236"/>
      <c r="L110" s="236"/>
      <c r="M110" s="239"/>
      <c r="N110" s="239"/>
      <c r="O110" s="239"/>
      <c r="P110" s="241"/>
      <c r="Q110" s="137"/>
      <c r="R110" s="137"/>
      <c r="S110" s="138"/>
      <c r="U110" s="235"/>
    </row>
    <row r="111" spans="1:45" s="28" customFormat="1" ht="16.5" thickBot="1" x14ac:dyDescent="0.3">
      <c r="A111" s="99" t="s">
        <v>139</v>
      </c>
      <c r="B111" s="151" t="s">
        <v>140</v>
      </c>
      <c r="C111" s="151"/>
      <c r="D111" s="151"/>
      <c r="E111" s="151"/>
      <c r="F111" s="151"/>
      <c r="G111" s="151"/>
      <c r="H111" s="151"/>
      <c r="I111" s="151"/>
      <c r="J111" s="151"/>
      <c r="K111" s="151"/>
      <c r="L111" s="151"/>
      <c r="M111" s="100"/>
      <c r="N111" s="100"/>
      <c r="O111" s="100"/>
      <c r="P111" s="100"/>
      <c r="Q111" s="100"/>
      <c r="R111" s="100"/>
      <c r="S111" s="151"/>
      <c r="T111" s="152"/>
      <c r="U111" s="153">
        <f>P109+U149</f>
        <v>0</v>
      </c>
      <c r="W111" s="54"/>
      <c r="X111" s="54"/>
      <c r="Y111" s="54"/>
      <c r="Z111" s="54"/>
      <c r="AA111" s="54"/>
      <c r="AB111" s="54"/>
      <c r="AC111" s="98"/>
      <c r="AO111" s="31"/>
      <c r="AP111" s="31"/>
      <c r="AQ111" s="31"/>
      <c r="AR111" s="31"/>
      <c r="AS111" s="31"/>
    </row>
    <row r="112" spans="1:45" s="141" customFormat="1" ht="16.5" thickBot="1" x14ac:dyDescent="0.3">
      <c r="V112" s="154"/>
      <c r="W112" s="154"/>
    </row>
    <row r="113" spans="1:45" s="141" customFormat="1" ht="15.75" customHeight="1" x14ac:dyDescent="0.25">
      <c r="A113" s="403" t="s">
        <v>75</v>
      </c>
      <c r="B113" s="403"/>
      <c r="C113" s="403"/>
      <c r="D113" s="403"/>
      <c r="E113" s="403"/>
      <c r="F113" s="403"/>
      <c r="G113" s="403"/>
      <c r="H113" s="403"/>
      <c r="I113" s="403"/>
      <c r="J113" s="403"/>
      <c r="K113" s="403"/>
      <c r="L113" s="403"/>
      <c r="M113" s="403"/>
      <c r="N113" s="403"/>
      <c r="O113" s="403"/>
      <c r="P113" s="403"/>
      <c r="Q113" s="403"/>
      <c r="R113" s="403"/>
      <c r="S113" s="403"/>
      <c r="T113" s="403"/>
      <c r="U113" s="403"/>
      <c r="V113" s="154"/>
      <c r="W113" s="154"/>
    </row>
    <row r="114" spans="1:45" s="141" customFormat="1" ht="15.75" x14ac:dyDescent="0.25">
      <c r="A114" s="404"/>
      <c r="B114" s="404"/>
      <c r="C114" s="404"/>
      <c r="D114" s="404"/>
      <c r="E114" s="404"/>
      <c r="F114" s="404"/>
      <c r="G114" s="404"/>
      <c r="H114" s="404"/>
      <c r="I114" s="404"/>
      <c r="J114" s="404"/>
      <c r="K114" s="404"/>
      <c r="L114" s="404"/>
      <c r="M114" s="404"/>
      <c r="N114" s="404"/>
      <c r="O114" s="404"/>
      <c r="P114" s="404"/>
      <c r="Q114" s="404"/>
      <c r="R114" s="404"/>
      <c r="S114" s="404"/>
      <c r="T114" s="404"/>
      <c r="U114" s="404"/>
      <c r="V114" s="154"/>
      <c r="W114" s="154"/>
      <c r="AA114" s="111"/>
      <c r="AB114" s="111"/>
      <c r="AC114" s="111"/>
      <c r="AD114" s="111"/>
      <c r="AE114" s="111"/>
      <c r="AF114" s="111"/>
      <c r="AG114" s="111"/>
      <c r="AH114" s="111"/>
      <c r="AI114" s="111"/>
      <c r="AJ114" s="111"/>
      <c r="AK114" s="111"/>
      <c r="AL114" s="111"/>
    </row>
    <row r="115" spans="1:45" s="111" customFormat="1" ht="3.75" customHeight="1" x14ac:dyDescent="0.25">
      <c r="A115" s="1"/>
      <c r="B115" s="1"/>
      <c r="C115" s="1"/>
      <c r="D115" s="155"/>
      <c r="E115" s="155"/>
      <c r="F115" s="155"/>
      <c r="G115" s="155"/>
      <c r="H115" s="155"/>
      <c r="I115" s="155"/>
      <c r="J115" s="155"/>
      <c r="K115" s="155"/>
      <c r="S115" s="156"/>
      <c r="T115" s="1"/>
      <c r="U115" s="1"/>
      <c r="V115" s="1"/>
      <c r="W115" s="1"/>
      <c r="AA115" s="1"/>
      <c r="AB115" s="1"/>
      <c r="AC115" s="1"/>
      <c r="AD115" s="1"/>
      <c r="AE115" s="1"/>
      <c r="AF115" s="1"/>
      <c r="AG115" s="1"/>
      <c r="AH115" s="1"/>
      <c r="AI115" s="1"/>
      <c r="AJ115" s="1"/>
      <c r="AK115" s="1"/>
      <c r="AL115" s="1"/>
    </row>
    <row r="116" spans="1:45" ht="15.75" x14ac:dyDescent="0.25">
      <c r="B116" s="157"/>
      <c r="C116" s="157"/>
      <c r="D116" s="158"/>
      <c r="E116" s="158"/>
      <c r="G116" s="159" t="s">
        <v>76</v>
      </c>
      <c r="H116" s="511"/>
      <c r="I116" s="511"/>
      <c r="J116" s="511"/>
      <c r="K116" s="511"/>
      <c r="L116" s="511"/>
      <c r="N116" s="160" t="s">
        <v>77</v>
      </c>
      <c r="O116" s="510"/>
      <c r="P116" s="510"/>
      <c r="Q116" s="510"/>
      <c r="S116" s="475"/>
      <c r="T116" s="475"/>
      <c r="U116" s="475"/>
    </row>
    <row r="117" spans="1:45" ht="6.75" customHeight="1" x14ac:dyDescent="0.2">
      <c r="B117" s="161"/>
      <c r="C117" s="161"/>
      <c r="D117" s="162"/>
      <c r="E117" s="162"/>
      <c r="F117" s="163"/>
      <c r="G117" s="164"/>
      <c r="H117" s="164"/>
      <c r="I117" s="164"/>
      <c r="J117" s="164"/>
      <c r="K117" s="164"/>
      <c r="L117" s="164"/>
      <c r="N117" s="165"/>
      <c r="O117" s="164"/>
      <c r="P117" s="164"/>
      <c r="Q117" s="164"/>
      <c r="R117" s="516" t="s">
        <v>145</v>
      </c>
      <c r="S117" s="516"/>
      <c r="T117" s="516"/>
      <c r="U117" s="516"/>
    </row>
    <row r="118" spans="1:45" ht="21" customHeight="1" x14ac:dyDescent="0.25">
      <c r="B118" s="166"/>
      <c r="C118" s="166"/>
      <c r="D118" s="167"/>
      <c r="E118" s="167"/>
      <c r="G118" s="168" t="s">
        <v>79</v>
      </c>
      <c r="H118" s="511"/>
      <c r="I118" s="511"/>
      <c r="J118" s="511"/>
      <c r="K118" s="511"/>
      <c r="L118" s="511"/>
      <c r="N118" s="160" t="s">
        <v>77</v>
      </c>
      <c r="O118" s="510"/>
      <c r="P118" s="510"/>
      <c r="Q118" s="510"/>
      <c r="R118" s="516"/>
      <c r="S118" s="516"/>
      <c r="T118" s="516"/>
      <c r="U118" s="516"/>
    </row>
    <row r="119" spans="1:45" ht="3.75" customHeight="1" x14ac:dyDescent="0.25">
      <c r="B119" s="166"/>
      <c r="C119" s="166"/>
      <c r="D119" s="167"/>
      <c r="E119" s="167"/>
      <c r="F119" s="168"/>
      <c r="G119" s="169"/>
      <c r="H119" s="169"/>
      <c r="I119" s="169"/>
      <c r="J119" s="169"/>
      <c r="K119" s="169"/>
      <c r="L119" s="169"/>
      <c r="N119" s="165"/>
      <c r="O119" s="169"/>
      <c r="P119" s="169"/>
      <c r="Q119" s="169"/>
      <c r="R119" s="164"/>
      <c r="S119" s="170"/>
      <c r="T119" s="170"/>
      <c r="U119" s="171"/>
      <c r="AA119" s="172"/>
      <c r="AB119" s="172"/>
      <c r="AC119" s="172"/>
      <c r="AD119" s="172"/>
      <c r="AE119" s="172"/>
      <c r="AF119" s="172"/>
      <c r="AG119" s="172"/>
      <c r="AH119" s="172"/>
      <c r="AI119" s="172"/>
      <c r="AJ119" s="172"/>
      <c r="AK119" s="172"/>
      <c r="AL119" s="172"/>
    </row>
    <row r="120" spans="1:45" s="172" customFormat="1" ht="15.75" x14ac:dyDescent="0.25">
      <c r="B120" s="166"/>
      <c r="C120" s="166"/>
      <c r="D120" s="167"/>
      <c r="E120" s="167"/>
      <c r="G120" s="168" t="s">
        <v>131</v>
      </c>
      <c r="H120" s="511"/>
      <c r="I120" s="511"/>
      <c r="J120" s="511"/>
      <c r="K120" s="511"/>
      <c r="L120" s="511"/>
      <c r="N120" s="160" t="s">
        <v>77</v>
      </c>
      <c r="O120" s="510"/>
      <c r="P120" s="510"/>
      <c r="Q120" s="510"/>
      <c r="R120" s="164"/>
      <c r="S120" s="475" t="s">
        <v>78</v>
      </c>
      <c r="T120" s="475"/>
      <c r="U120" s="475"/>
      <c r="V120" s="1"/>
      <c r="W120" s="1"/>
      <c r="AO120" s="249"/>
      <c r="AP120" s="249"/>
      <c r="AQ120" s="249"/>
      <c r="AR120" s="249"/>
      <c r="AS120" s="249"/>
    </row>
    <row r="121" spans="1:45" s="172" customFormat="1" ht="3.75" customHeight="1" x14ac:dyDescent="0.2">
      <c r="B121" s="166"/>
      <c r="C121" s="166"/>
      <c r="D121" s="166"/>
      <c r="E121" s="166"/>
      <c r="F121" s="173"/>
      <c r="G121" s="170"/>
      <c r="H121" s="170"/>
      <c r="I121" s="170"/>
      <c r="J121" s="170"/>
      <c r="K121" s="174"/>
      <c r="L121" s="170"/>
      <c r="M121" s="170"/>
      <c r="N121" s="170"/>
      <c r="O121" s="170"/>
      <c r="P121" s="170"/>
      <c r="Q121" s="170"/>
      <c r="R121" s="170"/>
      <c r="S121" s="6"/>
      <c r="T121" s="1"/>
      <c r="U121" s="1"/>
      <c r="V121" s="1"/>
      <c r="W121" s="1"/>
      <c r="AO121" s="249"/>
      <c r="AP121" s="249"/>
      <c r="AQ121" s="249"/>
      <c r="AR121" s="249"/>
      <c r="AS121" s="249"/>
    </row>
    <row r="122" spans="1:45" s="172" customFormat="1" ht="15.75" x14ac:dyDescent="0.25">
      <c r="B122" s="166"/>
      <c r="C122" s="166"/>
      <c r="D122" s="167"/>
      <c r="E122" s="167"/>
      <c r="G122" s="168" t="s">
        <v>80</v>
      </c>
      <c r="H122" s="511"/>
      <c r="I122" s="511"/>
      <c r="J122" s="511"/>
      <c r="K122" s="511"/>
      <c r="L122" s="511"/>
      <c r="N122" s="160" t="s">
        <v>77</v>
      </c>
      <c r="O122" s="510"/>
      <c r="P122" s="510"/>
      <c r="Q122" s="510"/>
      <c r="R122" s="164"/>
      <c r="S122" s="476" t="s">
        <v>156</v>
      </c>
      <c r="T122" s="476"/>
      <c r="U122" s="476"/>
      <c r="W122" s="1"/>
      <c r="AA122" s="1"/>
      <c r="AB122" s="1"/>
      <c r="AC122" s="1"/>
      <c r="AD122" s="1"/>
      <c r="AE122" s="1"/>
      <c r="AF122" s="1"/>
      <c r="AG122" s="1"/>
      <c r="AH122" s="1"/>
      <c r="AI122" s="1"/>
      <c r="AJ122" s="1"/>
      <c r="AK122" s="1"/>
      <c r="AL122" s="1"/>
      <c r="AO122" s="249"/>
      <c r="AP122" s="249"/>
      <c r="AQ122" s="249"/>
      <c r="AR122" s="249"/>
      <c r="AS122" s="249"/>
    </row>
    <row r="123" spans="1:45" ht="15.75" x14ac:dyDescent="0.25">
      <c r="A123" s="158" t="s">
        <v>148</v>
      </c>
      <c r="B123" s="158"/>
      <c r="C123" s="158"/>
      <c r="D123" s="158"/>
      <c r="E123" s="158"/>
      <c r="F123" s="158"/>
      <c r="G123" s="158"/>
      <c r="H123" s="158"/>
      <c r="I123" s="158"/>
      <c r="J123" s="158"/>
      <c r="K123" s="158"/>
      <c r="L123" s="158"/>
      <c r="M123" s="158"/>
      <c r="N123" s="158"/>
      <c r="O123" s="158"/>
      <c r="P123" s="158"/>
      <c r="Q123" s="158"/>
      <c r="R123" s="158"/>
      <c r="S123" s="158"/>
      <c r="T123" s="158"/>
    </row>
    <row r="124" spans="1:45" hidden="1" x14ac:dyDescent="0.2">
      <c r="E124" s="27"/>
    </row>
    <row r="125" spans="1:45" ht="15.75" hidden="1" x14ac:dyDescent="0.2">
      <c r="A125" s="1" t="s">
        <v>81</v>
      </c>
      <c r="E125" s="512"/>
      <c r="F125" s="512"/>
      <c r="H125" s="1" t="s">
        <v>82</v>
      </c>
      <c r="I125" s="512"/>
      <c r="J125" s="512"/>
      <c r="M125" s="1" t="s">
        <v>83</v>
      </c>
      <c r="N125" s="512"/>
      <c r="O125" s="512"/>
      <c r="P125" s="512"/>
      <c r="Q125" s="512"/>
      <c r="S125" s="210" t="s">
        <v>101</v>
      </c>
      <c r="T125" s="170"/>
      <c r="U125" s="209"/>
    </row>
    <row r="126" spans="1:45" x14ac:dyDescent="0.2">
      <c r="U126" s="175" t="s">
        <v>152</v>
      </c>
    </row>
    <row r="128" spans="1:45" x14ac:dyDescent="0.2">
      <c r="A128" s="535" t="s">
        <v>117</v>
      </c>
      <c r="B128" s="535"/>
      <c r="C128" s="535"/>
      <c r="D128" s="535"/>
      <c r="E128" s="535"/>
      <c r="F128" s="535"/>
      <c r="G128" s="535"/>
      <c r="H128" s="535"/>
      <c r="I128" s="535"/>
    </row>
    <row r="129" spans="1:22" x14ac:dyDescent="0.2">
      <c r="D129" s="1" t="s">
        <v>110</v>
      </c>
      <c r="F129" s="215" t="s">
        <v>111</v>
      </c>
    </row>
    <row r="130" spans="1:22" x14ac:dyDescent="0.2">
      <c r="D130" s="1" t="s">
        <v>112</v>
      </c>
      <c r="F130" s="214">
        <v>101</v>
      </c>
    </row>
    <row r="131" spans="1:22" x14ac:dyDescent="0.2">
      <c r="D131" s="1" t="s">
        <v>113</v>
      </c>
      <c r="F131" s="214">
        <v>186</v>
      </c>
    </row>
    <row r="132" spans="1:22" x14ac:dyDescent="0.2">
      <c r="D132" s="1" t="s">
        <v>104</v>
      </c>
      <c r="F132" s="214">
        <v>65</v>
      </c>
      <c r="S132" s="1"/>
      <c r="V132" s="6"/>
    </row>
    <row r="133" spans="1:22" x14ac:dyDescent="0.2">
      <c r="D133" s="1" t="s">
        <v>114</v>
      </c>
      <c r="F133" s="214">
        <v>88</v>
      </c>
    </row>
    <row r="134" spans="1:22" x14ac:dyDescent="0.2">
      <c r="D134" s="1" t="s">
        <v>102</v>
      </c>
      <c r="F134" s="214">
        <v>47</v>
      </c>
    </row>
    <row r="135" spans="1:22" x14ac:dyDescent="0.2">
      <c r="D135" s="1" t="s">
        <v>109</v>
      </c>
      <c r="F135" s="214">
        <v>83</v>
      </c>
    </row>
    <row r="136" spans="1:22" x14ac:dyDescent="0.2">
      <c r="D136" s="1" t="s">
        <v>103</v>
      </c>
      <c r="F136" s="214">
        <v>37</v>
      </c>
    </row>
    <row r="137" spans="1:22" x14ac:dyDescent="0.2">
      <c r="D137" s="1" t="s">
        <v>106</v>
      </c>
      <c r="F137" s="214">
        <v>107</v>
      </c>
      <c r="S137" s="1"/>
    </row>
    <row r="138" spans="1:22" x14ac:dyDescent="0.2">
      <c r="D138" s="1" t="s">
        <v>105</v>
      </c>
      <c r="F138" s="214">
        <v>98</v>
      </c>
    </row>
    <row r="139" spans="1:22" x14ac:dyDescent="0.2">
      <c r="D139" s="1" t="s">
        <v>107</v>
      </c>
      <c r="F139" s="214">
        <v>109</v>
      </c>
    </row>
    <row r="140" spans="1:22" x14ac:dyDescent="0.2">
      <c r="D140" s="1" t="s">
        <v>108</v>
      </c>
      <c r="F140" s="214">
        <v>38</v>
      </c>
    </row>
    <row r="141" spans="1:22" x14ac:dyDescent="0.2">
      <c r="D141" s="1" t="s">
        <v>118</v>
      </c>
      <c r="F141" s="214">
        <v>78</v>
      </c>
    </row>
    <row r="142" spans="1:22" x14ac:dyDescent="0.2">
      <c r="D142" s="1" t="s">
        <v>119</v>
      </c>
      <c r="F142" s="214">
        <v>73</v>
      </c>
    </row>
    <row r="143" spans="1:22" x14ac:dyDescent="0.2">
      <c r="A143" s="213" t="s">
        <v>123</v>
      </c>
    </row>
    <row r="150" spans="22:33" s="141" customFormat="1" ht="15.75" x14ac:dyDescent="0.2">
      <c r="V150" s="110"/>
      <c r="AG150" s="141" t="s">
        <v>64</v>
      </c>
    </row>
    <row r="164" spans="22:23" s="141" customFormat="1" ht="15.75" x14ac:dyDescent="0.25">
      <c r="V164" s="154"/>
      <c r="W164" s="154"/>
    </row>
  </sheetData>
  <sortState ref="G129:I138">
    <sortCondition ref="G129"/>
  </sortState>
  <mergeCells count="142">
    <mergeCell ref="R117:U118"/>
    <mergeCell ref="G107:H107"/>
    <mergeCell ref="S107:T107"/>
    <mergeCell ref="O118:Q118"/>
    <mergeCell ref="H120:L120"/>
    <mergeCell ref="O120:Q120"/>
    <mergeCell ref="H122:L122"/>
    <mergeCell ref="O122:Q122"/>
    <mergeCell ref="E125:F125"/>
    <mergeCell ref="I125:J125"/>
    <mergeCell ref="N125:Q125"/>
    <mergeCell ref="S116:U116"/>
    <mergeCell ref="H116:L116"/>
    <mergeCell ref="O116:Q116"/>
    <mergeCell ref="A128:I128"/>
    <mergeCell ref="S120:U120"/>
    <mergeCell ref="S122:U122"/>
    <mergeCell ref="A4:U4"/>
    <mergeCell ref="A5:U5"/>
    <mergeCell ref="A6:U6"/>
    <mergeCell ref="A7:U7"/>
    <mergeCell ref="A9:U9"/>
    <mergeCell ref="A10:U10"/>
    <mergeCell ref="C29:U32"/>
    <mergeCell ref="D60:L60"/>
    <mergeCell ref="M60:R60"/>
    <mergeCell ref="J18:K18"/>
    <mergeCell ref="Q18:R18"/>
    <mergeCell ref="S18:U18"/>
    <mergeCell ref="J19:K19"/>
    <mergeCell ref="N19:P19"/>
    <mergeCell ref="Q19:U19"/>
    <mergeCell ref="F12:M12"/>
    <mergeCell ref="Q12:U12"/>
    <mergeCell ref="F13:M13"/>
    <mergeCell ref="F15:M15"/>
    <mergeCell ref="H118:L118"/>
    <mergeCell ref="Q15:S15"/>
    <mergeCell ref="F16:M16"/>
    <mergeCell ref="Q16:R16"/>
    <mergeCell ref="A21:U21"/>
    <mergeCell ref="A25:U25"/>
    <mergeCell ref="H27:I27"/>
    <mergeCell ref="D35:G35"/>
    <mergeCell ref="H35:I35"/>
    <mergeCell ref="J35:L35"/>
    <mergeCell ref="M35:N35"/>
    <mergeCell ref="Q35:R35"/>
    <mergeCell ref="E23:U23"/>
    <mergeCell ref="D36:G36"/>
    <mergeCell ref="H36:I36"/>
    <mergeCell ref="J36:L36"/>
    <mergeCell ref="M36:N36"/>
    <mergeCell ref="Q36:R36"/>
    <mergeCell ref="D37:G37"/>
    <mergeCell ref="H37:I37"/>
    <mergeCell ref="J37:L37"/>
    <mergeCell ref="M37:N37"/>
    <mergeCell ref="Q37:R37"/>
    <mergeCell ref="D38:G38"/>
    <mergeCell ref="H38:I38"/>
    <mergeCell ref="J38:L38"/>
    <mergeCell ref="M38:N38"/>
    <mergeCell ref="Q38:R38"/>
    <mergeCell ref="D39:G39"/>
    <mergeCell ref="H39:I39"/>
    <mergeCell ref="J39:L39"/>
    <mergeCell ref="M39:N39"/>
    <mergeCell ref="Q39:R39"/>
    <mergeCell ref="D42:G42"/>
    <mergeCell ref="H42:I42"/>
    <mergeCell ref="J42:L42"/>
    <mergeCell ref="M42:N42"/>
    <mergeCell ref="Q42:R42"/>
    <mergeCell ref="E44:J44"/>
    <mergeCell ref="D40:G40"/>
    <mergeCell ref="H40:I40"/>
    <mergeCell ref="J40:L40"/>
    <mergeCell ref="M40:N40"/>
    <mergeCell ref="Q40:R40"/>
    <mergeCell ref="D41:G41"/>
    <mergeCell ref="H41:I41"/>
    <mergeCell ref="J41:L41"/>
    <mergeCell ref="M41:N41"/>
    <mergeCell ref="Q41:R41"/>
    <mergeCell ref="L47:M47"/>
    <mergeCell ref="C48:D48"/>
    <mergeCell ref="L48:M48"/>
    <mergeCell ref="AF45:AK45"/>
    <mergeCell ref="E45:F45"/>
    <mergeCell ref="G45:H45"/>
    <mergeCell ref="I45:J45"/>
    <mergeCell ref="L45:M45"/>
    <mergeCell ref="AF46:AG46"/>
    <mergeCell ref="AH46:AI46"/>
    <mergeCell ref="AJ46:AK46"/>
    <mergeCell ref="AJ54:AK54"/>
    <mergeCell ref="H55:I55"/>
    <mergeCell ref="J55:L55"/>
    <mergeCell ref="M55:N55"/>
    <mergeCell ref="C49:D49"/>
    <mergeCell ref="L49:M49"/>
    <mergeCell ref="C50:D50"/>
    <mergeCell ref="L50:M50"/>
    <mergeCell ref="C51:D51"/>
    <mergeCell ref="L51:M51"/>
    <mergeCell ref="G68:H68"/>
    <mergeCell ref="I73:J73"/>
    <mergeCell ref="N73:P73"/>
    <mergeCell ref="K75:Q75"/>
    <mergeCell ref="H78:I78"/>
    <mergeCell ref="Q78:R78"/>
    <mergeCell ref="J59:L59"/>
    <mergeCell ref="M59:N59"/>
    <mergeCell ref="A113:U114"/>
    <mergeCell ref="D61:L61"/>
    <mergeCell ref="M61:R61"/>
    <mergeCell ref="P109:R109"/>
    <mergeCell ref="A1:U1"/>
    <mergeCell ref="D58:G58"/>
    <mergeCell ref="H58:I58"/>
    <mergeCell ref="J58:L58"/>
    <mergeCell ref="M58:N58"/>
    <mergeCell ref="D59:G59"/>
    <mergeCell ref="H59:I59"/>
    <mergeCell ref="C79:U81"/>
    <mergeCell ref="G83:M83"/>
    <mergeCell ref="D56:G56"/>
    <mergeCell ref="H56:I56"/>
    <mergeCell ref="J56:L56"/>
    <mergeCell ref="M56:N56"/>
    <mergeCell ref="D57:G57"/>
    <mergeCell ref="H57:I57"/>
    <mergeCell ref="J57:L57"/>
    <mergeCell ref="M57:N57"/>
    <mergeCell ref="C52:D52"/>
    <mergeCell ref="L52:M52"/>
    <mergeCell ref="I53:J53"/>
    <mergeCell ref="L53:M53"/>
    <mergeCell ref="C46:D46"/>
    <mergeCell ref="L46:M46"/>
    <mergeCell ref="C47:D47"/>
  </mergeCells>
  <dataValidations count="4">
    <dataValidation type="list" allowBlank="1" showInputMessage="1" showErrorMessage="1" sqref="H27:I27 H66" xr:uid="{21F28B9F-FA2A-46F0-BC8E-C642C9BAD728}">
      <formula1>$AH$26:$AH$27</formula1>
    </dataValidation>
    <dataValidation type="list" allowBlank="1" showInputMessage="1" showErrorMessage="1" sqref="G83" xr:uid="{CEF5177A-3EC8-42DB-901A-563804F3F0E2}">
      <formula1>$D$85:$D$88</formula1>
    </dataValidation>
    <dataValidation type="list" allowBlank="1" showInputMessage="1" showErrorMessage="1" sqref="G69:G71" xr:uid="{5E928919-B270-464E-BF37-E7A291E1C19E}">
      <formula1>$AH$94:$AH$96</formula1>
    </dataValidation>
    <dataValidation type="list" allowBlank="1" showInputMessage="1" showErrorMessage="1" sqref="G68:H68" xr:uid="{B4A6FAE8-1D27-4EF8-93DD-D9ABC62B9E93}">
      <formula1>$AH$94:$AH$99</formula1>
    </dataValidation>
  </dataValidations>
  <pageMargins left="0.7" right="0.7" top="0.75" bottom="0.75" header="0.3" footer="0.3"/>
  <pageSetup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Over-Night Projected Travel</vt:lpstr>
      <vt:lpstr>Daily ESTIMATED Travel (NEW)</vt:lpstr>
      <vt:lpstr>Daily Travel LOG (New)</vt:lpstr>
      <vt:lpstr>Daily Projected Travel (2)</vt:lpstr>
      <vt:lpstr>Daily Projected Travel orig</vt:lpstr>
      <vt:lpstr>'Daily ESTIMATED Travel (NEW)'!Print_Area</vt:lpstr>
      <vt:lpstr>'Daily Projected Travel (2)'!Print_Area</vt:lpstr>
      <vt:lpstr>'Daily Projected Travel orig'!Print_Area</vt:lpstr>
      <vt:lpstr>'Daily Travel LOG (New)'!Print_Area</vt:lpstr>
      <vt:lpstr>'Over-Night Projected Travel'!Print_Area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Offutt</dc:creator>
  <cp:lastModifiedBy>Jessica Batrez</cp:lastModifiedBy>
  <cp:lastPrinted>2025-12-15T21:48:57Z</cp:lastPrinted>
  <dcterms:created xsi:type="dcterms:W3CDTF">2019-09-03T18:41:46Z</dcterms:created>
  <dcterms:modified xsi:type="dcterms:W3CDTF">2026-03-26T22:04:07Z</dcterms:modified>
</cp:coreProperties>
</file>