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Jan\"/>
    </mc:Choice>
  </mc:AlternateContent>
  <xr:revisionPtr revIDLastSave="0" documentId="13_ncr:1_{6487C3FC-CF73-4F4D-9181-9C32378C34BF}" xr6:coauthVersionLast="36" xr6:coauthVersionMax="36" xr10:uidLastSave="{00000000-0000-0000-0000-000000000000}"/>
  <bookViews>
    <workbookView xWindow="0" yWindow="0" windowWidth="19200" windowHeight="6930" tabRatio="603" activeTab="6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8" i="9" l="1"/>
  <c r="J17" i="1" l="1"/>
  <c r="H56" i="8" l="1"/>
  <c r="R56" i="8"/>
  <c r="R29" i="8"/>
  <c r="S50" i="8"/>
  <c r="Q50" i="8"/>
  <c r="R50" i="8"/>
  <c r="R51" i="8" l="1"/>
  <c r="R58" i="8" s="1"/>
  <c r="Q52" i="3"/>
  <c r="S63" i="8" l="1"/>
  <c r="AW15" i="9" l="1"/>
  <c r="AW16" i="9"/>
  <c r="AW23" i="9"/>
  <c r="AV15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7" i="9"/>
  <c r="E6" i="9"/>
  <c r="AQ55" i="9"/>
  <c r="AR55" i="9"/>
  <c r="AR54" i="9"/>
  <c r="AQ54" i="9"/>
  <c r="AQ35" i="9"/>
  <c r="AR35" i="9"/>
  <c r="AQ36" i="9"/>
  <c r="AR36" i="9"/>
  <c r="AQ37" i="9"/>
  <c r="AV37" i="9" s="1"/>
  <c r="AR37" i="9"/>
  <c r="AW37" i="9" s="1"/>
  <c r="AQ38" i="9"/>
  <c r="AR38" i="9"/>
  <c r="AQ39" i="9"/>
  <c r="AV39" i="9" s="1"/>
  <c r="AR39" i="9"/>
  <c r="AW39" i="9" s="1"/>
  <c r="AQ40" i="9"/>
  <c r="AR40" i="9"/>
  <c r="AQ41" i="9"/>
  <c r="AV41" i="9" s="1"/>
  <c r="AR41" i="9"/>
  <c r="AW41" i="9" s="1"/>
  <c r="AQ42" i="9"/>
  <c r="AV42" i="9" s="1"/>
  <c r="AR42" i="9"/>
  <c r="AW42" i="9" s="1"/>
  <c r="AQ43" i="9"/>
  <c r="AR43" i="9"/>
  <c r="AQ44" i="9"/>
  <c r="AR44" i="9"/>
  <c r="AQ45" i="9"/>
  <c r="AR45" i="9"/>
  <c r="AQ46" i="9"/>
  <c r="AV46" i="9" s="1"/>
  <c r="AR46" i="9"/>
  <c r="AW46" i="9" s="1"/>
  <c r="AQ47" i="9"/>
  <c r="AR47" i="9"/>
  <c r="AQ48" i="9"/>
  <c r="AV48" i="9" s="1"/>
  <c r="AR48" i="9"/>
  <c r="AQ49" i="9"/>
  <c r="AV49" i="9" s="1"/>
  <c r="AR49" i="9"/>
  <c r="AR34" i="9"/>
  <c r="AQ34" i="9"/>
  <c r="AQ15" i="9"/>
  <c r="AR15" i="9"/>
  <c r="AQ17" i="9"/>
  <c r="AR17" i="9"/>
  <c r="AQ18" i="9"/>
  <c r="AV18" i="9" s="1"/>
  <c r="AR18" i="9"/>
  <c r="AW18" i="9" s="1"/>
  <c r="AQ19" i="9"/>
  <c r="AR19" i="9"/>
  <c r="AQ20" i="9"/>
  <c r="AR20" i="9"/>
  <c r="AQ21" i="9"/>
  <c r="AV21" i="9" s="1"/>
  <c r="AR21" i="9"/>
  <c r="AW21" i="9" s="1"/>
  <c r="AQ22" i="9"/>
  <c r="AR22" i="9"/>
  <c r="AQ24" i="9"/>
  <c r="AV24" i="9" s="1"/>
  <c r="AR24" i="9"/>
  <c r="AW24" i="9" s="1"/>
  <c r="AQ25" i="9"/>
  <c r="AR25" i="9"/>
  <c r="AQ26" i="9"/>
  <c r="AV26" i="9" s="1"/>
  <c r="AR26" i="9"/>
  <c r="AW26" i="9" s="1"/>
  <c r="AQ27" i="9"/>
  <c r="AR27" i="9"/>
  <c r="AQ28" i="9"/>
  <c r="AR28" i="9"/>
  <c r="AQ29" i="9"/>
  <c r="AV29" i="9" s="1"/>
  <c r="AR29" i="9"/>
  <c r="AW29" i="9" s="1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V43" i="9" s="1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W48" i="9" l="1"/>
  <c r="AW45" i="9"/>
  <c r="AV45" i="9"/>
  <c r="AV27" i="9"/>
  <c r="AV22" i="9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N56" i="9"/>
  <c r="AV30" i="9"/>
  <c r="AW30" i="9"/>
  <c r="M51" i="9"/>
  <c r="M58" i="9" s="1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M56" i="8" l="1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N48" i="8" s="1"/>
  <c r="AK49" i="8"/>
  <c r="AM49" i="8"/>
  <c r="AM33" i="8"/>
  <c r="AK33" i="8"/>
  <c r="AN47" i="8" l="1"/>
  <c r="AK50" i="8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Y24" i="2" l="1"/>
  <c r="G50" i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H51" i="8" l="1"/>
  <c r="H58" i="8" s="1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AW38" i="9" l="1"/>
  <c r="AW50" i="9" s="1"/>
  <c r="I50" i="9"/>
  <c r="I51" i="9" s="1"/>
  <c r="H38" i="9"/>
  <c r="H50" i="1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H58" i="1" s="1"/>
  <c r="AV38" i="9"/>
  <c r="H50" i="9"/>
  <c r="H51" i="9" s="1"/>
  <c r="H58" i="9" s="1"/>
  <c r="AW51" i="9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Q53" i="3" s="1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M54" i="6" l="1"/>
  <c r="Y29" i="4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F56" i="9" l="1"/>
  <c r="AB58" i="5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<sst xmlns="http://schemas.openxmlformats.org/spreadsheetml/2006/main" count="1521" uniqueCount="105">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</sst>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42" fontId="2" fillId="0" borderId="1" xfId="2" applyNumberFormat="1" applyFont="1" applyBorder="1" applyAlignment="1">
      <alignment horizontal="right"/>
    </xf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opLeftCell="C1" zoomScale="90" zoomScaleNormal="90" zoomScalePageLayoutView="50" workbookViewId="0">
      <selection activeCell="R18" sqref="R1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7" t="s">
        <v>50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45"/>
      <c r="B4" s="46"/>
      <c r="C4" s="127" t="s">
        <v>104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8" t="s">
        <v>5</v>
      </c>
      <c r="H9" s="129"/>
      <c r="I9" s="129"/>
      <c r="J9" s="130"/>
      <c r="K9" s="9"/>
      <c r="L9" s="128" t="s">
        <v>7</v>
      </c>
      <c r="M9" s="129"/>
      <c r="N9" s="129"/>
      <c r="O9" s="130"/>
      <c r="P9" s="9"/>
      <c r="Q9" s="128" t="s">
        <v>8</v>
      </c>
      <c r="R9" s="129"/>
      <c r="S9" s="129"/>
      <c r="T9" s="130"/>
      <c r="U9" s="9"/>
      <c r="V9" s="128" t="s">
        <v>9</v>
      </c>
      <c r="W9" s="129"/>
      <c r="X9" s="129"/>
      <c r="Y9" s="129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70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60182.720000000001</v>
      </c>
      <c r="M15" s="19">
        <v>318999.38</v>
      </c>
      <c r="N15" s="19">
        <v>443225.91000000003</v>
      </c>
      <c r="O15" s="8">
        <f>IF(N15=0,"%",M15/N15)</f>
        <v>0.71972186824547324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60182.720000000001</v>
      </c>
      <c r="W15" s="23">
        <f t="shared" si="1"/>
        <v>318999.38</v>
      </c>
      <c r="X15" s="23">
        <f t="shared" si="1"/>
        <v>443225.91000000003</v>
      </c>
      <c r="Y15" s="8">
        <f>IF(X15=0,"%",W15/X15)</f>
        <v>0.71972186824547324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306891.53000000003</v>
      </c>
      <c r="H17" s="19">
        <v>2261933.9500000002</v>
      </c>
      <c r="I17" s="19">
        <v>3697307</v>
      </c>
      <c r="J17" s="20">
        <f t="shared" si="2"/>
        <v>0.61177877574137074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306891.53000000003</v>
      </c>
      <c r="W17" s="23">
        <f t="shared" si="5"/>
        <v>2261933.9500000002</v>
      </c>
      <c r="X17" s="23">
        <f t="shared" si="5"/>
        <v>3697307</v>
      </c>
      <c r="Y17" s="8">
        <f t="shared" ref="Y17:Y22" si="6">IF(X17=0,"%",W17/X17)</f>
        <v>0.61177877574137074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5568.55</v>
      </c>
      <c r="H19" s="19">
        <v>40473.81</v>
      </c>
      <c r="I19" s="19">
        <v>62748</v>
      </c>
      <c r="J19" s="20">
        <f t="shared" si="2"/>
        <v>0.64502151462994828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5568.55</v>
      </c>
      <c r="W19" s="23">
        <f t="shared" si="5"/>
        <v>40473.81</v>
      </c>
      <c r="X19" s="23">
        <f t="shared" si="5"/>
        <v>62748</v>
      </c>
      <c r="Y19" s="8">
        <f t="shared" si="6"/>
        <v>0.64502151462994828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49477.5</v>
      </c>
      <c r="H20" s="19">
        <v>359616.96</v>
      </c>
      <c r="I20" s="19">
        <v>557527</v>
      </c>
      <c r="J20" s="20">
        <f t="shared" si="2"/>
        <v>0.64502160433485733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49477.5</v>
      </c>
      <c r="W20" s="23">
        <f t="shared" si="5"/>
        <v>359616.96</v>
      </c>
      <c r="X20" s="23">
        <f t="shared" si="5"/>
        <v>557527</v>
      </c>
      <c r="Y20" s="8">
        <f t="shared" si="6"/>
        <v>0.64502160433485733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0</v>
      </c>
      <c r="H22" s="19">
        <v>83399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0</v>
      </c>
      <c r="W22" s="23">
        <f t="shared" si="5"/>
        <v>83399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141287.35</v>
      </c>
      <c r="I25" s="19">
        <v>216133</v>
      </c>
      <c r="J25" s="20">
        <f t="shared" si="2"/>
        <v>0.65370558868844653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20273.150000000001</v>
      </c>
      <c r="W25" s="23">
        <f t="shared" si="9"/>
        <v>141287.35</v>
      </c>
      <c r="X25" s="23">
        <f t="shared" si="9"/>
        <v>216133</v>
      </c>
      <c r="Y25" s="8">
        <f t="shared" si="10"/>
        <v>0.65370558868844653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10186.42</v>
      </c>
      <c r="R29" s="23">
        <v>32743.33</v>
      </c>
      <c r="S29" s="23">
        <v>0</v>
      </c>
      <c r="T29" s="8" t="str">
        <f t="shared" si="8"/>
        <v>%</v>
      </c>
      <c r="U29" s="29"/>
      <c r="V29" s="23">
        <f t="shared" si="9"/>
        <v>10186.42</v>
      </c>
      <c r="W29" s="23">
        <f t="shared" si="9"/>
        <v>32743.33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382210.73000000004</v>
      </c>
      <c r="H30" s="57">
        <f>SUM(H14:H29)</f>
        <v>2886711.0700000003</v>
      </c>
      <c r="I30" s="57">
        <f>SUM(I14:I29)</f>
        <v>4753819</v>
      </c>
      <c r="J30" s="31">
        <f>IF(I30=0,"",H30/I30)</f>
        <v>0.60724042501407827</v>
      </c>
      <c r="K30" s="29"/>
      <c r="L30" s="57">
        <f>SUM(L14:L29)</f>
        <v>60182.720000000001</v>
      </c>
      <c r="M30" s="57">
        <f>SUM(M14:M29)</f>
        <v>318999.38</v>
      </c>
      <c r="N30" s="57">
        <f>SUM(N14:N29)</f>
        <v>443225.91000000003</v>
      </c>
      <c r="O30" s="31">
        <f>IF(N30=0,"",M30/N30)</f>
        <v>0.71972186824547324</v>
      </c>
      <c r="P30" s="29"/>
      <c r="Q30" s="57">
        <f>SUM(Q14:Q29)</f>
        <v>10186.42</v>
      </c>
      <c r="R30" s="57">
        <f>SUM(R14:R29)</f>
        <v>32743.33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452579.87</v>
      </c>
      <c r="W30" s="57">
        <f>SUM(W14:W29)</f>
        <v>3238453.7800000003</v>
      </c>
      <c r="X30" s="57">
        <f>SUM(X14:X29)</f>
        <v>5197044.91</v>
      </c>
      <c r="Y30" s="31">
        <f>IF(X30=0,"",W30/X30)</f>
        <v>0.62313369156550158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269944.34999999998</v>
      </c>
      <c r="H34" s="19">
        <v>1588691.2600000005</v>
      </c>
      <c r="I34" s="19">
        <v>3332046.25</v>
      </c>
      <c r="J34" s="8">
        <f t="shared" ref="J34:J49" si="11">IF(I34=0,"%",H34/I34)</f>
        <v>0.47679147910987146</v>
      </c>
      <c r="K34" s="29"/>
      <c r="L34" s="19">
        <v>16973.609999999997</v>
      </c>
      <c r="M34" s="19">
        <v>132892.32000000004</v>
      </c>
      <c r="N34" s="19">
        <v>187085.98</v>
      </c>
      <c r="O34" s="8">
        <f t="shared" ref="O34:O48" si="12">IF(N34=0,"%",M34/N34)</f>
        <v>0.7103275189300664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286917.95999999996</v>
      </c>
      <c r="W34" s="23">
        <f t="shared" ref="W34:W49" si="15">H34+M34+R34</f>
        <v>1721583.5800000005</v>
      </c>
      <c r="X34" s="23">
        <f t="shared" ref="X34:X49" si="16">I34+N34+S34</f>
        <v>3519132.23</v>
      </c>
      <c r="Y34" s="8">
        <f t="shared" ref="Y34:Y48" si="17">IF(X34=0,"%",W34/X34)</f>
        <v>0.48920684631392797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16358.409999999998</v>
      </c>
      <c r="H35" s="19">
        <v>75808.810000000012</v>
      </c>
      <c r="I35" s="19">
        <v>159751.13</v>
      </c>
      <c r="J35" s="8">
        <f t="shared" si="11"/>
        <v>0.47454318476495289</v>
      </c>
      <c r="K35" s="29"/>
      <c r="L35" s="19">
        <v>25333.68</v>
      </c>
      <c r="M35" s="19">
        <v>204487.11000000002</v>
      </c>
      <c r="N35" s="19">
        <v>256139.93</v>
      </c>
      <c r="O35" s="8">
        <f t="shared" si="12"/>
        <v>0.79834139878151766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41692.089999999997</v>
      </c>
      <c r="W35" s="23">
        <f t="shared" si="15"/>
        <v>280295.92000000004</v>
      </c>
      <c r="X35" s="23">
        <f t="shared" si="16"/>
        <v>415891.06</v>
      </c>
      <c r="Y35" s="8">
        <f t="shared" si="17"/>
        <v>0.67396476375327719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13750</v>
      </c>
      <c r="I36" s="19">
        <v>13750</v>
      </c>
      <c r="J36" s="8">
        <f t="shared" si="11"/>
        <v>1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0</v>
      </c>
      <c r="W36" s="23">
        <f t="shared" si="15"/>
        <v>13750</v>
      </c>
      <c r="X36" s="23">
        <f t="shared" si="16"/>
        <v>13750</v>
      </c>
      <c r="Y36" s="8">
        <f t="shared" si="17"/>
        <v>1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43434.250000000007</v>
      </c>
      <c r="H38" s="19">
        <v>267684.17000000004</v>
      </c>
      <c r="I38" s="19">
        <v>420309.52999999991</v>
      </c>
      <c r="J38" s="8">
        <f t="shared" si="11"/>
        <v>0.63687390100338692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43434.250000000007</v>
      </c>
      <c r="W38" s="23">
        <f t="shared" si="15"/>
        <v>267684.17000000004</v>
      </c>
      <c r="X38" s="23">
        <f t="shared" si="16"/>
        <v>420309.52999999991</v>
      </c>
      <c r="Y38" s="8">
        <f t="shared" si="17"/>
        <v>0.63687390100338692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1890.28</v>
      </c>
      <c r="H40" s="19">
        <v>13317.82</v>
      </c>
      <c r="I40" s="19">
        <v>21021</v>
      </c>
      <c r="J40" s="8">
        <f t="shared" si="11"/>
        <v>0.63354835640549922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1890.28</v>
      </c>
      <c r="W40" s="23">
        <f t="shared" si="15"/>
        <v>13317.82</v>
      </c>
      <c r="X40" s="23">
        <f t="shared" si="16"/>
        <v>21021</v>
      </c>
      <c r="Y40" s="8">
        <f t="shared" si="17"/>
        <v>0.63354835640549922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16252.510000000002</v>
      </c>
      <c r="H44" s="19">
        <v>192472.77000000002</v>
      </c>
      <c r="I44" s="19">
        <v>286561.95</v>
      </c>
      <c r="J44" s="8">
        <f t="shared" si="11"/>
        <v>0.67166199141232819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16252.510000000002</v>
      </c>
      <c r="W44" s="23">
        <f t="shared" si="15"/>
        <v>192472.77000000002</v>
      </c>
      <c r="X44" s="23">
        <f t="shared" si="16"/>
        <v>286561.95</v>
      </c>
      <c r="Y44" s="8">
        <f t="shared" si="17"/>
        <v>0.67166199141232819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10555.2</v>
      </c>
      <c r="R49" s="23">
        <v>43399.63</v>
      </c>
      <c r="S49" s="23">
        <v>0</v>
      </c>
      <c r="T49" s="8" t="str">
        <f t="shared" si="13"/>
        <v>%</v>
      </c>
      <c r="U49" s="29"/>
      <c r="V49" s="23">
        <f t="shared" si="14"/>
        <v>10555.2</v>
      </c>
      <c r="W49" s="23">
        <f t="shared" si="15"/>
        <v>43399.63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347879.8</v>
      </c>
      <c r="H50" s="71">
        <f>SUM(H34:H49)</f>
        <v>2151724.830000001</v>
      </c>
      <c r="I50" s="57">
        <f>SUM(I34:I48)</f>
        <v>4233439.8599999994</v>
      </c>
      <c r="J50" s="31">
        <f>IF(I50=0,"",H50/I50)</f>
        <v>0.50826866594486153</v>
      </c>
      <c r="K50" s="29"/>
      <c r="L50" s="57">
        <f>SUM(L34:L49)</f>
        <v>42307.289999999994</v>
      </c>
      <c r="M50" s="57">
        <f>SUM(M34:M49)</f>
        <v>337379.43000000005</v>
      </c>
      <c r="N50" s="57">
        <f>SUM(N34:N48)</f>
        <v>443225.91000000003</v>
      </c>
      <c r="O50" s="31">
        <f>IF(N50=0,"",M50/N50)</f>
        <v>0.76119067587903433</v>
      </c>
      <c r="P50" s="29"/>
      <c r="Q50" s="57">
        <f>SUM(Q34:Q49)</f>
        <v>10555.2</v>
      </c>
      <c r="R50" s="57">
        <f>SUM(R34:R49)</f>
        <v>43399.63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400742.29</v>
      </c>
      <c r="W50" s="57">
        <f>SUM(W34:W49)</f>
        <v>2532503.89</v>
      </c>
      <c r="X50" s="57">
        <f>SUM(X34:X49)</f>
        <v>4676665.7700000005</v>
      </c>
      <c r="Y50" s="31">
        <f>IF(X50=0,"",W50/X50)</f>
        <v>0.54151911095412741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34330.930000000051</v>
      </c>
      <c r="H51" s="58">
        <f>H30-H50</f>
        <v>734986.23999999929</v>
      </c>
      <c r="I51" s="58">
        <f>I30-I50</f>
        <v>520379.1400000006</v>
      </c>
      <c r="J51" s="31">
        <f>IF(I51=0,"",H51/I51)</f>
        <v>1.4124052705110326</v>
      </c>
      <c r="K51" s="29"/>
      <c r="L51" s="58">
        <f>L30-L50</f>
        <v>17875.430000000008</v>
      </c>
      <c r="M51" s="58">
        <f>M30-M50</f>
        <v>-18380.050000000047</v>
      </c>
      <c r="N51" s="58">
        <f>N30-N50</f>
        <v>0</v>
      </c>
      <c r="O51" s="31" t="str">
        <f>IF(N51=0,"",M51/N51)</f>
        <v/>
      </c>
      <c r="P51" s="29"/>
      <c r="Q51" s="58">
        <f>Q30-Q50</f>
        <v>-368.78000000000065</v>
      </c>
      <c r="R51" s="58">
        <f>R30-R50</f>
        <v>-10656.299999999996</v>
      </c>
      <c r="S51" s="58">
        <f>S30-S50</f>
        <v>0</v>
      </c>
      <c r="T51" s="31" t="str">
        <f>IF(S51=0,"",R51/S51)</f>
        <v/>
      </c>
      <c r="U51" s="29"/>
      <c r="V51" s="58">
        <f>V30-V50</f>
        <v>51837.580000000016</v>
      </c>
      <c r="W51" s="58">
        <f>W30-W50</f>
        <v>705949.89000000013</v>
      </c>
      <c r="X51" s="58">
        <f>X30-X50</f>
        <v>520379.13999999966</v>
      </c>
      <c r="Y51" s="31">
        <f>IF(X51=0,"",W51/X51)</f>
        <v>1.3566068194047913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50539.7</v>
      </c>
      <c r="H55" s="19">
        <v>281547.73</v>
      </c>
      <c r="I55" s="19">
        <v>570554.80000000005</v>
      </c>
      <c r="J55" s="8">
        <f>IF(I55=0,"%",H55/I55)</f>
        <v>0.493463081898531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50539.7</v>
      </c>
      <c r="W55" s="66">
        <f t="shared" si="18"/>
        <v>281547.73</v>
      </c>
      <c r="X55" s="59">
        <f t="shared" si="18"/>
        <v>570554.80000000005</v>
      </c>
      <c r="Y55" s="8">
        <f>IF(X55=0,"%",W55/X55)</f>
        <v>0.493463081898531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50539.7</v>
      </c>
      <c r="H56" s="57">
        <f>H54-H55</f>
        <v>-281547.73</v>
      </c>
      <c r="I56" s="57">
        <f>SUM(I54:I55)</f>
        <v>620730.80000000005</v>
      </c>
      <c r="J56" s="31">
        <f>IF(I56=0,"",H56/I56)</f>
        <v>-0.45357460915424203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50539.7</v>
      </c>
      <c r="W56" s="57">
        <f>W54-W55</f>
        <v>-281547.73</v>
      </c>
      <c r="X56" s="57">
        <f>SUM(X54:X55)</f>
        <v>620730.80000000005</v>
      </c>
      <c r="Y56" s="31">
        <f>IF(X56=0,"",W56/X56)</f>
        <v>-0.45357460915424203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453438.50999999931</v>
      </c>
      <c r="I58" s="59"/>
      <c r="J58" s="60" t="str">
        <f>IF(I58=0,"",H58/I58)</f>
        <v/>
      </c>
      <c r="K58" s="59"/>
      <c r="L58" s="59"/>
      <c r="M58" s="59">
        <f>M30-M50+M56</f>
        <v>-18380.050000000047</v>
      </c>
      <c r="N58" s="59"/>
      <c r="O58" s="59"/>
      <c r="P58" s="59"/>
      <c r="Q58" s="59"/>
      <c r="R58" s="59">
        <f>R30-R50+R56</f>
        <v>-10656.299999999996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424402.16000000015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453438.50999999931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-18380.050000000047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-10656.299999999996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424402.16000000015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81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opLeftCell="E1" zoomScale="90" zoomScaleNormal="90" zoomScaleSheetLayoutView="50" zoomScalePageLayoutView="40" workbookViewId="0">
      <selection activeCell="O14" sqref="O14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7.85546875" style="4" bestFit="1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42545.5</v>
      </c>
      <c r="M17" s="19">
        <v>148698.76999999999</v>
      </c>
      <c r="N17" s="19">
        <v>378822.74</v>
      </c>
      <c r="O17" s="8">
        <f>IF(N17=0,"%",M17/N17)</f>
        <v>0.39252862697735619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42545.5</v>
      </c>
      <c r="W17" s="23">
        <f t="shared" si="1"/>
        <v>148698.76999999999</v>
      </c>
      <c r="X17" s="23">
        <f t="shared" si="1"/>
        <v>378822.74</v>
      </c>
      <c r="Y17" s="8">
        <f>IF(X17=0,"%",W17/X17)</f>
        <v>0.39252862697735619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389735.14</v>
      </c>
      <c r="H19" s="19">
        <v>2872615.42</v>
      </c>
      <c r="I19" s="19">
        <v>4509675</v>
      </c>
      <c r="J19" s="20">
        <f t="shared" si="2"/>
        <v>0.63698945489419967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389735.14</v>
      </c>
      <c r="W19" s="23">
        <f t="shared" si="5"/>
        <v>2872615.42</v>
      </c>
      <c r="X19" s="23">
        <f t="shared" si="5"/>
        <v>4509675</v>
      </c>
      <c r="Y19" s="8">
        <f t="shared" ref="Y19:Y31" si="6">IF(X19=0,"%",W19/X19)</f>
        <v>0.63698945489419967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5457.35</v>
      </c>
      <c r="H21" s="19">
        <v>39665.589999999997</v>
      </c>
      <c r="I21" s="19">
        <v>61495</v>
      </c>
      <c r="J21" s="20">
        <f t="shared" si="2"/>
        <v>0.64502138385234564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5457.35</v>
      </c>
      <c r="W21" s="23">
        <f t="shared" si="5"/>
        <v>39665.589999999997</v>
      </c>
      <c r="X21" s="23">
        <f t="shared" si="5"/>
        <v>61495</v>
      </c>
      <c r="Y21" s="8">
        <f t="shared" si="6"/>
        <v>0.64502138385234564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62826.82</v>
      </c>
      <c r="H22" s="19">
        <v>456643.71</v>
      </c>
      <c r="I22" s="19">
        <v>678615</v>
      </c>
      <c r="J22" s="20">
        <f t="shared" si="2"/>
        <v>0.67290541765212974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62826.82</v>
      </c>
      <c r="W22" s="23">
        <f t="shared" si="5"/>
        <v>456643.71</v>
      </c>
      <c r="X22" s="23">
        <f t="shared" si="5"/>
        <v>678615</v>
      </c>
      <c r="Y22" s="8">
        <f t="shared" si="6"/>
        <v>0.67290541765212974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12300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12300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181378.11</v>
      </c>
      <c r="I27" s="19">
        <v>265840</v>
      </c>
      <c r="J27" s="20">
        <f t="shared" si="2"/>
        <v>0.68228298976828161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26025.73</v>
      </c>
      <c r="W27" s="23">
        <f t="shared" si="9"/>
        <v>181378.11</v>
      </c>
      <c r="X27" s="23">
        <f t="shared" si="9"/>
        <v>265840</v>
      </c>
      <c r="Y27" s="8">
        <f t="shared" si="6"/>
        <v>0.68228298976828161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2240</v>
      </c>
      <c r="H29" s="19">
        <v>35182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2240</v>
      </c>
      <c r="W29" s="23">
        <f t="shared" si="9"/>
        <v>35182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193566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8596.44</v>
      </c>
      <c r="R31" s="23">
        <v>33316.26</v>
      </c>
      <c r="S31" s="23">
        <v>0</v>
      </c>
      <c r="T31" s="8" t="str">
        <f t="shared" si="8"/>
        <v>%</v>
      </c>
      <c r="U31" s="29"/>
      <c r="V31" s="23">
        <f t="shared" si="9"/>
        <v>8596.44</v>
      </c>
      <c r="W31" s="23">
        <f t="shared" si="9"/>
        <v>33316.26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486285.04</v>
      </c>
      <c r="H32" s="57">
        <f>SUM(H16:H31)</f>
        <v>3597784.8299999996</v>
      </c>
      <c r="I32" s="57">
        <f>SUM(I16:I31)</f>
        <v>5709191</v>
      </c>
      <c r="J32" s="31">
        <f>IF(I32=0,"",H32/I32)</f>
        <v>0.63017419280595088</v>
      </c>
      <c r="K32" s="29"/>
      <c r="L32" s="57">
        <f>SUM(L16:L31)</f>
        <v>42545.5</v>
      </c>
      <c r="M32" s="57">
        <f>SUM(M16:M31)</f>
        <v>148698.76999999999</v>
      </c>
      <c r="N32" s="57">
        <f>SUM(N16:N31)</f>
        <v>378822.74</v>
      </c>
      <c r="O32" s="31">
        <f>IF(N32=0,"",M32/N32)</f>
        <v>0.39252862697735619</v>
      </c>
      <c r="P32" s="29"/>
      <c r="Q32" s="57">
        <f>SUM(Q16:Q31)</f>
        <v>8596.44</v>
      </c>
      <c r="R32" s="57">
        <f>SUM(R16:R31)</f>
        <v>33316.26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537426.98</v>
      </c>
      <c r="W32" s="57">
        <f>SUM(W16:W31)</f>
        <v>3779799.8599999994</v>
      </c>
      <c r="X32" s="57">
        <f>SUM(X16:X31)</f>
        <v>6088013.7400000002</v>
      </c>
      <c r="Y32" s="31">
        <f>IF(X32=0,"",W32/X32)</f>
        <v>0.62085928537999646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365963.85000000003</v>
      </c>
      <c r="H36" s="19">
        <v>2098837.23</v>
      </c>
      <c r="I36" s="19">
        <v>4026759.4999999995</v>
      </c>
      <c r="J36" s="8">
        <f t="shared" ref="J36:J51" si="10">IF(I36=0,"%",H36/I36)</f>
        <v>0.52122239483137744</v>
      </c>
      <c r="K36" s="29"/>
      <c r="L36" s="19">
        <v>17330.530000000002</v>
      </c>
      <c r="M36" s="19">
        <v>101353.65000000001</v>
      </c>
      <c r="N36" s="19">
        <v>247282.78000000003</v>
      </c>
      <c r="O36" s="8">
        <f t="shared" ref="O36:O51" si="11">IF(N36=0,"%",M36/N36)</f>
        <v>0.40986942155858969</v>
      </c>
      <c r="P36" s="29"/>
      <c r="Q36" s="23">
        <v>0</v>
      </c>
      <c r="R36" s="23">
        <v>0</v>
      </c>
      <c r="S36" s="23">
        <v>0</v>
      </c>
      <c r="T36" s="8" t="str">
        <f t="shared" ref="T36:T51" si="12">IF(S36=0,"%",R36/S36)</f>
        <v>%</v>
      </c>
      <c r="U36" s="29"/>
      <c r="V36" s="23">
        <f t="shared" ref="V36:V51" si="13">G36+L36+Q36</f>
        <v>383294.38000000006</v>
      </c>
      <c r="W36" s="23">
        <f t="shared" ref="W36:W51" si="14">H36+M36+R36</f>
        <v>2200190.88</v>
      </c>
      <c r="X36" s="23">
        <f t="shared" ref="X36:X51" si="15">I36+N36+S36</f>
        <v>4274042.2799999993</v>
      </c>
      <c r="Y36" s="8">
        <f t="shared" ref="Y36:Y51" si="16">IF(X36=0,"%",W36/X36)</f>
        <v>0.51477985847159191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28500.6</v>
      </c>
      <c r="H37" s="19">
        <v>167432.60999999999</v>
      </c>
      <c r="I37" s="19">
        <v>312795.89</v>
      </c>
      <c r="J37" s="8">
        <f t="shared" si="10"/>
        <v>0.53527752554549224</v>
      </c>
      <c r="K37" s="29"/>
      <c r="L37" s="23">
        <v>13624.17</v>
      </c>
      <c r="M37" s="23">
        <v>65168.36</v>
      </c>
      <c r="N37" s="23">
        <v>131539.96999999997</v>
      </c>
      <c r="O37" s="8">
        <f t="shared" si="11"/>
        <v>0.49542629514055703</v>
      </c>
      <c r="P37" s="29"/>
      <c r="Q37" s="23">
        <v>0</v>
      </c>
      <c r="R37" s="23">
        <v>0</v>
      </c>
      <c r="S37" s="23">
        <v>0</v>
      </c>
      <c r="T37" s="8" t="str">
        <f t="shared" si="12"/>
        <v>%</v>
      </c>
      <c r="U37" s="29"/>
      <c r="V37" s="23">
        <f t="shared" si="13"/>
        <v>42124.77</v>
      </c>
      <c r="W37" s="23">
        <f t="shared" si="14"/>
        <v>232600.96999999997</v>
      </c>
      <c r="X37" s="23">
        <f t="shared" si="15"/>
        <v>444335.86</v>
      </c>
      <c r="Y37" s="8">
        <f t="shared" si="16"/>
        <v>0.52348007653489859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13750</v>
      </c>
      <c r="I38" s="19">
        <v>13750</v>
      </c>
      <c r="J38" s="8">
        <f t="shared" si="10"/>
        <v>1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9"/>
      <c r="Q38" s="23">
        <v>0</v>
      </c>
      <c r="R38" s="23">
        <v>0</v>
      </c>
      <c r="S38" s="23">
        <v>0</v>
      </c>
      <c r="T38" s="8" t="str">
        <f t="shared" si="12"/>
        <v>%</v>
      </c>
      <c r="U38" s="29"/>
      <c r="V38" s="23">
        <f t="shared" si="13"/>
        <v>0</v>
      </c>
      <c r="W38" s="23">
        <f t="shared" si="14"/>
        <v>13750</v>
      </c>
      <c r="X38" s="23">
        <f t="shared" si="15"/>
        <v>13750</v>
      </c>
      <c r="Y38" s="8">
        <f t="shared" si="16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9"/>
      <c r="Q39" s="23">
        <v>0</v>
      </c>
      <c r="R39" s="23">
        <v>0</v>
      </c>
      <c r="S39" s="23">
        <v>0</v>
      </c>
      <c r="T39" s="8" t="str">
        <f t="shared" si="12"/>
        <v>%</v>
      </c>
      <c r="U39" s="29"/>
      <c r="V39" s="23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41958.820000000007</v>
      </c>
      <c r="H40" s="19">
        <v>263792.46000000002</v>
      </c>
      <c r="I40" s="19">
        <v>447743.15</v>
      </c>
      <c r="J40" s="8">
        <f t="shared" si="10"/>
        <v>0.58916023617558422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9"/>
      <c r="Q40" s="23">
        <v>0</v>
      </c>
      <c r="R40" s="23">
        <v>0</v>
      </c>
      <c r="S40" s="23">
        <v>0</v>
      </c>
      <c r="T40" s="8" t="str">
        <f t="shared" si="12"/>
        <v>%</v>
      </c>
      <c r="U40" s="29"/>
      <c r="V40" s="23">
        <f t="shared" si="13"/>
        <v>41958.820000000007</v>
      </c>
      <c r="W40" s="23">
        <f t="shared" si="14"/>
        <v>263792.46000000002</v>
      </c>
      <c r="X40" s="23">
        <f t="shared" si="15"/>
        <v>447743.15</v>
      </c>
      <c r="Y40" s="8">
        <f t="shared" si="16"/>
        <v>0.58916023617558422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9"/>
      <c r="Q41" s="23">
        <v>0</v>
      </c>
      <c r="R41" s="23">
        <v>0</v>
      </c>
      <c r="S41" s="23">
        <v>0</v>
      </c>
      <c r="T41" s="8" t="str">
        <f t="shared" si="12"/>
        <v>%</v>
      </c>
      <c r="U41" s="29"/>
      <c r="V41" s="23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2426.84</v>
      </c>
      <c r="H42" s="19">
        <v>17098.21</v>
      </c>
      <c r="I42" s="19">
        <v>25857</v>
      </c>
      <c r="J42" s="8">
        <f t="shared" si="10"/>
        <v>0.66126039370383261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9"/>
      <c r="Q42" s="23">
        <v>0</v>
      </c>
      <c r="R42" s="23">
        <v>0</v>
      </c>
      <c r="S42" s="23">
        <v>0</v>
      </c>
      <c r="T42" s="8" t="str">
        <f t="shared" si="12"/>
        <v>%</v>
      </c>
      <c r="U42" s="29"/>
      <c r="V42" s="23">
        <f t="shared" si="13"/>
        <v>2426.84</v>
      </c>
      <c r="W42" s="23">
        <f t="shared" si="14"/>
        <v>17098.21</v>
      </c>
      <c r="X42" s="23">
        <f t="shared" si="15"/>
        <v>25857</v>
      </c>
      <c r="Y42" s="8">
        <f t="shared" si="16"/>
        <v>0.66126039370383261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9"/>
      <c r="Q43" s="23">
        <v>0</v>
      </c>
      <c r="R43" s="23">
        <v>0</v>
      </c>
      <c r="S43" s="23">
        <v>0</v>
      </c>
      <c r="T43" s="8" t="str">
        <f t="shared" si="12"/>
        <v>%</v>
      </c>
      <c r="U43" s="29"/>
      <c r="V43" s="23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9"/>
      <c r="Q44" s="23">
        <v>0</v>
      </c>
      <c r="R44" s="23">
        <v>0</v>
      </c>
      <c r="S44" s="23">
        <v>0</v>
      </c>
      <c r="T44" s="8" t="str">
        <f t="shared" si="12"/>
        <v>%</v>
      </c>
      <c r="U44" s="29"/>
      <c r="V44" s="23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9"/>
      <c r="Q45" s="23">
        <v>0</v>
      </c>
      <c r="R45" s="23">
        <v>0</v>
      </c>
      <c r="S45" s="23">
        <v>0</v>
      </c>
      <c r="T45" s="8" t="str">
        <f t="shared" si="12"/>
        <v>%</v>
      </c>
      <c r="U45" s="29"/>
      <c r="V45" s="23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4187.9799999999996</v>
      </c>
      <c r="H46" s="19">
        <v>190910.62</v>
      </c>
      <c r="I46" s="19">
        <v>305745.84999999998</v>
      </c>
      <c r="J46" s="8">
        <f t="shared" si="10"/>
        <v>0.62440952182997744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9"/>
      <c r="Q46" s="23">
        <v>0</v>
      </c>
      <c r="R46" s="23">
        <v>0</v>
      </c>
      <c r="S46" s="23">
        <v>0</v>
      </c>
      <c r="T46" s="8" t="str">
        <f t="shared" si="12"/>
        <v>%</v>
      </c>
      <c r="U46" s="29"/>
      <c r="V46" s="23">
        <f t="shared" si="13"/>
        <v>4187.9799999999996</v>
      </c>
      <c r="W46" s="23">
        <f t="shared" si="14"/>
        <v>190910.62</v>
      </c>
      <c r="X46" s="23">
        <f t="shared" si="15"/>
        <v>305745.84999999998</v>
      </c>
      <c r="Y46" s="8">
        <f t="shared" si="16"/>
        <v>0.62440952182997744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9"/>
      <c r="Q47" s="23">
        <v>0</v>
      </c>
      <c r="R47" s="23">
        <v>0</v>
      </c>
      <c r="S47" s="23">
        <v>0</v>
      </c>
      <c r="T47" s="8" t="str">
        <f t="shared" si="12"/>
        <v>%</v>
      </c>
      <c r="U47" s="29"/>
      <c r="V47" s="23">
        <f t="shared" si="13"/>
        <v>0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9"/>
      <c r="Q48" s="23">
        <v>0</v>
      </c>
      <c r="R48" s="23">
        <v>0</v>
      </c>
      <c r="S48" s="23">
        <v>0</v>
      </c>
      <c r="T48" s="8" t="str">
        <f t="shared" si="12"/>
        <v>%</v>
      </c>
      <c r="U48" s="29"/>
      <c r="V48" s="23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9"/>
      <c r="Q49" s="23">
        <v>0</v>
      </c>
      <c r="R49" s="23">
        <v>0</v>
      </c>
      <c r="S49" s="23">
        <v>0</v>
      </c>
      <c r="T49" s="8" t="str">
        <f t="shared" si="12"/>
        <v>%</v>
      </c>
      <c r="U49" s="29"/>
      <c r="V49" s="23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9"/>
      <c r="Q50" s="23">
        <v>0</v>
      </c>
      <c r="R50" s="23">
        <v>0</v>
      </c>
      <c r="S50" s="23">
        <v>0</v>
      </c>
      <c r="T50" s="8" t="str">
        <f t="shared" si="12"/>
        <v>%</v>
      </c>
      <c r="U50" s="29"/>
      <c r="V50" s="23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9"/>
      <c r="Q51" s="23">
        <v>11107.46</v>
      </c>
      <c r="R51" s="23">
        <v>34266.949999999997</v>
      </c>
      <c r="S51" s="23">
        <v>0</v>
      </c>
      <c r="T51" s="8" t="str">
        <f t="shared" si="12"/>
        <v>%</v>
      </c>
      <c r="U51" s="29"/>
      <c r="V51" s="23">
        <f t="shared" si="13"/>
        <v>11107.46</v>
      </c>
      <c r="W51" s="23">
        <f t="shared" si="14"/>
        <v>34266.949999999997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443038.09</v>
      </c>
      <c r="H52" s="57">
        <f>SUM(H36:H51)</f>
        <v>2757895.38</v>
      </c>
      <c r="I52" s="57">
        <f>SUM(I36:I51)</f>
        <v>5132651.3899999997</v>
      </c>
      <c r="J52" s="31">
        <f>IF(I52=0,"",H52/I52)</f>
        <v>0.53732372811705809</v>
      </c>
      <c r="K52" s="29"/>
      <c r="L52" s="57">
        <f>SUM(L36:L51)</f>
        <v>30954.700000000004</v>
      </c>
      <c r="M52" s="57">
        <f>SUM(M36:M51)</f>
        <v>166522.01</v>
      </c>
      <c r="N52" s="57">
        <f>SUM(N36:N51)</f>
        <v>378822.75</v>
      </c>
      <c r="O52" s="31">
        <f>IF(N52=0,"",M52/N52)</f>
        <v>0.43957763888256451</v>
      </c>
      <c r="P52" s="29"/>
      <c r="Q52" s="57">
        <f>SUM(Q36:Q51)</f>
        <v>11107.46</v>
      </c>
      <c r="R52" s="57">
        <f>SUM(R36:R51)</f>
        <v>34266.949999999997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485100.25000000012</v>
      </c>
      <c r="W52" s="57">
        <f>SUM(W36:W51)</f>
        <v>2958684.34</v>
      </c>
      <c r="X52" s="57">
        <f>SUM(X36:X51)</f>
        <v>5511474.1399999997</v>
      </c>
      <c r="Y52" s="31">
        <f>IF(X52=0,"",W52/X52)</f>
        <v>0.53682268388544052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43246.949999999953</v>
      </c>
      <c r="H53" s="58">
        <f>H32-H52</f>
        <v>839889.44999999972</v>
      </c>
      <c r="I53" s="58">
        <f>I32-I52</f>
        <v>576539.61000000034</v>
      </c>
      <c r="J53" s="31">
        <f>IF(I53=0,"",H53/I53)</f>
        <v>1.4567766644862428</v>
      </c>
      <c r="K53" s="29"/>
      <c r="L53" s="58">
        <f>L32-L52</f>
        <v>11590.799999999996</v>
      </c>
      <c r="M53" s="58">
        <f>M32-M52</f>
        <v>-17823.24000000002</v>
      </c>
      <c r="N53" s="58">
        <f>N32-N52</f>
        <v>-1.0000000009313226E-2</v>
      </c>
      <c r="O53" s="31"/>
      <c r="P53" s="29"/>
      <c r="Q53" s="58">
        <f>Q32-Q52</f>
        <v>-2511.0199999999986</v>
      </c>
      <c r="R53" s="58">
        <f>R32-R52</f>
        <v>-950.68999999999505</v>
      </c>
      <c r="S53" s="58">
        <f>S32-S52</f>
        <v>0</v>
      </c>
      <c r="T53" s="31" t="str">
        <f>IF(S53=0,"",R53/S53)</f>
        <v/>
      </c>
      <c r="U53" s="29"/>
      <c r="V53" s="58">
        <f>V32-V52</f>
        <v>52326.729999999865</v>
      </c>
      <c r="W53" s="58">
        <f>W32-W52</f>
        <v>821115.51999999955</v>
      </c>
      <c r="X53" s="58">
        <f>X32-X52</f>
        <v>576539.60000000056</v>
      </c>
      <c r="Y53" s="31">
        <f>IF(X53=0,"",W53/X53)</f>
        <v>1.4242135665962907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5713.18</v>
      </c>
      <c r="I56" s="19">
        <v>97643</v>
      </c>
      <c r="J56" s="8">
        <f>IF(I56=0,"%",H56/I56)</f>
        <v>5.8510901959177825E-2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7">G56+L56+Q56</f>
        <v>0</v>
      </c>
      <c r="W56" s="66">
        <f t="shared" si="17"/>
        <v>5713.18</v>
      </c>
      <c r="X56" s="59">
        <f t="shared" si="17"/>
        <v>97643</v>
      </c>
      <c r="Y56" s="8">
        <f>IF(X56=0,"%",W56/X56)</f>
        <v>5.8510901959177825E-2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60862.77</v>
      </c>
      <c r="H57" s="19">
        <v>334246.34999999998</v>
      </c>
      <c r="I57" s="19">
        <v>674180.4</v>
      </c>
      <c r="J57" s="8">
        <f>IF(I57=0,"%",H57/I57)</f>
        <v>0.49578176701666193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7"/>
        <v>60862.77</v>
      </c>
      <c r="W57" s="66">
        <f t="shared" si="17"/>
        <v>334246.34999999998</v>
      </c>
      <c r="X57" s="59">
        <f t="shared" si="17"/>
        <v>674180.4</v>
      </c>
      <c r="Y57" s="8">
        <f>IF(X57=0,"%",W57/X57)</f>
        <v>0.49578176701666193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60862.77</v>
      </c>
      <c r="H58" s="57">
        <f>SUM(H56-H57)</f>
        <v>-328533.17</v>
      </c>
      <c r="I58" s="57">
        <f>SUM(I56:I57)</f>
        <v>771823.4</v>
      </c>
      <c r="J58" s="31">
        <f>IF(I58=0,"",H58/I58)</f>
        <v>-0.42565847316886218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60862.77</v>
      </c>
      <c r="W58" s="57">
        <f>W56-W57</f>
        <v>-328533.17</v>
      </c>
      <c r="X58" s="57">
        <f>SUM(X56:X57)</f>
        <v>771823.4</v>
      </c>
      <c r="Y58" s="31">
        <f>IF(X58=0,"",W58/X58)</f>
        <v>-0.42565847316886218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/>
      <c r="H60" s="59">
        <f>H53+H58</f>
        <v>511356.27999999974</v>
      </c>
      <c r="I60" s="59"/>
      <c r="J60" s="8" t="str">
        <f>IF(I60=0,"",H60/I60)</f>
        <v/>
      </c>
      <c r="K60" s="29"/>
      <c r="L60" s="59"/>
      <c r="M60" s="59">
        <f>M32-M52+M58</f>
        <v>-17823.24000000002</v>
      </c>
      <c r="N60" s="59"/>
      <c r="O60" s="29"/>
      <c r="P60" s="29"/>
      <c r="Q60" s="59"/>
      <c r="R60" s="59">
        <f>R32-R52+R58</f>
        <v>-950.68999999999505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492582.34999999957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511356.27999999974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-17823.24000000002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-950.68999999999505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492582.34999999957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E1" zoomScale="80" zoomScaleNormal="80" zoomScaleSheetLayoutView="50" zoomScalePageLayoutView="40" workbookViewId="0">
      <selection activeCell="Q12" sqref="Q12:T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60336.27</v>
      </c>
      <c r="M17" s="19">
        <v>211060.67</v>
      </c>
      <c r="N17" s="19">
        <v>374319.9</v>
      </c>
      <c r="O17" s="8">
        <f>IF(N17=0,"%",M17/N17)</f>
        <v>0.56385105360414978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60336.27</v>
      </c>
      <c r="W17" s="23">
        <f t="shared" si="1"/>
        <v>211060.67</v>
      </c>
      <c r="X17" s="23">
        <f t="shared" si="1"/>
        <v>374319.9</v>
      </c>
      <c r="Y17" s="8">
        <f>IF(X17=0,"%",W17/X17)</f>
        <v>0.56385105360414978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246901.96</v>
      </c>
      <c r="H19" s="19">
        <v>1819996.2</v>
      </c>
      <c r="I19" s="19">
        <v>3229207</v>
      </c>
      <c r="J19" s="20">
        <f t="shared" si="2"/>
        <v>0.56360468684726617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246901.96</v>
      </c>
      <c r="W19" s="23">
        <f t="shared" si="5"/>
        <v>1819996.2</v>
      </c>
      <c r="X19" s="23">
        <f t="shared" si="5"/>
        <v>3229207</v>
      </c>
      <c r="Y19" s="8">
        <f t="shared" ref="Y19:Y24" si="6">IF(X19=0,"%",W19/X19)</f>
        <v>0.56360468684726617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9135.5499999999993</v>
      </c>
      <c r="H21" s="19">
        <v>66399.81</v>
      </c>
      <c r="I21" s="19">
        <v>102942</v>
      </c>
      <c r="J21" s="20">
        <f t="shared" si="2"/>
        <v>0.64502156554176138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9135.5499999999993</v>
      </c>
      <c r="W21" s="23">
        <f t="shared" si="5"/>
        <v>66399.81</v>
      </c>
      <c r="X21" s="23">
        <f t="shared" si="5"/>
        <v>102942</v>
      </c>
      <c r="Y21" s="8">
        <f>IF(X21=0,"%",W21/X21)</f>
        <v>0.64502156554176138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39990.800000000003</v>
      </c>
      <c r="H22" s="19">
        <v>290664.81</v>
      </c>
      <c r="I22" s="19">
        <v>470413</v>
      </c>
      <c r="J22" s="20">
        <f t="shared" si="2"/>
        <v>0.61789280908478295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39990.800000000003</v>
      </c>
      <c r="W22" s="23">
        <f t="shared" si="5"/>
        <v>290664.81</v>
      </c>
      <c r="X22" s="23">
        <f t="shared" si="5"/>
        <v>470413</v>
      </c>
      <c r="Y22" s="8">
        <f>IF(X22=0,"%",W22/X22)</f>
        <v>0.61789280908478295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8400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8400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115820.97</v>
      </c>
      <c r="I27" s="19">
        <v>184855</v>
      </c>
      <c r="J27" s="20">
        <f t="shared" si="2"/>
        <v>0.62655037732276653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16619.009999999998</v>
      </c>
      <c r="W27" s="23">
        <f t="shared" si="9"/>
        <v>115820.97</v>
      </c>
      <c r="X27" s="23">
        <f t="shared" si="9"/>
        <v>184855</v>
      </c>
      <c r="Y27" s="8">
        <f t="shared" si="10"/>
        <v>0.62655037732276653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250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250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348.63</v>
      </c>
      <c r="H30" s="19">
        <v>40348.629999999997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348.63</v>
      </c>
      <c r="W30" s="23">
        <f t="shared" si="9"/>
        <v>40348.629999999997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4356.75</v>
      </c>
      <c r="R31" s="19">
        <v>27398.62</v>
      </c>
      <c r="S31" s="19">
        <v>0</v>
      </c>
      <c r="T31" s="8" t="str">
        <f t="shared" si="8"/>
        <v>%</v>
      </c>
      <c r="U31" s="29"/>
      <c r="V31" s="23">
        <f t="shared" si="9"/>
        <v>4356.75</v>
      </c>
      <c r="W31" s="23">
        <f t="shared" si="9"/>
        <v>27398.62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312995.95</v>
      </c>
      <c r="H32" s="57">
        <f>SUM(H16:H31)</f>
        <v>2341880.42</v>
      </c>
      <c r="I32" s="57">
        <f>SUM(I16:I31)</f>
        <v>3987417</v>
      </c>
      <c r="J32" s="31">
        <f>IF(I32=0,"",H32/I32)</f>
        <v>0.58731765952745851</v>
      </c>
      <c r="K32" s="29"/>
      <c r="L32" s="57">
        <f>SUM(L16:L31)</f>
        <v>60336.27</v>
      </c>
      <c r="M32" s="57">
        <f>SUM(M16:M31)</f>
        <v>211060.67</v>
      </c>
      <c r="N32" s="57">
        <f>SUM(N16:N31)</f>
        <v>374319.9</v>
      </c>
      <c r="O32" s="31">
        <f>IF(N32=0,"",M32/N32)</f>
        <v>0.56385105360414978</v>
      </c>
      <c r="P32" s="29"/>
      <c r="Q32" s="57">
        <f>SUM(Q16:Q31)</f>
        <v>4356.75</v>
      </c>
      <c r="R32" s="57">
        <f>SUM(R16:R31)</f>
        <v>27398.62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377688.97</v>
      </c>
      <c r="W32" s="57">
        <f>SUM(W16:W31)</f>
        <v>2580339.71</v>
      </c>
      <c r="X32" s="57">
        <f>SUM(X16:X31)</f>
        <v>4361736.9000000004</v>
      </c>
      <c r="Y32" s="31">
        <f>IF(X32=0,"",W32/X32)</f>
        <v>0.59158536361970837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282895.05</v>
      </c>
      <c r="H36" s="19">
        <v>1504434.5799999998</v>
      </c>
      <c r="I36" s="19">
        <v>2686218.06</v>
      </c>
      <c r="J36" s="8">
        <f t="shared" ref="J36:J51" si="11">IF(I36=0,"%",H36/I36)</f>
        <v>0.56005675875770111</v>
      </c>
      <c r="K36" s="29"/>
      <c r="L36" s="19">
        <v>20086.329999999998</v>
      </c>
      <c r="M36" s="19">
        <v>106323.95000000001</v>
      </c>
      <c r="N36" s="19">
        <v>137935.99</v>
      </c>
      <c r="O36" s="8">
        <f t="shared" ref="O36:O51" si="12">IF(N36=0,"%",M36/N36)</f>
        <v>0.77082094383054067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302981.38</v>
      </c>
      <c r="W36" s="23">
        <f t="shared" ref="W36:W51" si="15">H36+M36+R36</f>
        <v>1610758.5299999998</v>
      </c>
      <c r="X36" s="23">
        <f t="shared" ref="X36:X51" si="16">I36+N36+S36</f>
        <v>2824154.05</v>
      </c>
      <c r="Y36" s="8">
        <f t="shared" ref="Y36:Y51" si="17">IF(X36=0,"%",W36/X36)</f>
        <v>0.57035080292450757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17477.14</v>
      </c>
      <c r="H37" s="19">
        <v>105592.02999999998</v>
      </c>
      <c r="I37" s="19">
        <v>171389.89999999997</v>
      </c>
      <c r="J37" s="8">
        <f t="shared" si="11"/>
        <v>0.61609248853053766</v>
      </c>
      <c r="K37" s="29"/>
      <c r="L37" s="19">
        <v>22604.03</v>
      </c>
      <c r="M37" s="19">
        <v>123267.03</v>
      </c>
      <c r="N37" s="19">
        <v>236383.90999999997</v>
      </c>
      <c r="O37" s="8">
        <f t="shared" si="12"/>
        <v>0.52146962963765175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40081.17</v>
      </c>
      <c r="W37" s="23">
        <f t="shared" si="15"/>
        <v>228859.06</v>
      </c>
      <c r="X37" s="23">
        <f t="shared" si="16"/>
        <v>407773.80999999994</v>
      </c>
      <c r="Y37" s="8">
        <f t="shared" si="17"/>
        <v>0.56124021304850358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40476.769999999997</v>
      </c>
      <c r="H40" s="19">
        <v>246139</v>
      </c>
      <c r="I40" s="19">
        <v>438855.79</v>
      </c>
      <c r="J40" s="8">
        <f t="shared" si="11"/>
        <v>0.56086533574047182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40476.769999999997</v>
      </c>
      <c r="W40" s="23">
        <f t="shared" si="15"/>
        <v>246139</v>
      </c>
      <c r="X40" s="23">
        <f t="shared" si="16"/>
        <v>438855.79</v>
      </c>
      <c r="Y40" s="8">
        <f t="shared" si="17"/>
        <v>0.56086533574047182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10919.35</v>
      </c>
      <c r="I42" s="19">
        <v>17979</v>
      </c>
      <c r="J42" s="8">
        <f t="shared" si="11"/>
        <v>0.60733911785972527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1549.84</v>
      </c>
      <c r="W42" s="23">
        <f t="shared" si="15"/>
        <v>10919.35</v>
      </c>
      <c r="X42" s="23">
        <f t="shared" si="16"/>
        <v>17979</v>
      </c>
      <c r="Y42" s="8">
        <f t="shared" si="17"/>
        <v>0.60733911785972527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8208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29196.01</v>
      </c>
      <c r="H46" s="19">
        <v>207919.38</v>
      </c>
      <c r="I46" s="19">
        <v>321371.81</v>
      </c>
      <c r="J46" s="8">
        <f t="shared" si="11"/>
        <v>0.64697454328679294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29196.01</v>
      </c>
      <c r="W46" s="23">
        <f t="shared" si="15"/>
        <v>207919.38</v>
      </c>
      <c r="X46" s="23">
        <f t="shared" si="16"/>
        <v>321371.81</v>
      </c>
      <c r="Y46" s="8">
        <f t="shared" si="17"/>
        <v>0.64697454328679294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5400</v>
      </c>
      <c r="I47" s="19">
        <v>4500</v>
      </c>
      <c r="J47" s="8">
        <f t="shared" si="11"/>
        <v>1.2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5400</v>
      </c>
      <c r="X47" s="23">
        <f t="shared" si="16"/>
        <v>4500</v>
      </c>
      <c r="Y47" s="8">
        <f t="shared" si="17"/>
        <v>1.2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23">
        <v>0</v>
      </c>
      <c r="R50" s="23">
        <v>0</v>
      </c>
      <c r="S50" s="23">
        <v>0</v>
      </c>
      <c r="T50" s="8"/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26">
        <v>4086.85</v>
      </c>
      <c r="R51" s="23">
        <v>21315.37</v>
      </c>
      <c r="S51" s="19">
        <v>0</v>
      </c>
      <c r="T51" s="8" t="str">
        <f t="shared" si="13"/>
        <v>%</v>
      </c>
      <c r="U51" s="29"/>
      <c r="V51" s="23">
        <f t="shared" si="14"/>
        <v>4086.85</v>
      </c>
      <c r="W51" s="23">
        <f t="shared" si="15"/>
        <v>21315.37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371594.81000000006</v>
      </c>
      <c r="H52" s="57">
        <f>SUM(H36:H51)</f>
        <v>2094154.3399999999</v>
      </c>
      <c r="I52" s="57">
        <f>SUM(I36:I51)</f>
        <v>3654064.56</v>
      </c>
      <c r="J52" s="31">
        <f>IF(I52=0,"",H52/I52)</f>
        <v>0.57310272044016641</v>
      </c>
      <c r="K52" s="29"/>
      <c r="L52" s="57">
        <f>SUM(L36:L51)</f>
        <v>42690.36</v>
      </c>
      <c r="M52" s="57">
        <f>SUM(M36:M51)</f>
        <v>237798.98</v>
      </c>
      <c r="N52" s="57">
        <f>SUM(N36:N51)</f>
        <v>374319.89999999997</v>
      </c>
      <c r="O52" s="31">
        <f>IF(N52=0,"",M52/N52)</f>
        <v>0.63528276215077006</v>
      </c>
      <c r="P52" s="29"/>
      <c r="Q52" s="57">
        <f>SUM(Q36:Q51)</f>
        <v>4086.85</v>
      </c>
      <c r="R52" s="57">
        <f>SUM(R36:R51)</f>
        <v>21315.37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418372.02</v>
      </c>
      <c r="W52" s="57">
        <f>SUM(W36:W51)</f>
        <v>2353268.69</v>
      </c>
      <c r="X52" s="57">
        <f>SUM(X36:X51)</f>
        <v>4028384.46</v>
      </c>
      <c r="Y52" s="31">
        <f>IF(X52=0,"",W52/X52)</f>
        <v>0.58417182207082585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-58598.860000000044</v>
      </c>
      <c r="H53" s="58">
        <f>H32-H52</f>
        <v>247726.08000000007</v>
      </c>
      <c r="I53" s="58">
        <f>I32-I52</f>
        <v>333352.43999999994</v>
      </c>
      <c r="J53" s="31">
        <f>IF(I53=0,"",H53/I53)</f>
        <v>0.7431356434649169</v>
      </c>
      <c r="K53" s="29"/>
      <c r="L53" s="58">
        <f>L32-L52</f>
        <v>17645.909999999996</v>
      </c>
      <c r="M53" s="58">
        <f>M32-M52</f>
        <v>-26738.309999999998</v>
      </c>
      <c r="N53" s="58">
        <f>N32-N52</f>
        <v>0</v>
      </c>
      <c r="O53" s="31" t="str">
        <f>IF(N53=0,"",M53/N53)</f>
        <v/>
      </c>
      <c r="P53" s="29"/>
      <c r="Q53" s="58">
        <f>Q32-Q52</f>
        <v>269.90000000000009</v>
      </c>
      <c r="R53" s="58">
        <f>R32-R52</f>
        <v>6083.25</v>
      </c>
      <c r="S53" s="58">
        <f>S32-S52</f>
        <v>0</v>
      </c>
      <c r="T53" s="31" t="str">
        <f>IF(S53=0,"",R53/S53)</f>
        <v/>
      </c>
      <c r="U53" s="29"/>
      <c r="V53" s="58">
        <f>V32-V52</f>
        <v>-40683.050000000047</v>
      </c>
      <c r="W53" s="58">
        <f>W32-W52</f>
        <v>227071.02000000002</v>
      </c>
      <c r="X53" s="58">
        <f>X32-X52</f>
        <v>333352.44000000041</v>
      </c>
      <c r="Y53" s="31">
        <f>IF(X53=0,"",W53/X53)</f>
        <v>0.68117401510545339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8"/>
      <c r="P54" s="29"/>
      <c r="Q54" s="59"/>
      <c r="R54" s="59"/>
      <c r="S54" s="59"/>
      <c r="T54" s="8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8"/>
      <c r="P55" s="29"/>
      <c r="Q55" s="59"/>
      <c r="R55" s="59"/>
      <c r="S55" s="59"/>
      <c r="T55" s="8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25.99</v>
      </c>
      <c r="I56" s="19">
        <v>201417</v>
      </c>
      <c r="J56" s="8">
        <f>IF(I56=0,"%",H56/I56)</f>
        <v>1.2903578148815641E-4</v>
      </c>
      <c r="K56" s="29"/>
      <c r="L56" s="67">
        <v>0</v>
      </c>
      <c r="M56" s="67">
        <v>0</v>
      </c>
      <c r="N56" s="67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25.99</v>
      </c>
      <c r="X56" s="59">
        <f t="shared" si="18"/>
        <v>201417</v>
      </c>
      <c r="Y56" s="8">
        <f>IF(X56=0,"%",W56/X56)</f>
        <v>1.2903578148815641E-4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46941.57</v>
      </c>
      <c r="H57" s="19">
        <v>273096.80000000005</v>
      </c>
      <c r="I57" s="19">
        <v>534771</v>
      </c>
      <c r="J57" s="8">
        <f>IF(I57=0,"%",H57/I57)</f>
        <v>0.51067989849860973</v>
      </c>
      <c r="K57" s="29"/>
      <c r="L57" s="66">
        <v>0</v>
      </c>
      <c r="M57" s="66">
        <v>0</v>
      </c>
      <c r="N57" s="66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f t="shared" si="18"/>
        <v>46941.57</v>
      </c>
      <c r="W57" s="66">
        <f t="shared" si="18"/>
        <v>273096.80000000005</v>
      </c>
      <c r="X57" s="59">
        <f t="shared" si="18"/>
        <v>534771</v>
      </c>
      <c r="Y57" s="8">
        <f>IF(X57=0,"%",W57/X57)</f>
        <v>0.51067989849860973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46941.57</v>
      </c>
      <c r="H58" s="57">
        <f>SUM(H56-H57)</f>
        <v>-273070.81000000006</v>
      </c>
      <c r="I58" s="57">
        <f>SUM(I56:I57)</f>
        <v>736188</v>
      </c>
      <c r="J58" s="31">
        <f>IF(I58=0,"",H58/I58)</f>
        <v>-0.37092537504007134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46941.57</v>
      </c>
      <c r="W58" s="57">
        <f>W56-W57</f>
        <v>-273070.81000000006</v>
      </c>
      <c r="X58" s="57">
        <f>SUM(X56:X57)</f>
        <v>736188</v>
      </c>
      <c r="Y58" s="31">
        <f>IF(X58=0,"",W58/X58)</f>
        <v>-0.37092537504007134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-25344.729999999981</v>
      </c>
      <c r="I60" s="59"/>
      <c r="J60" s="8" t="str">
        <f>IF(I60=0,"",H60/I60)</f>
        <v/>
      </c>
      <c r="K60" s="29"/>
      <c r="L60" s="59"/>
      <c r="M60" s="59">
        <f>M32-M52+M58</f>
        <v>-26738.309999999998</v>
      </c>
      <c r="N60" s="59"/>
      <c r="O60" s="29"/>
      <c r="P60" s="29"/>
      <c r="Q60" s="59"/>
      <c r="R60" s="59">
        <f>R32-R52+R58</f>
        <v>6083.25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-45999.790000000037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-25344.729999999981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-26738.309999999998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6083.25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-45999.790000000037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C1" zoomScale="91" zoomScaleNormal="91" zoomScaleSheetLayoutView="80" zoomScalePageLayoutView="40" workbookViewId="0">
      <selection activeCell="D12" sqref="D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53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28086.51</v>
      </c>
      <c r="M17" s="23">
        <v>96605.02</v>
      </c>
      <c r="N17" s="19">
        <v>218997.22</v>
      </c>
      <c r="O17" s="8">
        <f>IF(N17=0,"%",M17/N17)</f>
        <v>0.4411244124468795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28086.51</v>
      </c>
      <c r="W17" s="23">
        <f t="shared" si="1"/>
        <v>96605.02</v>
      </c>
      <c r="X17" s="23">
        <f t="shared" si="1"/>
        <v>218997.22</v>
      </c>
      <c r="Y17" s="8">
        <f>IF(X17=0,"%",W17/X17)</f>
        <v>0.4411244124468795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267108.02</v>
      </c>
      <c r="H19" s="23">
        <v>1968578.91</v>
      </c>
      <c r="I19" s="19">
        <v>3220704</v>
      </c>
      <c r="J19" s="20">
        <f t="shared" si="2"/>
        <v>0.61122627537333452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267108.02</v>
      </c>
      <c r="W19" s="23">
        <f t="shared" si="5"/>
        <v>1968578.91</v>
      </c>
      <c r="X19" s="23">
        <f t="shared" si="5"/>
        <v>3220704</v>
      </c>
      <c r="Y19" s="8">
        <f t="shared" ref="Y19:Y24" si="6">IF(X19=0,"%",W19/X19)</f>
        <v>0.61122627537333452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4915.6499999999996</v>
      </c>
      <c r="H21" s="23">
        <v>35728.410000000003</v>
      </c>
      <c r="I21" s="19">
        <v>55391</v>
      </c>
      <c r="J21" s="20">
        <f t="shared" si="2"/>
        <v>0.64502193497138527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f t="shared" si="5"/>
        <v>4915.6499999999996</v>
      </c>
      <c r="W21" s="23">
        <f t="shared" si="5"/>
        <v>35728.410000000003</v>
      </c>
      <c r="X21" s="23">
        <f t="shared" si="5"/>
        <v>55391</v>
      </c>
      <c r="Y21" s="8">
        <f>IF(X21=0,"%",W21/X21)</f>
        <v>0.64502193497138527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42556.94</v>
      </c>
      <c r="H22" s="23">
        <v>309316.27</v>
      </c>
      <c r="I22" s="19">
        <v>479340</v>
      </c>
      <c r="J22" s="20">
        <f t="shared" si="2"/>
        <v>0.64529617807819084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42556.94</v>
      </c>
      <c r="W22" s="23">
        <f t="shared" si="5"/>
        <v>309316.27</v>
      </c>
      <c r="X22" s="23">
        <f t="shared" si="5"/>
        <v>479340</v>
      </c>
      <c r="Y22" s="8">
        <f t="shared" si="6"/>
        <v>0.64529617807819084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17867.509999999998</v>
      </c>
      <c r="H27" s="23">
        <v>124521.97</v>
      </c>
      <c r="I27" s="19">
        <v>190486</v>
      </c>
      <c r="J27" s="20">
        <f t="shared" si="2"/>
        <v>0.65370667660615478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17867.509999999998</v>
      </c>
      <c r="W27" s="23">
        <f t="shared" si="9"/>
        <v>124521.97</v>
      </c>
      <c r="X27" s="23">
        <f t="shared" si="9"/>
        <v>190486</v>
      </c>
      <c r="Y27" s="8">
        <f t="shared" si="10"/>
        <v>0.65370667660615478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276.77</v>
      </c>
      <c r="H30" s="23">
        <v>6154</v>
      </c>
      <c r="I30" s="19">
        <v>83257</v>
      </c>
      <c r="J30" s="20">
        <f t="shared" si="2"/>
        <v>7.3915706787417268E-2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276.77</v>
      </c>
      <c r="W30" s="23">
        <f t="shared" si="9"/>
        <v>6154</v>
      </c>
      <c r="X30" s="23">
        <f t="shared" si="9"/>
        <v>83257</v>
      </c>
      <c r="Y30" s="8">
        <f t="shared" si="10"/>
        <v>7.3915706787417268E-2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16216.38</v>
      </c>
      <c r="R31" s="23">
        <v>65859.73</v>
      </c>
      <c r="S31" s="23">
        <v>0</v>
      </c>
      <c r="T31" s="8" t="str">
        <f t="shared" si="8"/>
        <v>%</v>
      </c>
      <c r="U31" s="29"/>
      <c r="V31" s="23">
        <f t="shared" si="9"/>
        <v>16216.38</v>
      </c>
      <c r="W31" s="23">
        <f t="shared" si="9"/>
        <v>65859.73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332724.89000000007</v>
      </c>
      <c r="H32" s="71">
        <f>SUM(H16:H31)</f>
        <v>2452999.56</v>
      </c>
      <c r="I32" s="57">
        <f>SUM(I16:I31)</f>
        <v>4108771</v>
      </c>
      <c r="J32" s="31">
        <f>IF(I32=0,"",H32/I32)</f>
        <v>0.59701539949537219</v>
      </c>
      <c r="K32" s="29"/>
      <c r="L32" s="57">
        <f>SUM(L16:L31)</f>
        <v>28086.51</v>
      </c>
      <c r="M32" s="57">
        <f>SUM(M16:M31)</f>
        <v>96605.02</v>
      </c>
      <c r="N32" s="57">
        <f>SUM(N16:N31)</f>
        <v>218997.22</v>
      </c>
      <c r="O32" s="31">
        <f>IF(N32=0,"",M32/N32)</f>
        <v>0.4411244124468795</v>
      </c>
      <c r="P32" s="29"/>
      <c r="Q32" s="57">
        <f>SUM(Q16:Q31)</f>
        <v>16216.38</v>
      </c>
      <c r="R32" s="57">
        <f>SUM(R16:R31)</f>
        <v>65859.73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377027.78000000009</v>
      </c>
      <c r="W32" s="57">
        <f>SUM(W16:W31)</f>
        <v>2615464.31</v>
      </c>
      <c r="X32" s="57">
        <f>SUM(X16:X31)</f>
        <v>4327768.2200000007</v>
      </c>
      <c r="Y32" s="31">
        <f>IF(X32=0,"",W32/X32)</f>
        <v>0.604344820943299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283956.96000000002</v>
      </c>
      <c r="H36" s="23">
        <v>1489437.11</v>
      </c>
      <c r="I36" s="19">
        <v>2985676.4399999995</v>
      </c>
      <c r="J36" s="8">
        <f t="shared" ref="J36:J51" si="11">IF(I36=0,"%",H36/I36)</f>
        <v>0.49886085780949541</v>
      </c>
      <c r="K36" s="29"/>
      <c r="L36" s="23">
        <v>10216.619999999999</v>
      </c>
      <c r="M36" s="23">
        <v>55334.720000000001</v>
      </c>
      <c r="N36" s="19">
        <v>110933.23</v>
      </c>
      <c r="O36" s="8">
        <f t="shared" ref="O36:O51" si="12">IF(N36=0,"%",M36/N36)</f>
        <v>0.49881104156076589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294173.58</v>
      </c>
      <c r="W36" s="23">
        <f t="shared" ref="W36:W51" si="15">H36+M36+R36</f>
        <v>1544771.83</v>
      </c>
      <c r="X36" s="23">
        <f t="shared" ref="X36:X51" si="16">I36+N36+S36</f>
        <v>3096609.6699999995</v>
      </c>
      <c r="Y36" s="8">
        <f t="shared" ref="Y36:Y51" si="17">IF(X36=0,"%",W36/X36)</f>
        <v>0.49885907318761308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19020.88</v>
      </c>
      <c r="H37" s="23">
        <v>99987.769999999975</v>
      </c>
      <c r="I37" s="19">
        <v>148025.24</v>
      </c>
      <c r="J37" s="8">
        <f t="shared" si="11"/>
        <v>0.67547784418387014</v>
      </c>
      <c r="K37" s="29"/>
      <c r="L37" s="23">
        <v>13171.76</v>
      </c>
      <c r="M37" s="23">
        <v>53511.67</v>
      </c>
      <c r="N37" s="23">
        <v>108063.99</v>
      </c>
      <c r="O37" s="8">
        <f t="shared" si="12"/>
        <v>0.49518502879636406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32192.639999999999</v>
      </c>
      <c r="W37" s="23">
        <f t="shared" si="15"/>
        <v>153499.43999999997</v>
      </c>
      <c r="X37" s="23">
        <f t="shared" si="16"/>
        <v>256089.22999999998</v>
      </c>
      <c r="Y37" s="8">
        <f t="shared" si="17"/>
        <v>0.59939826442525512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13750</v>
      </c>
      <c r="I38" s="19">
        <v>13750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13750</v>
      </c>
      <c r="X38" s="23">
        <f t="shared" si="16"/>
        <v>13750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39619.03</v>
      </c>
      <c r="H40" s="23">
        <v>242941.04</v>
      </c>
      <c r="I40" s="19">
        <v>415645.23</v>
      </c>
      <c r="J40" s="8">
        <f t="shared" si="11"/>
        <v>0.58449134614151599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39619.03</v>
      </c>
      <c r="W40" s="23">
        <f t="shared" si="15"/>
        <v>242941.04</v>
      </c>
      <c r="X40" s="23">
        <f t="shared" si="16"/>
        <v>415645.23</v>
      </c>
      <c r="Y40" s="8">
        <f t="shared" si="17"/>
        <v>0.58449134614151599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1665.82</v>
      </c>
      <c r="H42" s="23">
        <v>11736.48</v>
      </c>
      <c r="I42" s="19">
        <v>18525</v>
      </c>
      <c r="J42" s="8">
        <f t="shared" si="11"/>
        <v>0.63354817813765185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1665.82</v>
      </c>
      <c r="W42" s="23">
        <f t="shared" si="15"/>
        <v>11736.48</v>
      </c>
      <c r="X42" s="23">
        <f t="shared" si="16"/>
        <v>18525</v>
      </c>
      <c r="Y42" s="8">
        <f t="shared" si="17"/>
        <v>0.63354817813765185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-12633.78</v>
      </c>
      <c r="H46" s="23">
        <v>104896.35</v>
      </c>
      <c r="I46" s="19">
        <v>170665.9</v>
      </c>
      <c r="J46" s="8">
        <f t="shared" si="11"/>
        <v>0.61462981181360776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-12633.78</v>
      </c>
      <c r="W46" s="23">
        <f t="shared" si="15"/>
        <v>104896.35</v>
      </c>
      <c r="X46" s="23">
        <f t="shared" si="16"/>
        <v>170665.9</v>
      </c>
      <c r="Y46" s="8">
        <f t="shared" si="17"/>
        <v>0.61462981181360776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30689.61</v>
      </c>
      <c r="R51" s="23">
        <v>62340.29</v>
      </c>
      <c r="S51" s="23">
        <v>0</v>
      </c>
      <c r="T51" s="8" t="str">
        <f t="shared" si="13"/>
        <v>%</v>
      </c>
      <c r="U51" s="29"/>
      <c r="V51" s="23">
        <f t="shared" si="14"/>
        <v>30689.61</v>
      </c>
      <c r="W51" s="23">
        <f t="shared" si="15"/>
        <v>62340.29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331628.90999999997</v>
      </c>
      <c r="H52" s="57">
        <f>SUM(H36:H51)</f>
        <v>1979248.7500000002</v>
      </c>
      <c r="I52" s="57">
        <f>SUM(I36:I51)</f>
        <v>3768787.8099999996</v>
      </c>
      <c r="J52" s="31">
        <f>IF(I52=0,"",H52/I52)</f>
        <v>0.52516852892283172</v>
      </c>
      <c r="K52" s="29"/>
      <c r="L52" s="57">
        <f>SUM(L36:L50)</f>
        <v>23388.379999999997</v>
      </c>
      <c r="M52" s="57">
        <f>SUM(M36:M50)</f>
        <v>108846.39</v>
      </c>
      <c r="N52" s="57">
        <f>SUM(N36:N50)</f>
        <v>218997.22</v>
      </c>
      <c r="O52" s="31">
        <f>IF(N52=0,"",M52/N52)</f>
        <v>0.49702178867841335</v>
      </c>
      <c r="P52" s="29"/>
      <c r="Q52" s="57">
        <f>SUM(Q36:Q51)</f>
        <v>30689.61</v>
      </c>
      <c r="R52" s="57">
        <f>SUM(R36:R51)</f>
        <v>62340.29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385706.89999999997</v>
      </c>
      <c r="W52" s="57">
        <f>SUM(W36:W51)</f>
        <v>2150435.4300000002</v>
      </c>
      <c r="X52" s="57">
        <f>SUM(X36:X51)</f>
        <v>3987785.0299999993</v>
      </c>
      <c r="Y52" s="31">
        <f>IF(X52=0,"",W52/X52)</f>
        <v>0.53925560526014626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1095.9800000000978</v>
      </c>
      <c r="H53" s="58">
        <f>H32-H52</f>
        <v>473750.80999999982</v>
      </c>
      <c r="I53" s="58">
        <f>I32-I52</f>
        <v>339983.19000000041</v>
      </c>
      <c r="J53" s="31">
        <f>IF(I53=0,"",H53/I53)</f>
        <v>1.3934536292809043</v>
      </c>
      <c r="K53" s="29"/>
      <c r="L53" s="58">
        <f>L32-L52</f>
        <v>4698.130000000001</v>
      </c>
      <c r="M53" s="58">
        <f>M32-M52</f>
        <v>-12241.369999999995</v>
      </c>
      <c r="N53" s="58">
        <f>N32-N52</f>
        <v>0</v>
      </c>
      <c r="O53" s="31" t="str">
        <f>IF(N53=0,"",M53/N53)</f>
        <v/>
      </c>
      <c r="P53" s="29"/>
      <c r="Q53" s="58">
        <f>Q32-Q52</f>
        <v>-14473.230000000001</v>
      </c>
      <c r="R53" s="58">
        <f>R32-R52</f>
        <v>3519.4399999999951</v>
      </c>
      <c r="S53" s="58">
        <f>S32-S52</f>
        <v>0</v>
      </c>
      <c r="T53" s="31" t="str">
        <f>IF(S53=0,"",R53/S53)</f>
        <v/>
      </c>
      <c r="U53" s="29"/>
      <c r="V53" s="58">
        <f>V32-V52</f>
        <v>-8679.1199999998789</v>
      </c>
      <c r="W53" s="58">
        <f>W32-W52</f>
        <v>465028.87999999989</v>
      </c>
      <c r="X53" s="58">
        <f>X32-X52</f>
        <v>339983.19000000134</v>
      </c>
      <c r="Y53" s="31">
        <f>IF(X53=0,"",W53/X53)</f>
        <v>1.367799625622661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43354.44</v>
      </c>
      <c r="H57" s="23">
        <v>238922.64</v>
      </c>
      <c r="I57" s="19">
        <v>462317.8</v>
      </c>
      <c r="J57" s="8">
        <f>IF(I57=0,"%",H57/I57)</f>
        <v>0.51679308043082062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8"/>
        <v>43354.44</v>
      </c>
      <c r="W57" s="66">
        <f t="shared" si="18"/>
        <v>238922.64</v>
      </c>
      <c r="X57" s="59">
        <f t="shared" si="18"/>
        <v>462317.8</v>
      </c>
      <c r="Y57" s="8">
        <f>IF(X57=0,"%",W57/X57)</f>
        <v>0.51679308043082062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43354.44</v>
      </c>
      <c r="H58" s="57">
        <f>SUM(H56-H57)</f>
        <v>-238922.64</v>
      </c>
      <c r="I58" s="57">
        <f>SUM(I56:I57)</f>
        <v>584653.80000000005</v>
      </c>
      <c r="J58" s="31">
        <f>IF(I58=0,"",H58/I58)</f>
        <v>-0.40865661011696153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43354.44</v>
      </c>
      <c r="W58" s="57">
        <f>W56-W57</f>
        <v>-238922.64</v>
      </c>
      <c r="X58" s="57">
        <f>SUM(X56:X57)</f>
        <v>584653.80000000005</v>
      </c>
      <c r="Y58" s="31">
        <f>IF(X58=0,"",W58/X58)</f>
        <v>-0.40865661011696153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234828.16999999981</v>
      </c>
      <c r="I60" s="59"/>
      <c r="J60" s="8" t="str">
        <f>IF(I60=0,"",H60/I60)</f>
        <v/>
      </c>
      <c r="K60" s="29"/>
      <c r="L60" s="59"/>
      <c r="M60" s="59">
        <f>M32-M52+M58</f>
        <v>-12241.369999999995</v>
      </c>
      <c r="N60" s="59"/>
      <c r="O60" s="29"/>
      <c r="P60" s="29"/>
      <c r="Q60" s="59"/>
      <c r="R60" s="59">
        <f>R32-R52+R58</f>
        <v>3519.4399999999951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226106.23999999987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234828.16999999981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-12241.369999999995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3519.4399999999951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226106.23999999987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E1" zoomScale="90" zoomScaleNormal="90" zoomScaleSheetLayoutView="50" zoomScalePageLayoutView="40" workbookViewId="0">
      <selection activeCell="L11" sqref="L11:O1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54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43104.54</v>
      </c>
      <c r="M17" s="19">
        <v>150387.5</v>
      </c>
      <c r="N17" s="19">
        <v>341252.17</v>
      </c>
      <c r="O17" s="8">
        <f>IF(N17=0,"%",M17/N17)</f>
        <v>0.44069316833941308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43104.54</v>
      </c>
      <c r="AB17" s="23">
        <f t="shared" si="1"/>
        <v>150387.5</v>
      </c>
      <c r="AC17" s="23">
        <f t="shared" si="1"/>
        <v>341252.17</v>
      </c>
      <c r="AD17" s="8">
        <f>IF(AC17=0,"%",AB17/AC17)</f>
        <v>0.44069316833941308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337633.81</v>
      </c>
      <c r="H19" s="19">
        <v>2491544.69</v>
      </c>
      <c r="I19" s="19">
        <v>4095784</v>
      </c>
      <c r="J19" s="20">
        <f t="shared" si="2"/>
        <v>0.60831935717313212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337633.81</v>
      </c>
      <c r="AB19" s="23">
        <f>H19+M19+R19</f>
        <v>2491544.69</v>
      </c>
      <c r="AC19" s="23">
        <f>I19+N19+S19</f>
        <v>4095784</v>
      </c>
      <c r="AD19" s="8">
        <f t="shared" ref="AD19:AD24" si="6">IF(AC19=0,"%",AB19/AC19)</f>
        <v>0.60831935717313212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33363</v>
      </c>
      <c r="W20" s="23">
        <v>201575</v>
      </c>
      <c r="X20" s="23">
        <v>371687</v>
      </c>
      <c r="Y20" s="8">
        <f>IF(X20=0,"%",W20/X20)</f>
        <v>0.54232459031389313</v>
      </c>
      <c r="Z20" s="26"/>
      <c r="AA20" s="23">
        <f>G20+L20+Q20+V20</f>
        <v>33363</v>
      </c>
      <c r="AB20" s="23">
        <f>H20+M20+R20+W20</f>
        <v>201575</v>
      </c>
      <c r="AC20" s="23">
        <f>I20+N20+S20+X20</f>
        <v>371687</v>
      </c>
      <c r="AD20" s="8">
        <f>IF(AC20=0,"%",AB20/AC20)</f>
        <v>0.54232459031389313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19752.47</v>
      </c>
      <c r="H21" s="19">
        <v>143030.12</v>
      </c>
      <c r="I21" s="19">
        <v>222040</v>
      </c>
      <c r="J21" s="20">
        <f t="shared" si="2"/>
        <v>0.64416375427850836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19752.47</v>
      </c>
      <c r="AB21" s="23">
        <f t="shared" si="7"/>
        <v>143030.12</v>
      </c>
      <c r="AC21" s="23">
        <f t="shared" si="7"/>
        <v>222040</v>
      </c>
      <c r="AD21" s="8">
        <f>IF(AC21=0,"%",AB21/AC21)</f>
        <v>0.64416375427850836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51318.51</v>
      </c>
      <c r="H22" s="19">
        <v>372997.95</v>
      </c>
      <c r="I22" s="19">
        <v>582812</v>
      </c>
      <c r="J22" s="20">
        <f t="shared" si="2"/>
        <v>0.63999703163284216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51318.51</v>
      </c>
      <c r="AB22" s="23">
        <f t="shared" si="7"/>
        <v>372997.95</v>
      </c>
      <c r="AC22" s="23">
        <f t="shared" si="7"/>
        <v>582812</v>
      </c>
      <c r="AD22" s="8">
        <f t="shared" si="6"/>
        <v>0.63999703163284216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10200</v>
      </c>
      <c r="I24" s="19">
        <v>114146</v>
      </c>
      <c r="J24" s="20">
        <f t="shared" si="2"/>
        <v>8.9359241672945178E-2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10200</v>
      </c>
      <c r="AC24" s="23">
        <f t="shared" si="7"/>
        <v>114146</v>
      </c>
      <c r="AD24" s="8">
        <f t="shared" si="6"/>
        <v>8.9359241672945178E-2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9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166452.63</v>
      </c>
      <c r="I27" s="19">
        <v>256626</v>
      </c>
      <c r="J27" s="20">
        <f t="shared" si="2"/>
        <v>0.64861950854550987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166452.63</v>
      </c>
      <c r="AC27" s="23">
        <f t="shared" si="11"/>
        <v>256626</v>
      </c>
      <c r="AD27" s="8">
        <f t="shared" si="12"/>
        <v>0.64861950854550987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48614.26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8"/>
        <v>%</v>
      </c>
      <c r="P31" s="29"/>
      <c r="Q31" s="23">
        <v>11179.85</v>
      </c>
      <c r="R31" s="23">
        <v>102556.53</v>
      </c>
      <c r="S31" s="19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11179.85</v>
      </c>
      <c r="AB31" s="23">
        <f t="shared" si="11"/>
        <v>102556.53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432588.88000000006</v>
      </c>
      <c r="H32" s="57">
        <f>SUM(H16:H31)</f>
        <v>3184225.39</v>
      </c>
      <c r="I32" s="57">
        <f>SUM(I16:I31)</f>
        <v>5385554</v>
      </c>
      <c r="J32" s="31">
        <f>IF(I32=0,"",H32/I32)</f>
        <v>0.59125307999882648</v>
      </c>
      <c r="K32" s="29"/>
      <c r="L32" s="57">
        <f>SUM(L16:L31)</f>
        <v>43104.54</v>
      </c>
      <c r="M32" s="57">
        <f>SUM(M16:M31)</f>
        <v>150387.5</v>
      </c>
      <c r="N32" s="57">
        <f>SUM(N16:N31)</f>
        <v>341252.17</v>
      </c>
      <c r="O32" s="31">
        <f>IF(N32=0,"",M32/N32)</f>
        <v>0.44069316833941308</v>
      </c>
      <c r="P32" s="29"/>
      <c r="Q32" s="57">
        <f>SUM(Q16:Q31)</f>
        <v>11179.85</v>
      </c>
      <c r="R32" s="57">
        <f>SUM(R16:R31)</f>
        <v>102556.53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33363</v>
      </c>
      <c r="W32" s="57">
        <f>SUM(W16:W31)</f>
        <v>250189.26</v>
      </c>
      <c r="X32" s="57">
        <f>SUM(X16:X31)</f>
        <v>371687</v>
      </c>
      <c r="Y32" s="31">
        <f>IF(X32=0,"",W32/X32)</f>
        <v>0.67311813434421974</v>
      </c>
      <c r="Z32" s="29"/>
      <c r="AA32" s="57">
        <f>SUM(AA16:AA31)</f>
        <v>520236.26999999996</v>
      </c>
      <c r="AB32" s="57">
        <f>SUM(AB16:AB31)</f>
        <v>3638744.42</v>
      </c>
      <c r="AC32" s="57">
        <f>SUM(AC16:AC31)</f>
        <v>6098493.1699999999</v>
      </c>
      <c r="AD32" s="31">
        <f>IF(AC32=0,"",AB32/AC32)</f>
        <v>0.5966628671324723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281343.59999999998</v>
      </c>
      <c r="H36" s="19">
        <v>1559790.7600000002</v>
      </c>
      <c r="I36" s="19">
        <v>3113780.1</v>
      </c>
      <c r="J36" s="8">
        <f t="shared" ref="J36:J51" si="13">IF(I36=0,"%",H36/I36)</f>
        <v>0.50093157188588888</v>
      </c>
      <c r="K36" s="29"/>
      <c r="L36" s="19">
        <v>10690.179999999998</v>
      </c>
      <c r="M36" s="19">
        <v>136039.74</v>
      </c>
      <c r="N36" s="19">
        <v>123735.03999999998</v>
      </c>
      <c r="O36" s="8">
        <f t="shared" ref="O36:O51" si="14">IF(N36=0,"%",M36/N36)</f>
        <v>1.0994439408594365</v>
      </c>
      <c r="P36" s="29"/>
      <c r="Q36" s="23">
        <v>0</v>
      </c>
      <c r="R36" s="23">
        <v>0</v>
      </c>
      <c r="S36" s="23">
        <v>0</v>
      </c>
      <c r="T36" s="8" t="str">
        <f t="shared" ref="T36:T51" si="15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292033.77999999997</v>
      </c>
      <c r="AB36" s="23">
        <f>H36+M36+R36+W36</f>
        <v>1695830.5000000002</v>
      </c>
      <c r="AC36" s="23">
        <f>I36+N36+S36+X36</f>
        <v>3237515.14</v>
      </c>
      <c r="AD36" s="8">
        <f t="shared" ref="AD36:AD51" si="17">IF(AC36=0,"%",AB36/AC36)</f>
        <v>0.52380619909626125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12104.14</v>
      </c>
      <c r="H37" s="19">
        <v>66857.460000000006</v>
      </c>
      <c r="I37" s="19">
        <v>128394.91</v>
      </c>
      <c r="J37" s="8">
        <f t="shared" si="13"/>
        <v>0.52071737111697036</v>
      </c>
      <c r="K37" s="29"/>
      <c r="L37" s="23">
        <v>20081.43</v>
      </c>
      <c r="M37" s="19">
        <v>100831.72</v>
      </c>
      <c r="N37" s="23">
        <v>217517.13</v>
      </c>
      <c r="O37" s="8">
        <f t="shared" si="14"/>
        <v>0.46355760578488692</v>
      </c>
      <c r="P37" s="29"/>
      <c r="Q37" s="23">
        <v>0</v>
      </c>
      <c r="R37" s="23">
        <v>0</v>
      </c>
      <c r="S37" s="23">
        <v>0</v>
      </c>
      <c r="T37" s="8" t="str">
        <f t="shared" si="15"/>
        <v>%</v>
      </c>
      <c r="U37" s="29"/>
      <c r="V37" s="23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32185.57</v>
      </c>
      <c r="AB37" s="23">
        <f t="shared" ref="AB37:AB51" si="19">H37+M37+R37+W37</f>
        <v>167689.18</v>
      </c>
      <c r="AC37" s="23">
        <f t="shared" ref="AC37:AC51" si="20">I37+N37+S37+X37</f>
        <v>345912.04000000004</v>
      </c>
      <c r="AD37" s="8">
        <f t="shared" si="17"/>
        <v>0.48477404833899385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13250</v>
      </c>
      <c r="I38" s="19">
        <v>13250</v>
      </c>
      <c r="J38" s="8">
        <f t="shared" si="13"/>
        <v>1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0</v>
      </c>
      <c r="AB38" s="23">
        <f t="shared" si="19"/>
        <v>13250</v>
      </c>
      <c r="AC38" s="23">
        <f t="shared" si="20"/>
        <v>13250</v>
      </c>
      <c r="AD38" s="8">
        <f t="shared" si="17"/>
        <v>1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58416.18</v>
      </c>
      <c r="H40" s="19">
        <v>392840.41000000009</v>
      </c>
      <c r="I40" s="19">
        <v>680602.78</v>
      </c>
      <c r="J40" s="8">
        <f t="shared" si="13"/>
        <v>0.5771948360246193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58416.18</v>
      </c>
      <c r="AB40" s="23">
        <f t="shared" si="19"/>
        <v>392840.41000000009</v>
      </c>
      <c r="AC40" s="23">
        <f t="shared" si="20"/>
        <v>680602.78</v>
      </c>
      <c r="AD40" s="8">
        <f t="shared" si="17"/>
        <v>0.5771948360246193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15689.83</v>
      </c>
      <c r="I42" s="19">
        <v>24960</v>
      </c>
      <c r="J42" s="8">
        <f t="shared" si="13"/>
        <v>0.62859895833333335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15689.83</v>
      </c>
      <c r="AC42" s="23">
        <f t="shared" si="20"/>
        <v>24960</v>
      </c>
      <c r="AD42" s="8">
        <f t="shared" si="17"/>
        <v>0.62859895833333335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900</v>
      </c>
      <c r="I45" s="19">
        <v>500</v>
      </c>
      <c r="J45" s="8">
        <f t="shared" si="13"/>
        <v>1.8</v>
      </c>
      <c r="K45" s="29"/>
      <c r="L45" s="19">
        <v>0</v>
      </c>
      <c r="M45" s="19">
        <v>0</v>
      </c>
      <c r="N45" s="19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900</v>
      </c>
      <c r="AC45" s="23">
        <f t="shared" si="20"/>
        <v>500</v>
      </c>
      <c r="AD45" s="8">
        <f t="shared" si="17"/>
        <v>1.8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20634.490000000002</v>
      </c>
      <c r="H46" s="19">
        <v>294202.73</v>
      </c>
      <c r="I46" s="19">
        <v>341120.17</v>
      </c>
      <c r="J46" s="8">
        <f t="shared" si="13"/>
        <v>0.86246066891910844</v>
      </c>
      <c r="K46" s="29"/>
      <c r="L46" s="19">
        <v>0</v>
      </c>
      <c r="M46" s="19">
        <v>0</v>
      </c>
      <c r="N46" s="19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8475</v>
      </c>
      <c r="W46" s="23">
        <v>95610.87</v>
      </c>
      <c r="X46" s="23">
        <v>0</v>
      </c>
      <c r="Y46" s="8" t="str">
        <f t="shared" si="16"/>
        <v>%</v>
      </c>
      <c r="Z46" s="29"/>
      <c r="AA46" s="23">
        <f t="shared" si="18"/>
        <v>29109.49</v>
      </c>
      <c r="AB46" s="23">
        <f t="shared" si="19"/>
        <v>389813.6</v>
      </c>
      <c r="AC46" s="23">
        <f t="shared" si="20"/>
        <v>341120.17</v>
      </c>
      <c r="AD46" s="8">
        <f t="shared" si="17"/>
        <v>1.1427456781579348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0</v>
      </c>
      <c r="W47" s="23">
        <v>53128.270000000004</v>
      </c>
      <c r="X47" s="23">
        <v>82687</v>
      </c>
      <c r="Y47" s="8">
        <f>IF(X47=0,"%",W47/X47)</f>
        <v>0.64252264563958061</v>
      </c>
      <c r="Z47" s="29"/>
      <c r="AA47" s="23">
        <f t="shared" si="18"/>
        <v>0</v>
      </c>
      <c r="AB47" s="23">
        <f t="shared" si="19"/>
        <v>53128.270000000004</v>
      </c>
      <c r="AC47" s="23">
        <f t="shared" si="20"/>
        <v>82687</v>
      </c>
      <c r="AD47" s="8">
        <f t="shared" si="17"/>
        <v>0.64252264563958061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1824.33</v>
      </c>
      <c r="I49" s="19">
        <v>5365.2</v>
      </c>
      <c r="J49" s="8">
        <f t="shared" si="13"/>
        <v>0.34003019458734063</v>
      </c>
      <c r="K49" s="29"/>
      <c r="L49" s="19">
        <v>0</v>
      </c>
      <c r="M49" s="19">
        <v>0</v>
      </c>
      <c r="N49" s="19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1824.33</v>
      </c>
      <c r="AC49" s="23">
        <f t="shared" si="20"/>
        <v>5365.2</v>
      </c>
      <c r="AD49" s="8">
        <f t="shared" si="17"/>
        <v>0.34003019458734063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24011.08</v>
      </c>
      <c r="W50" s="23">
        <v>168077.56</v>
      </c>
      <c r="X50" s="23">
        <v>289000</v>
      </c>
      <c r="Y50" s="8">
        <f t="shared" si="16"/>
        <v>0.58158325259515575</v>
      </c>
      <c r="Z50" s="29"/>
      <c r="AA50" s="23">
        <f t="shared" si="18"/>
        <v>24011.08</v>
      </c>
      <c r="AB50" s="23">
        <f t="shared" si="19"/>
        <v>168077.56</v>
      </c>
      <c r="AC50" s="23">
        <f t="shared" si="20"/>
        <v>289000</v>
      </c>
      <c r="AD50" s="8">
        <f t="shared" si="17"/>
        <v>0.58158325259515575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9211.6</v>
      </c>
      <c r="R51" s="23">
        <v>96217.53</v>
      </c>
      <c r="S51" s="19">
        <v>0</v>
      </c>
      <c r="T51" s="8" t="str">
        <f t="shared" si="15"/>
        <v>%</v>
      </c>
      <c r="U51" s="29"/>
      <c r="V51" s="23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9211.6</v>
      </c>
      <c r="AB51" s="23">
        <f t="shared" si="19"/>
        <v>96217.53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374725.35</v>
      </c>
      <c r="H52" s="57">
        <f>SUM(H36:H51)</f>
        <v>2345355.5200000005</v>
      </c>
      <c r="I52" s="57">
        <f>SUM(I36:I51)</f>
        <v>4307973.16</v>
      </c>
      <c r="J52" s="31">
        <f>IF(I52=0,"",H52/I52)</f>
        <v>0.54442203627842478</v>
      </c>
      <c r="K52" s="29"/>
      <c r="L52" s="57">
        <f>SUM(L36:L50)</f>
        <v>30771.61</v>
      </c>
      <c r="M52" s="57">
        <f>SUM(M36:M50)</f>
        <v>236871.46</v>
      </c>
      <c r="N52" s="57">
        <f>SUM(N36:N50)</f>
        <v>341252.17</v>
      </c>
      <c r="O52" s="31">
        <f>IF(N52=0,"",M52/N52)</f>
        <v>0.69412440659351704</v>
      </c>
      <c r="P52" s="29"/>
      <c r="Q52" s="57">
        <f>SUM(Q36:Q51)</f>
        <v>9211.6</v>
      </c>
      <c r="R52" s="57">
        <f>SUM(R36:R51)</f>
        <v>96217.53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32486.080000000002</v>
      </c>
      <c r="W52" s="57">
        <f>SUM(W36:W51)</f>
        <v>316816.7</v>
      </c>
      <c r="X52" s="57">
        <f>SUM(X36:X51)</f>
        <v>371687</v>
      </c>
      <c r="Y52" s="31">
        <f>IF(X52=0,"",W52/X52)</f>
        <v>0.85237498217586305</v>
      </c>
      <c r="Z52" s="29"/>
      <c r="AA52" s="57">
        <f>SUM(AA36:AA51)</f>
        <v>447194.63999999996</v>
      </c>
      <c r="AB52" s="57">
        <f>SUM(AB36:AB51)</f>
        <v>2995261.2100000004</v>
      </c>
      <c r="AC52" s="57">
        <f>SUM(AC36:AC51)</f>
        <v>5020912.33</v>
      </c>
      <c r="AD52" s="31">
        <f>IF(AC52=0,"",AB52/AC52)</f>
        <v>0.59655716195307484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57863.530000000086</v>
      </c>
      <c r="H53" s="57">
        <f>H32-H52</f>
        <v>838869.86999999965</v>
      </c>
      <c r="I53" s="57">
        <f>I32-I52</f>
        <v>1077580.8399999999</v>
      </c>
      <c r="J53" s="31">
        <f>IF(I53=0,"",H53/I53)</f>
        <v>0.77847511653974821</v>
      </c>
      <c r="K53" s="29"/>
      <c r="L53" s="57">
        <f>L32-L52</f>
        <v>12332.93</v>
      </c>
      <c r="M53" s="57">
        <f>M32-M52</f>
        <v>-86483.959999999992</v>
      </c>
      <c r="N53" s="57">
        <f>N32-N52</f>
        <v>0</v>
      </c>
      <c r="O53" s="31" t="str">
        <f>IF(N53=0,"",M53/N53)</f>
        <v/>
      </c>
      <c r="P53" s="29"/>
      <c r="Q53" s="57">
        <f>Q32-Q52</f>
        <v>1968.25</v>
      </c>
      <c r="R53" s="57">
        <f>R32-R52</f>
        <v>6339</v>
      </c>
      <c r="S53" s="57">
        <f>S32-S52</f>
        <v>0</v>
      </c>
      <c r="T53" s="31" t="str">
        <f>IF(S53=0,"",R53/S53)</f>
        <v/>
      </c>
      <c r="U53" s="29"/>
      <c r="V53" s="57">
        <f>V32-V52</f>
        <v>876.91999999999825</v>
      </c>
      <c r="W53" s="57">
        <f>W32-W52</f>
        <v>-66627.44</v>
      </c>
      <c r="X53" s="57">
        <f>X32-X52</f>
        <v>0</v>
      </c>
      <c r="Y53" s="31" t="str">
        <f>IF(X53=0,"",W53/X53)</f>
        <v/>
      </c>
      <c r="Z53" s="29"/>
      <c r="AA53" s="57">
        <f>AA32-AA52</f>
        <v>73041.63</v>
      </c>
      <c r="AB53" s="57">
        <f>AB32-AB52</f>
        <v>643483.2099999995</v>
      </c>
      <c r="AC53" s="57">
        <f>AC32-AC52</f>
        <v>1077580.8399999999</v>
      </c>
      <c r="AD53" s="31">
        <f>IF(AC53=0,"",AB53/AC53)</f>
        <v>0.59715539300049136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83992.66</v>
      </c>
      <c r="H57" s="19">
        <v>510867.82000000007</v>
      </c>
      <c r="I57" s="19">
        <v>1050760.8</v>
      </c>
      <c r="J57" s="8">
        <f>IF(I57=0,"%",H57/I57)</f>
        <v>0.48618850265445762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83992.66</v>
      </c>
      <c r="AB57" s="59">
        <f t="shared" si="21"/>
        <v>510867.82000000007</v>
      </c>
      <c r="AC57" s="59">
        <f t="shared" si="21"/>
        <v>1050760.8</v>
      </c>
      <c r="AD57" s="8">
        <f>IF(AC57=0,"%",AB57/AC57)</f>
        <v>0.48618850265445762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83992.66</v>
      </c>
      <c r="H58" s="57">
        <f>SUM(H56-H57)</f>
        <v>-510867.82000000007</v>
      </c>
      <c r="I58" s="57">
        <f>SUM(I56:I57)</f>
        <v>1138086.8</v>
      </c>
      <c r="J58" s="31">
        <f>IF(I58=0,"",H58/I58)</f>
        <v>-0.44888300259698999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83992.66</v>
      </c>
      <c r="AB58" s="57">
        <f>AB56-AB57</f>
        <v>-510867.82000000007</v>
      </c>
      <c r="AC58" s="57">
        <f>SUM(AC56:AC57)</f>
        <v>1138086.8</v>
      </c>
      <c r="AD58" s="31">
        <f>IF(AC58=0,"",AB58/AC58)</f>
        <v>-0.44888300259698999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328002.04999999958</v>
      </c>
      <c r="I60" s="59"/>
      <c r="J60" s="8" t="str">
        <f>IF(I60=0,"",H60/I60)</f>
        <v/>
      </c>
      <c r="K60" s="29"/>
      <c r="L60" s="59"/>
      <c r="M60" s="59">
        <f>M32-M52+M58</f>
        <v>-86483.959999999992</v>
      </c>
      <c r="N60" s="59"/>
      <c r="O60" s="29"/>
      <c r="P60" s="29"/>
      <c r="Q60" s="59"/>
      <c r="R60" s="59">
        <f>R32-R52+R58</f>
        <v>6339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-66627.44</v>
      </c>
      <c r="X60" s="59">
        <f>X32-X52+X58</f>
        <v>0</v>
      </c>
      <c r="Y60" s="29"/>
      <c r="Z60" s="29"/>
      <c r="AA60" s="59"/>
      <c r="AB60" s="59">
        <f>AB32-AB52+AB58</f>
        <v>132615.38999999943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328002.04999999958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-86483.959999999992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6339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-66627.44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132615.38999999943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E1" zoomScale="90" zoomScaleNormal="90" zoomScaleSheetLayoutView="50" zoomScalePageLayoutView="40" workbookViewId="0">
      <selection activeCell="O13" sqref="O13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6.28515625" style="4" customWidth="1"/>
    <col min="21" max="21" width="2.42578125" style="4" customWidth="1"/>
    <col min="22" max="22" width="16.7109375" style="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56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54700.02</v>
      </c>
      <c r="M17" s="19">
        <v>170600.62</v>
      </c>
      <c r="N17" s="19">
        <v>354543.58</v>
      </c>
      <c r="O17" s="8">
        <f>IF(N17=0,"%",M17/N17)</f>
        <v>0.48118378000244705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54700.02</v>
      </c>
      <c r="AB17" s="23">
        <f t="shared" si="1"/>
        <v>170600.62</v>
      </c>
      <c r="AC17" s="23">
        <f t="shared" si="1"/>
        <v>354543.58</v>
      </c>
      <c r="AD17" s="8">
        <f>IF(AC17=0,"%",AB17/AC17)</f>
        <v>0.48118378000244705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347511.39</v>
      </c>
      <c r="H19" s="19">
        <v>2561434.4900000002</v>
      </c>
      <c r="I19" s="19">
        <v>4757900</v>
      </c>
      <c r="J19" s="20">
        <f t="shared" si="2"/>
        <v>0.5383539986128334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347511.39</v>
      </c>
      <c r="AB19" s="23">
        <f>H19+M19+R19</f>
        <v>2561434.4900000002</v>
      </c>
      <c r="AC19" s="23">
        <f>I19+N19+S19</f>
        <v>4757900</v>
      </c>
      <c r="AD19" s="8">
        <f t="shared" ref="AD19:AD24" si="6">IF(AC19=0,"%",AB19/AC19)</f>
        <v>0.5383539986128334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35616</v>
      </c>
      <c r="W20" s="23">
        <v>215185</v>
      </c>
      <c r="X20" s="19">
        <v>417168</v>
      </c>
      <c r="Y20" s="8">
        <f t="shared" si="5"/>
        <v>0.51582336133164575</v>
      </c>
      <c r="Z20" s="26"/>
      <c r="AA20" s="23">
        <f>G20+L20+Q20+V20</f>
        <v>35616</v>
      </c>
      <c r="AB20" s="23">
        <f>H20+M20+R20+W20</f>
        <v>215185</v>
      </c>
      <c r="AC20" s="23">
        <f>I20+N20+S20+X20</f>
        <v>417168</v>
      </c>
      <c r="AD20" s="8">
        <f>IF(AC20=0,"%",AB20/AC20)</f>
        <v>0.51582336133164575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17384.62</v>
      </c>
      <c r="H21" s="19">
        <v>126356.53</v>
      </c>
      <c r="I21" s="19">
        <v>195895</v>
      </c>
      <c r="J21" s="20">
        <f t="shared" si="2"/>
        <v>0.64502172081982689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17384.62</v>
      </c>
      <c r="AB21" s="23">
        <f t="shared" si="7"/>
        <v>126356.53</v>
      </c>
      <c r="AC21" s="23">
        <f t="shared" si="7"/>
        <v>195895</v>
      </c>
      <c r="AD21" s="8">
        <f>IF(AC21=0,"%",AB21/AC21)</f>
        <v>0.64502172081982689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53570.05</v>
      </c>
      <c r="H22" s="19">
        <v>389362.81</v>
      </c>
      <c r="I22" s="19">
        <v>677570</v>
      </c>
      <c r="J22" s="20">
        <f t="shared" si="2"/>
        <v>0.57464588160632846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53570.05</v>
      </c>
      <c r="AB22" s="23">
        <f t="shared" si="7"/>
        <v>389362.81</v>
      </c>
      <c r="AC22" s="23">
        <f t="shared" si="7"/>
        <v>677570</v>
      </c>
      <c r="AD22" s="8">
        <f t="shared" si="6"/>
        <v>0.57464588160632846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102407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125000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102407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23"/>
      <c r="R25" s="23"/>
      <c r="S25" s="23"/>
      <c r="T25" s="8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2" si="9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170903.83</v>
      </c>
      <c r="I27" s="19">
        <v>294303</v>
      </c>
      <c r="J27" s="20">
        <f t="shared" si="2"/>
        <v>0.58070706041052922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170903.83</v>
      </c>
      <c r="AC27" s="23">
        <f t="shared" si="11"/>
        <v>294303</v>
      </c>
      <c r="AD27" s="8">
        <f t="shared" si="12"/>
        <v>0.58070706041052922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1775.88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0</v>
      </c>
      <c r="AB29" s="23">
        <f t="shared" si="11"/>
        <v>1775.88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457</v>
      </c>
      <c r="H30" s="19">
        <v>1550.81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457</v>
      </c>
      <c r="AB30" s="23">
        <f>H30+M30+R30+W30</f>
        <v>1550.81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8"/>
        <v>%</v>
      </c>
      <c r="P31" s="29"/>
      <c r="Q31" s="23">
        <v>0</v>
      </c>
      <c r="R31" s="23">
        <v>0</v>
      </c>
      <c r="S31" s="23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8"/>
        <v>%</v>
      </c>
      <c r="P32" s="29"/>
      <c r="Q32" s="23">
        <v>10729</v>
      </c>
      <c r="R32" s="23">
        <v>81953.009999999995</v>
      </c>
      <c r="S32" s="23">
        <v>0</v>
      </c>
      <c r="T32" s="8" t="str">
        <f t="shared" si="9"/>
        <v>%</v>
      </c>
      <c r="U32" s="29"/>
      <c r="V32" s="23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10729</v>
      </c>
      <c r="AB32" s="23">
        <f>H32+M32+R32</f>
        <v>81953.009999999995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443445.85</v>
      </c>
      <c r="H33" s="30">
        <f>SUM(H16:H32)</f>
        <v>3353791.35</v>
      </c>
      <c r="I33" s="30">
        <f>SUM(I16:I32)</f>
        <v>5925668</v>
      </c>
      <c r="J33" s="31">
        <f>IF(I33=0,"",H33/I33)</f>
        <v>0.56597692445813708</v>
      </c>
      <c r="K33" s="29"/>
      <c r="L33" s="30">
        <f>SUM(L16:L32)</f>
        <v>54700.02</v>
      </c>
      <c r="M33" s="30">
        <f>SUM(M16:M32)</f>
        <v>170600.62</v>
      </c>
      <c r="N33" s="30">
        <f>SUM(N16:N32)</f>
        <v>354543.58</v>
      </c>
      <c r="O33" s="31">
        <f>IF(N33=0,"",M33/N33)</f>
        <v>0.48118378000244705</v>
      </c>
      <c r="P33" s="29"/>
      <c r="Q33" s="30">
        <f>SUM(Q16:Q32)</f>
        <v>10729</v>
      </c>
      <c r="R33" s="30">
        <f>SUM(R16:R32)</f>
        <v>81953.009999999995</v>
      </c>
      <c r="S33" s="30">
        <f>SUM(S16:S32)</f>
        <v>0</v>
      </c>
      <c r="T33" s="31" t="str">
        <f>IF(S33=0,"",R33/S33)</f>
        <v/>
      </c>
      <c r="U33" s="29"/>
      <c r="V33" s="30">
        <f>SUM(V16:V32)</f>
        <v>35616</v>
      </c>
      <c r="W33" s="30">
        <f>SUM(W16:W32)</f>
        <v>340185</v>
      </c>
      <c r="X33" s="30">
        <f>SUM(X16:X32)</f>
        <v>536472.42000000004</v>
      </c>
      <c r="Y33" s="31">
        <f>IF(X33=0,"",W33/X33)</f>
        <v>0.63411461114813683</v>
      </c>
      <c r="Z33" s="29"/>
      <c r="AA33" s="30">
        <f>SUM(AA16:AA32)</f>
        <v>544490.87</v>
      </c>
      <c r="AB33" s="30">
        <f>SUM(AB16:AB32)</f>
        <v>3821529.98</v>
      </c>
      <c r="AC33" s="30">
        <f>SUM(AC16:AC32)</f>
        <v>6697379.5800000001</v>
      </c>
      <c r="AD33" s="31">
        <f>IF(AC33=0,"",AB33/AC33)</f>
        <v>0.57060077517661023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8"/>
      <c r="P36" s="29"/>
      <c r="Q36" s="29"/>
      <c r="R36" s="29"/>
      <c r="S36" s="29"/>
      <c r="T36" s="8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283514.89000000007</v>
      </c>
      <c r="H37" s="19">
        <v>1690031.6900000004</v>
      </c>
      <c r="I37" s="19">
        <v>3574658.18</v>
      </c>
      <c r="J37" s="8">
        <f t="shared" ref="J37:J52" si="13">IF(I37=0,"%",H37/I37)</f>
        <v>0.47278134157151785</v>
      </c>
      <c r="K37" s="29"/>
      <c r="L37" s="19">
        <v>9128.57</v>
      </c>
      <c r="M37" s="19">
        <v>155194.46000000002</v>
      </c>
      <c r="N37" s="19">
        <v>160461.66999999998</v>
      </c>
      <c r="O37" s="8">
        <f t="shared" ref="O37:O52" si="14">IF(N37=0,"%",M37/N37)</f>
        <v>0.96717465298722138</v>
      </c>
      <c r="P37" s="29"/>
      <c r="Q37" s="23">
        <v>0</v>
      </c>
      <c r="R37" s="23">
        <v>0</v>
      </c>
      <c r="S37" s="23">
        <v>0</v>
      </c>
      <c r="T37" s="8" t="str">
        <f t="shared" ref="T37:T52" si="15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292643.46000000008</v>
      </c>
      <c r="AB37" s="23">
        <f>H37+M37+R37+W37</f>
        <v>1845226.1500000004</v>
      </c>
      <c r="AC37" s="23">
        <f>I37+N37+S37+X37</f>
        <v>3735119.85</v>
      </c>
      <c r="AD37" s="8">
        <f t="shared" ref="AD37:AD52" si="17">IF(AC37=0,"%",AB37/AC37)</f>
        <v>0.49402060016896121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2465.88</v>
      </c>
      <c r="H38" s="19">
        <v>23222.76</v>
      </c>
      <c r="I38" s="19">
        <v>54313.98</v>
      </c>
      <c r="J38" s="8">
        <f t="shared" si="13"/>
        <v>0.42756505783593834</v>
      </c>
      <c r="K38" s="29"/>
      <c r="L38" s="23">
        <v>20292.000000000004</v>
      </c>
      <c r="M38" s="23">
        <v>102915.64</v>
      </c>
      <c r="N38" s="23">
        <v>194081.9</v>
      </c>
      <c r="O38" s="8">
        <f t="shared" si="14"/>
        <v>0.530269128651358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22757.880000000005</v>
      </c>
      <c r="AB38" s="23">
        <f t="shared" ref="AB38:AB50" si="19">H38+M38+R38+W38</f>
        <v>126138.4</v>
      </c>
      <c r="AC38" s="23">
        <f t="shared" ref="AC38:AC52" si="20">I38+N38+S38+X38</f>
        <v>248395.88</v>
      </c>
      <c r="AD38" s="8">
        <f t="shared" si="17"/>
        <v>0.50781196531923156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4250</v>
      </c>
      <c r="H39" s="19">
        <v>13250</v>
      </c>
      <c r="I39" s="19">
        <v>13250</v>
      </c>
      <c r="J39" s="8">
        <f t="shared" si="13"/>
        <v>1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4250</v>
      </c>
      <c r="AB39" s="23">
        <f t="shared" si="19"/>
        <v>13250</v>
      </c>
      <c r="AC39" s="23">
        <f t="shared" si="20"/>
        <v>13250</v>
      </c>
      <c r="AD39" s="8">
        <f t="shared" si="17"/>
        <v>1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61037.950000000004</v>
      </c>
      <c r="H41" s="19">
        <v>368579.33999999997</v>
      </c>
      <c r="I41" s="19">
        <v>676948.39</v>
      </c>
      <c r="J41" s="8">
        <f t="shared" si="13"/>
        <v>0.54447184666470649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61037.950000000004</v>
      </c>
      <c r="AB41" s="23">
        <f t="shared" si="19"/>
        <v>368579.33999999997</v>
      </c>
      <c r="AC41" s="23">
        <f t="shared" si="20"/>
        <v>676948.39</v>
      </c>
      <c r="AD41" s="8">
        <f t="shared" si="17"/>
        <v>0.54447184666470649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315351.20999999996</v>
      </c>
      <c r="W42" s="23">
        <v>3098995.9199999995</v>
      </c>
      <c r="X42" s="23">
        <v>4136594.41</v>
      </c>
      <c r="Y42" s="8">
        <f t="shared" si="16"/>
        <v>0.74916600779335274</v>
      </c>
      <c r="Z42" s="29"/>
      <c r="AA42" s="23">
        <f t="shared" si="18"/>
        <v>315351.20999999996</v>
      </c>
      <c r="AB42" s="23">
        <f>H42+M42+R42+W42</f>
        <v>3098995.9199999995</v>
      </c>
      <c r="AC42" s="23">
        <f t="shared" si="20"/>
        <v>4136594.41</v>
      </c>
      <c r="AD42" s="8">
        <f t="shared" si="17"/>
        <v>0.74916600779335274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16109.88</v>
      </c>
      <c r="I43" s="19">
        <v>28626</v>
      </c>
      <c r="J43" s="8">
        <f t="shared" si="13"/>
        <v>0.56277090756654791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16109.88</v>
      </c>
      <c r="AC43" s="23">
        <f>I43+N43+S43+X43</f>
        <v>30626</v>
      </c>
      <c r="AD43" s="8">
        <f t="shared" si="17"/>
        <v>0.52601972180500223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1965</v>
      </c>
      <c r="H46" s="19">
        <v>4278.75</v>
      </c>
      <c r="I46" s="19">
        <v>12000</v>
      </c>
      <c r="J46" s="8">
        <f t="shared" si="13"/>
        <v>0.3565625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1965</v>
      </c>
      <c r="AB46" s="23">
        <f t="shared" si="19"/>
        <v>4278.75</v>
      </c>
      <c r="AC46" s="23">
        <f t="shared" si="20"/>
        <v>12000</v>
      </c>
      <c r="AD46" s="8">
        <f t="shared" si="17"/>
        <v>0.3565625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40092.040000000008</v>
      </c>
      <c r="H47" s="19">
        <v>375881.5799999999</v>
      </c>
      <c r="I47" s="19">
        <v>530551.88</v>
      </c>
      <c r="J47" s="8">
        <f t="shared" si="13"/>
        <v>0.70847280759800513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2750</v>
      </c>
      <c r="W47" s="23">
        <v>2750</v>
      </c>
      <c r="X47" s="23">
        <v>0</v>
      </c>
      <c r="Y47" s="8" t="str">
        <f t="shared" si="16"/>
        <v>%</v>
      </c>
      <c r="Z47" s="29"/>
      <c r="AA47" s="23">
        <f t="shared" si="18"/>
        <v>42842.040000000008</v>
      </c>
      <c r="AB47" s="23">
        <f t="shared" si="19"/>
        <v>378631.5799999999</v>
      </c>
      <c r="AC47" s="23">
        <f t="shared" si="20"/>
        <v>530551.88</v>
      </c>
      <c r="AD47" s="8">
        <f t="shared" si="17"/>
        <v>0.71365608957977855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3215.92</v>
      </c>
      <c r="H50" s="19">
        <v>14655.390000000001</v>
      </c>
      <c r="I50" s="19">
        <v>24318.2</v>
      </c>
      <c r="J50" s="8">
        <f t="shared" si="13"/>
        <v>0.60265110082160689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3215.92</v>
      </c>
      <c r="AB50" s="23">
        <f t="shared" si="19"/>
        <v>14655.390000000001</v>
      </c>
      <c r="AC50" s="23">
        <f t="shared" si="20"/>
        <v>24318.2</v>
      </c>
      <c r="AD50" s="8">
        <f t="shared" si="17"/>
        <v>0.60265110082160689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0</v>
      </c>
      <c r="R51" s="23">
        <v>0</v>
      </c>
      <c r="S51" s="23">
        <v>0</v>
      </c>
      <c r="T51" s="8" t="str">
        <f t="shared" si="15"/>
        <v>%</v>
      </c>
      <c r="U51" s="29"/>
      <c r="V51" s="23">
        <v>36833.03</v>
      </c>
      <c r="W51" s="23">
        <v>294664.24</v>
      </c>
      <c r="X51" s="23">
        <v>475845</v>
      </c>
      <c r="Y51" s="8">
        <f t="shared" si="16"/>
        <v>0.61924416564217333</v>
      </c>
      <c r="Z51" s="29"/>
      <c r="AA51" s="23">
        <f t="shared" si="18"/>
        <v>36833.03</v>
      </c>
      <c r="AB51" s="23">
        <f>H51+M51+R51+W51</f>
        <v>294664.24</v>
      </c>
      <c r="AC51" s="23">
        <f t="shared" si="20"/>
        <v>475845</v>
      </c>
      <c r="AD51" s="8">
        <f t="shared" si="17"/>
        <v>0.61924416564217333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8" t="str">
        <f t="shared" si="14"/>
        <v>%</v>
      </c>
      <c r="P52" s="29"/>
      <c r="Q52" s="23">
        <v>6308.26</v>
      </c>
      <c r="R52" s="23">
        <v>64524.76</v>
      </c>
      <c r="S52" s="23">
        <v>0</v>
      </c>
      <c r="T52" s="8" t="str">
        <f t="shared" si="15"/>
        <v>%</v>
      </c>
      <c r="U52" s="29"/>
      <c r="V52" s="23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6308.26</v>
      </c>
      <c r="AB52" s="23">
        <f>H52+M52+R52+W52</f>
        <v>64524.76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398828.24000000005</v>
      </c>
      <c r="H53" s="57">
        <f>SUM(H37:H52)</f>
        <v>2506009.3900000006</v>
      </c>
      <c r="I53" s="57">
        <f>SUM(I37:I52)</f>
        <v>4914666.63</v>
      </c>
      <c r="J53" s="31">
        <f>IF(I53=0,"",H53/I53)</f>
        <v>0.50990424756439701</v>
      </c>
      <c r="K53" s="29"/>
      <c r="L53" s="57">
        <f>SUM(L37:L51)</f>
        <v>29420.570000000003</v>
      </c>
      <c r="M53" s="57">
        <f>SUM(M37:M51)</f>
        <v>258110.10000000003</v>
      </c>
      <c r="N53" s="57">
        <f>SUM(N37:N51)</f>
        <v>354543.56999999995</v>
      </c>
      <c r="O53" s="31">
        <f>IF(N53=0,"",M53/N53)</f>
        <v>0.72800671578954335</v>
      </c>
      <c r="P53" s="29"/>
      <c r="Q53" s="57">
        <f>SUM(Q37:Q52)</f>
        <v>6308.26</v>
      </c>
      <c r="R53" s="57">
        <f>SUM(R37:R52)</f>
        <v>64524.76</v>
      </c>
      <c r="S53" s="57">
        <f>SUM(S37:S52)</f>
        <v>0</v>
      </c>
      <c r="T53" s="31" t="str">
        <f>IF(S53=0,"",R53/S53)</f>
        <v/>
      </c>
      <c r="U53" s="29"/>
      <c r="V53" s="57">
        <f>SUM(V37:V52)</f>
        <v>354934.24</v>
      </c>
      <c r="W53" s="57">
        <f>SUM(W37:W52)</f>
        <v>3396410.1599999992</v>
      </c>
      <c r="X53" s="57">
        <f>SUM(X37:X52)</f>
        <v>4614439.41</v>
      </c>
      <c r="Y53" s="31">
        <f>IF(X53=0,"",W53/X53)</f>
        <v>0.73603960486285791</v>
      </c>
      <c r="Z53" s="29"/>
      <c r="AA53" s="57">
        <f>SUM(AA37:AA52)</f>
        <v>789491.31000000017</v>
      </c>
      <c r="AB53" s="57">
        <f>SUM(AB37:AB52)</f>
        <v>6225054.4099999992</v>
      </c>
      <c r="AC53" s="57">
        <f>SUM(AC37:AC52)</f>
        <v>9883649.6100000013</v>
      </c>
      <c r="AD53" s="31">
        <f>IF(AC53=0,"",AB53/AC53)</f>
        <v>0.62983357925817829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44617.609999999928</v>
      </c>
      <c r="H54" s="58">
        <f>H33-H53</f>
        <v>847781.9599999995</v>
      </c>
      <c r="I54" s="58">
        <f>I33-I53</f>
        <v>1011001.3700000001</v>
      </c>
      <c r="J54" s="31">
        <f>IF(I54=0,"",H54/I54)</f>
        <v>0.83855668761358793</v>
      </c>
      <c r="K54" s="29"/>
      <c r="L54" s="58">
        <f>L33-L53</f>
        <v>25279.449999999993</v>
      </c>
      <c r="M54" s="58">
        <f>M33-M53</f>
        <v>-87509.48000000004</v>
      </c>
      <c r="N54" s="58">
        <f>N33-N53</f>
        <v>1.0000000067520887E-2</v>
      </c>
      <c r="O54" s="31"/>
      <c r="P54" s="29"/>
      <c r="Q54" s="58">
        <f>Q33-Q53</f>
        <v>4420.74</v>
      </c>
      <c r="R54" s="58">
        <f>R33-R53</f>
        <v>17428.249999999993</v>
      </c>
      <c r="S54" s="58">
        <f>S33-S53</f>
        <v>0</v>
      </c>
      <c r="T54" s="31" t="str">
        <f>IF(S54=0,"",R54/S54)</f>
        <v/>
      </c>
      <c r="U54" s="29"/>
      <c r="V54" s="58">
        <f>V33-V53</f>
        <v>-319318.24</v>
      </c>
      <c r="W54" s="58">
        <f>W33-W53</f>
        <v>-3056225.1599999992</v>
      </c>
      <c r="X54" s="58">
        <f>X33-X53</f>
        <v>-4077966.99</v>
      </c>
      <c r="Y54" s="31">
        <f>IF(X54=0,"",W54/X54)</f>
        <v>0.74944823425360763</v>
      </c>
      <c r="Z54" s="29"/>
      <c r="AA54" s="58">
        <f>AA33-AA53</f>
        <v>-245000.44000000018</v>
      </c>
      <c r="AB54" s="58">
        <f>AB33-AB53</f>
        <v>-2403524.4299999992</v>
      </c>
      <c r="AC54" s="58">
        <f>AC33-AC53</f>
        <v>-3186270.0300000012</v>
      </c>
      <c r="AD54" s="31">
        <f>IF(AC54=0,"",AB54/AC54)</f>
        <v>0.75433795860672814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8"/>
      <c r="P56" s="29"/>
      <c r="Q56" s="29"/>
      <c r="R56" s="29"/>
      <c r="S56" s="29"/>
      <c r="T56" s="8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1657643.69</v>
      </c>
      <c r="X57" s="68">
        <v>2009711.34</v>
      </c>
      <c r="Y57" s="8">
        <f>IF(X57=0,"%",W57/X57)</f>
        <v>0.82481680677584268</v>
      </c>
      <c r="Z57" s="29"/>
      <c r="AA57" s="59">
        <f>G57+L57+Q57+V57</f>
        <v>0</v>
      </c>
      <c r="AB57" s="59">
        <f>H57+M57+R57+W57</f>
        <v>1657643.69</v>
      </c>
      <c r="AC57" s="59">
        <f>I57+N57+S57+X57</f>
        <v>2096058.34</v>
      </c>
      <c r="AD57" s="8">
        <f>IF(AC57=0,"%",AB57/AC57)</f>
        <v>0.79083852694672607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78090.62</v>
      </c>
      <c r="H58" s="19">
        <v>467036.54000000004</v>
      </c>
      <c r="I58" s="19">
        <v>1097348</v>
      </c>
      <c r="J58" s="8">
        <f>IF(I58=0,"%",H58/I58)</f>
        <v>0.42560476712947948</v>
      </c>
      <c r="K58" s="29"/>
      <c r="L58" s="66">
        <v>0</v>
      </c>
      <c r="M58" s="66">
        <v>0</v>
      </c>
      <c r="N58" s="59">
        <v>0</v>
      </c>
      <c r="O58" s="8" t="str">
        <f>IF(N58=0,"%",M58/N58)</f>
        <v>%</v>
      </c>
      <c r="P58" s="29"/>
      <c r="Q58" s="66">
        <v>0</v>
      </c>
      <c r="R58" s="66">
        <v>0</v>
      </c>
      <c r="S58" s="59">
        <v>0</v>
      </c>
      <c r="T58" s="8" t="str">
        <f>IF(S58=0,"%",R58/S58)</f>
        <v>%</v>
      </c>
      <c r="U58" s="29"/>
      <c r="V58" s="66"/>
      <c r="W58" s="66"/>
      <c r="X58" s="59"/>
      <c r="Y58" s="8" t="str">
        <f>IF(X58=0,"%",W58/X58)</f>
        <v>%</v>
      </c>
      <c r="Z58" s="29"/>
      <c r="AA58" s="66">
        <f>G58+L58+Q58</f>
        <v>78090.62</v>
      </c>
      <c r="AB58" s="66">
        <f>H58+M58+R58</f>
        <v>467036.54000000004</v>
      </c>
      <c r="AC58" s="59">
        <f>I58+N58+S58</f>
        <v>1097348</v>
      </c>
      <c r="AD58" s="8">
        <f>IF(AC58=0,"%",AB58/AC58)</f>
        <v>0.42560476712947948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78090.62</v>
      </c>
      <c r="H59" s="57">
        <f>SUM(H57-H58)</f>
        <v>-467036.54000000004</v>
      </c>
      <c r="I59" s="57">
        <f>SUM(I57:I58)</f>
        <v>1183695</v>
      </c>
      <c r="J59" s="31">
        <f>IF(I59=0,"",H59/I59)</f>
        <v>-0.39455817588145597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57">
        <f>SUM(Q57:Q58)</f>
        <v>0</v>
      </c>
      <c r="R59" s="57">
        <f>SUM(R57:R58)</f>
        <v>0</v>
      </c>
      <c r="S59" s="57">
        <f>SUM(S57:S58)</f>
        <v>0</v>
      </c>
      <c r="T59" s="31" t="str">
        <f>IF(S59=0,"",R59/S59)</f>
        <v/>
      </c>
      <c r="U59" s="29"/>
      <c r="V59" s="57">
        <f>SUM(V57:V58)</f>
        <v>0</v>
      </c>
      <c r="W59" s="57">
        <f>SUM(W57:W58)</f>
        <v>1657643.69</v>
      </c>
      <c r="X59" s="57">
        <f>SUM(X57:X58)</f>
        <v>2009711.34</v>
      </c>
      <c r="Y59" s="31">
        <f>IF(X59=0,"",W59/X59)</f>
        <v>0.82481680677584268</v>
      </c>
      <c r="Z59" s="29"/>
      <c r="AA59" s="57">
        <f>SUM(AA57:AA58)</f>
        <v>78090.62</v>
      </c>
      <c r="AB59" s="57">
        <f>AB57-AB58</f>
        <v>1190607.1499999999</v>
      </c>
      <c r="AC59" s="57">
        <f>SUM(AC57:AC58)</f>
        <v>3193406.34</v>
      </c>
      <c r="AD59" s="31">
        <f>IF(AC59=0,"",AB59/AC59)</f>
        <v>0.37283296368729574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8"/>
      <c r="P60" s="29"/>
      <c r="Q60" s="29"/>
      <c r="R60" s="29"/>
      <c r="S60" s="29"/>
      <c r="T60" s="8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380745.41999999946</v>
      </c>
      <c r="I61" s="59"/>
      <c r="J61" s="8" t="str">
        <f>IF(I61=0,"",H61/I61)</f>
        <v/>
      </c>
      <c r="K61" s="29"/>
      <c r="L61" s="59"/>
      <c r="M61" s="59">
        <f>M33-M53+M59</f>
        <v>-87509.48000000004</v>
      </c>
      <c r="N61" s="59"/>
      <c r="O61" s="29"/>
      <c r="P61" s="29"/>
      <c r="Q61" s="59"/>
      <c r="R61" s="59">
        <f>R33-R53+R59</f>
        <v>17428.249999999993</v>
      </c>
      <c r="S61" s="59">
        <f>S33-S53+S59</f>
        <v>0</v>
      </c>
      <c r="T61" s="29"/>
      <c r="U61" s="29">
        <f>U33-U53+U59</f>
        <v>0</v>
      </c>
      <c r="V61" s="59"/>
      <c r="W61" s="59">
        <f>W33-W53+W59</f>
        <v>-1398581.4699999993</v>
      </c>
      <c r="X61" s="59">
        <f>X33-X53+X59</f>
        <v>-2068255.6500000001</v>
      </c>
      <c r="Y61" s="29"/>
      <c r="Z61" s="29"/>
      <c r="AA61" s="59"/>
      <c r="AB61" s="59">
        <f>AB33-AB53+AB59</f>
        <v>-1212917.2799999993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59"/>
      <c r="R63" s="59"/>
      <c r="S63" s="59"/>
      <c r="T63" s="8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57">
        <f>SUM(Q62:Q63)</f>
        <v>0</v>
      </c>
      <c r="R64" s="57">
        <f>SUM(R62:R63)</f>
        <v>0</v>
      </c>
      <c r="S64" s="57">
        <f>SUM(S62:S63)</f>
        <v>0</v>
      </c>
      <c r="T64" s="31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8"/>
      <c r="P65" s="29"/>
      <c r="Q65" s="29"/>
      <c r="R65" s="29"/>
      <c r="S65" s="29"/>
      <c r="T65" s="8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380745.41999999946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-87509.48000000004</v>
      </c>
      <c r="N66" s="65">
        <f>N64+N61</f>
        <v>0</v>
      </c>
      <c r="O66" s="38" t="str">
        <f>IF(N66=0,"%",M66/N66)</f>
        <v>%</v>
      </c>
      <c r="P66" s="39"/>
      <c r="Q66" s="65">
        <f>Q64+Q61</f>
        <v>0</v>
      </c>
      <c r="R66" s="65">
        <f>R64+R61</f>
        <v>17428.249999999993</v>
      </c>
      <c r="S66" s="65">
        <f>S64+S61</f>
        <v>0</v>
      </c>
      <c r="T66" s="38" t="str">
        <f>IF(S66=0,"%",R66/S66)</f>
        <v>%</v>
      </c>
      <c r="U66" s="39"/>
      <c r="V66" s="65">
        <f>V64+V61</f>
        <v>0</v>
      </c>
      <c r="W66" s="65">
        <f>W64+W61</f>
        <v>-1398581.4699999993</v>
      </c>
      <c r="X66" s="65">
        <f>X64+X61</f>
        <v>-2068255.6500000001</v>
      </c>
      <c r="Y66" s="38">
        <f>IF(X66=0,"%",W66/X66)</f>
        <v>0.67621305422276945</v>
      </c>
      <c r="Z66" s="39"/>
      <c r="AA66" s="65">
        <f>AA64+AA61</f>
        <v>0</v>
      </c>
      <c r="AB66" s="65">
        <f>AB64+AB61</f>
        <v>-1212917.2799999993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abSelected="1" topLeftCell="E1" zoomScale="90" zoomScaleNormal="90" zoomScaleSheetLayoutView="50" zoomScalePageLayoutView="40" workbookViewId="0">
      <selection activeCell="N30" sqref="N3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425781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7260.54</v>
      </c>
      <c r="M16" s="19">
        <v>40213.19</v>
      </c>
      <c r="N16" s="19">
        <v>80000</v>
      </c>
      <c r="O16" s="8">
        <f>IF(N16=0,"%",M16/N16)</f>
        <v>0.50266487500000001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7260.54</v>
      </c>
      <c r="W16" s="23">
        <f t="shared" si="1"/>
        <v>40213.19</v>
      </c>
      <c r="X16" s="23">
        <f t="shared" si="1"/>
        <v>80000</v>
      </c>
      <c r="Y16" s="8">
        <f>IF(X16=0,"%",W16/X16)</f>
        <v>0.50266487500000001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158842.31</v>
      </c>
      <c r="M17" s="19">
        <v>399662.41000000003</v>
      </c>
      <c r="N17" s="19">
        <v>674220.21</v>
      </c>
      <c r="O17" s="8">
        <f>IF(N17=0,"%",M17/N17)</f>
        <v>0.59277726189785984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158842.31</v>
      </c>
      <c r="W17" s="23">
        <f t="shared" si="1"/>
        <v>399662.41000000003</v>
      </c>
      <c r="X17" s="23">
        <f t="shared" si="1"/>
        <v>674220.21</v>
      </c>
      <c r="Y17" s="8">
        <f>IF(X17=0,"%",W17/X17)</f>
        <v>0.59277726189785984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842167.12</v>
      </c>
      <c r="H19" s="19">
        <v>6207924.2300000004</v>
      </c>
      <c r="I19" s="19">
        <v>10170242</v>
      </c>
      <c r="J19" s="20">
        <f t="shared" si="2"/>
        <v>0.61040083706956039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842167.12</v>
      </c>
      <c r="W19" s="23">
        <f t="shared" si="5"/>
        <v>6207924.2300000004</v>
      </c>
      <c r="X19" s="23">
        <f t="shared" si="5"/>
        <v>10170242</v>
      </c>
      <c r="Y19" s="8">
        <f t="shared" ref="Y19:Y24" si="6">IF(X19=0,"%",W19/X19)</f>
        <v>0.61040083706956039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32830.53</v>
      </c>
      <c r="H21" s="19">
        <v>237521.84</v>
      </c>
      <c r="I21" s="19">
        <v>292729</v>
      </c>
      <c r="J21" s="20">
        <f t="shared" si="2"/>
        <v>0.81140522462755649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f t="shared" si="5"/>
        <v>32830.53</v>
      </c>
      <c r="W21" s="23">
        <f t="shared" si="5"/>
        <v>237521.84</v>
      </c>
      <c r="X21" s="23">
        <f t="shared" si="5"/>
        <v>292729</v>
      </c>
      <c r="Y21" s="8">
        <f t="shared" si="6"/>
        <v>0.81140522462755649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129830.95</v>
      </c>
      <c r="H22" s="19">
        <v>939294.21</v>
      </c>
      <c r="I22" s="19">
        <v>1458618</v>
      </c>
      <c r="J22" s="20">
        <f t="shared" si="2"/>
        <v>0.64396175695075752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129830.95</v>
      </c>
      <c r="W22" s="23">
        <f t="shared" si="5"/>
        <v>939294.21</v>
      </c>
      <c r="X22" s="23">
        <f t="shared" si="5"/>
        <v>1458618</v>
      </c>
      <c r="Y22" s="8">
        <f t="shared" si="6"/>
        <v>0.64396175695075752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241016</v>
      </c>
      <c r="I24" s="19">
        <v>200000</v>
      </c>
      <c r="J24" s="20">
        <f t="shared" si="2"/>
        <v>1.2050799999999999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241016</v>
      </c>
      <c r="X24" s="23">
        <f t="shared" si="5"/>
        <v>200000</v>
      </c>
      <c r="Y24" s="8">
        <f t="shared" si="6"/>
        <v>1.2050799999999999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v>419377.91</v>
      </c>
      <c r="I27" s="19">
        <v>641539</v>
      </c>
      <c r="J27" s="20">
        <f t="shared" si="2"/>
        <v>0.65370602566640523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60176.03</v>
      </c>
      <c r="W27" s="23">
        <f t="shared" si="9"/>
        <v>419377.91</v>
      </c>
      <c r="X27" s="23">
        <f t="shared" si="9"/>
        <v>641539</v>
      </c>
      <c r="Y27" s="8">
        <f t="shared" si="10"/>
        <v>0.65370602566640523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9052.6299999999992</v>
      </c>
      <c r="I30" s="19">
        <v>723155</v>
      </c>
      <c r="J30" s="20">
        <f t="shared" si="2"/>
        <v>1.2518242976955148E-2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9052.6299999999992</v>
      </c>
      <c r="X30" s="23">
        <f t="shared" si="9"/>
        <v>723155</v>
      </c>
      <c r="Y30" s="8">
        <f t="shared" si="10"/>
        <v>1.2518242976955148E-2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15679.86</v>
      </c>
      <c r="R31" s="19">
        <v>311026.02</v>
      </c>
      <c r="S31" s="19">
        <v>0</v>
      </c>
      <c r="T31" s="8" t="str">
        <f t="shared" si="8"/>
        <v>%</v>
      </c>
      <c r="U31" s="29"/>
      <c r="V31" s="23">
        <f t="shared" si="9"/>
        <v>15679.86</v>
      </c>
      <c r="W31" s="23">
        <f t="shared" si="9"/>
        <v>311026.02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1065004.6299999999</v>
      </c>
      <c r="H32" s="57">
        <f>SUM(H16:H31)</f>
        <v>8054186.8200000003</v>
      </c>
      <c r="I32" s="57">
        <f>SUM(I16:I31)</f>
        <v>13486283</v>
      </c>
      <c r="J32" s="31">
        <f>IF(I32=0,"",H32/I32)</f>
        <v>0.59721324400503828</v>
      </c>
      <c r="K32" s="29"/>
      <c r="L32" s="57">
        <f>SUM(L16:L31)</f>
        <v>166102.85</v>
      </c>
      <c r="M32" s="57">
        <f>SUM(M16:M31)</f>
        <v>439875.60000000003</v>
      </c>
      <c r="N32" s="57">
        <f>SUM(N16:N31)</f>
        <v>754220.21</v>
      </c>
      <c r="O32" s="31">
        <f>IF(N32=0,"",M32/N32)</f>
        <v>0.58321905746864044</v>
      </c>
      <c r="P32" s="29"/>
      <c r="Q32" s="57">
        <f>SUM(Q16:Q31)</f>
        <v>15679.86</v>
      </c>
      <c r="R32" s="57">
        <f>SUM(R16:R31)</f>
        <v>311026.02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1246787.3400000001</v>
      </c>
      <c r="W32" s="57">
        <f>SUM(W16:W31)</f>
        <v>8805088.4399999995</v>
      </c>
      <c r="X32" s="57">
        <f>SUM(X16:X31)</f>
        <v>14240503.210000001</v>
      </c>
      <c r="Y32" s="31">
        <f>IF(X32=0,"",W32/X32)</f>
        <v>0.6183130125497861</v>
      </c>
    </row>
    <row r="33" spans="1:25" ht="14.25" customHeight="1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607907.43999999983</v>
      </c>
      <c r="H36" s="19">
        <v>3923052.78</v>
      </c>
      <c r="I36" s="19">
        <v>7652138.370000001</v>
      </c>
      <c r="J36" s="8">
        <f t="shared" ref="J36:J51" si="11">IF(I36=0,"%",H36/I36)</f>
        <v>0.51267405139721733</v>
      </c>
      <c r="K36" s="29"/>
      <c r="L36" s="19">
        <v>134480.93</v>
      </c>
      <c r="M36" s="19">
        <v>526842.94000000006</v>
      </c>
      <c r="N36" s="19">
        <v>685493.45000000007</v>
      </c>
      <c r="O36" s="8">
        <f t="shared" ref="O36:O51" si="12">IF(N36=0,"%",M36/N36)</f>
        <v>0.76856013722669414</v>
      </c>
      <c r="P36" s="29"/>
      <c r="Q36" s="19">
        <v>0</v>
      </c>
      <c r="R36" s="19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742388.36999999988</v>
      </c>
      <c r="W36" s="23">
        <f t="shared" ref="W36:W51" si="15">H36+M36+R36</f>
        <v>4449895.72</v>
      </c>
      <c r="X36" s="23">
        <f t="shared" ref="X36:X51" si="16">I36+N36+S36</f>
        <v>8337631.8200000012</v>
      </c>
      <c r="Y36" s="8">
        <f t="shared" ref="Y36:Y51" si="17">IF(X36=0,"%",W36/X36)</f>
        <v>0.53371218783321128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62393.47</v>
      </c>
      <c r="H37" s="19">
        <v>320406.32999999996</v>
      </c>
      <c r="I37" s="19">
        <v>690748.1399999999</v>
      </c>
      <c r="J37" s="8">
        <f t="shared" si="11"/>
        <v>0.4638540611922603</v>
      </c>
      <c r="K37" s="29"/>
      <c r="L37" s="23">
        <v>7383</v>
      </c>
      <c r="M37" s="23">
        <v>37567.050000000003</v>
      </c>
      <c r="N37" s="23">
        <v>68726.759999999995</v>
      </c>
      <c r="O37" s="8">
        <f t="shared" si="12"/>
        <v>0.54661459379141408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69776.47</v>
      </c>
      <c r="W37" s="23">
        <f t="shared" si="15"/>
        <v>357973.37999999995</v>
      </c>
      <c r="X37" s="23">
        <f t="shared" si="16"/>
        <v>759474.89999999991</v>
      </c>
      <c r="Y37" s="8">
        <f t="shared" si="17"/>
        <v>0.47134326624882533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18500</v>
      </c>
      <c r="I38" s="19">
        <v>18500</v>
      </c>
      <c r="J38" s="8">
        <f t="shared" si="11"/>
        <v>1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18500</v>
      </c>
      <c r="X38" s="23">
        <f t="shared" si="16"/>
        <v>18500</v>
      </c>
      <c r="Y38" s="8">
        <f t="shared" si="17"/>
        <v>1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116359.61</v>
      </c>
      <c r="H40" s="19">
        <v>733778.69000000006</v>
      </c>
      <c r="I40" s="19">
        <v>1322801.8099999998</v>
      </c>
      <c r="J40" s="8">
        <f t="shared" si="11"/>
        <v>0.55471551705844746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116359.61</v>
      </c>
      <c r="W40" s="23">
        <f t="shared" si="15"/>
        <v>733778.69000000006</v>
      </c>
      <c r="X40" s="23">
        <f t="shared" si="16"/>
        <v>1322801.8099999998</v>
      </c>
      <c r="Y40" s="8">
        <f t="shared" si="17"/>
        <v>0.55471551705844746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5611.2</v>
      </c>
      <c r="H42" s="19">
        <v>39533.46</v>
      </c>
      <c r="I42" s="19">
        <v>62400</v>
      </c>
      <c r="J42" s="8">
        <f t="shared" si="11"/>
        <v>0.63354903846153843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5611.2</v>
      </c>
      <c r="W42" s="23">
        <f t="shared" si="15"/>
        <v>39533.46</v>
      </c>
      <c r="X42" s="23">
        <f t="shared" si="16"/>
        <v>62400</v>
      </c>
      <c r="Y42" s="8">
        <f t="shared" si="17"/>
        <v>0.63354903846153843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15476.14</v>
      </c>
      <c r="H45" s="19">
        <v>48240.89</v>
      </c>
      <c r="I45" s="19">
        <v>90600</v>
      </c>
      <c r="J45" s="8">
        <f t="shared" si="11"/>
        <v>0.53246015452538631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15476.14</v>
      </c>
      <c r="W45" s="23">
        <f t="shared" si="15"/>
        <v>48240.89</v>
      </c>
      <c r="X45" s="23">
        <f t="shared" si="16"/>
        <v>90600</v>
      </c>
      <c r="Y45" s="8">
        <f t="shared" si="17"/>
        <v>0.53246015452538631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68217.560000000012</v>
      </c>
      <c r="H46" s="19">
        <v>693709.04</v>
      </c>
      <c r="I46" s="19">
        <v>1149317.7000000002</v>
      </c>
      <c r="J46" s="8">
        <f t="shared" si="11"/>
        <v>0.60358336080615471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68217.560000000012</v>
      </c>
      <c r="W46" s="23">
        <f t="shared" si="15"/>
        <v>693709.04</v>
      </c>
      <c r="X46" s="23">
        <f t="shared" si="16"/>
        <v>1149317.7000000002</v>
      </c>
      <c r="Y46" s="8">
        <f t="shared" si="17"/>
        <v>0.60358336080615471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44173.19</v>
      </c>
      <c r="H49" s="19">
        <v>516279.49</v>
      </c>
      <c r="I49" s="19">
        <v>846712.96</v>
      </c>
      <c r="J49" s="8">
        <f t="shared" si="11"/>
        <v>0.60974558603661866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44173.19</v>
      </c>
      <c r="W49" s="23">
        <f t="shared" si="15"/>
        <v>516279.49</v>
      </c>
      <c r="X49" s="23">
        <f t="shared" si="16"/>
        <v>846712.96</v>
      </c>
      <c r="Y49" s="8">
        <f t="shared" si="17"/>
        <v>0.60974558603661866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20915.099999999999</v>
      </c>
      <c r="R51" s="23">
        <v>196387.57</v>
      </c>
      <c r="S51" s="19">
        <v>0</v>
      </c>
      <c r="T51" s="8" t="str">
        <f t="shared" si="13"/>
        <v>%</v>
      </c>
      <c r="U51" s="29"/>
      <c r="V51" s="23">
        <f t="shared" si="14"/>
        <v>20915.099999999999</v>
      </c>
      <c r="W51" s="23">
        <f t="shared" si="15"/>
        <v>196387.57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920138.60999999987</v>
      </c>
      <c r="H52" s="57">
        <f>SUM(H36:H51)</f>
        <v>6293500.6799999997</v>
      </c>
      <c r="I52" s="57">
        <f>SUM(I36:I51)</f>
        <v>11863218.98</v>
      </c>
      <c r="J52" s="31">
        <f>IF(I52=0,"",H52/I52)</f>
        <v>0.53050531146816948</v>
      </c>
      <c r="K52" s="29"/>
      <c r="L52" s="57">
        <f>SUM(L36:L50)</f>
        <v>141863.93</v>
      </c>
      <c r="M52" s="57">
        <f>SUM(M36:M50)</f>
        <v>564409.99000000011</v>
      </c>
      <c r="N52" s="57">
        <f>SUM(N36:N50)</f>
        <v>754220.21000000008</v>
      </c>
      <c r="O52" s="31">
        <f>IF(N52=0,"",M52/N52)</f>
        <v>0.74833580765490237</v>
      </c>
      <c r="P52" s="29"/>
      <c r="Q52" s="57">
        <f>SUM(Q36:Q51)</f>
        <v>20915.099999999999</v>
      </c>
      <c r="R52" s="57">
        <f>SUM(R36:R51)</f>
        <v>196387.57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1082917.6399999999</v>
      </c>
      <c r="W52" s="57">
        <f>SUM(W36:W51)</f>
        <v>7054298.2400000002</v>
      </c>
      <c r="X52" s="57">
        <f>SUM(X36:X51)</f>
        <v>12617439.190000001</v>
      </c>
      <c r="Y52" s="31">
        <f>IF(X52=0,"",W52/X52)</f>
        <v>0.55909112251485316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144866.02000000002</v>
      </c>
      <c r="H53" s="57">
        <f>H32-H52</f>
        <v>1760686.1400000006</v>
      </c>
      <c r="I53" s="57">
        <f>I32-I52</f>
        <v>1623064.0199999996</v>
      </c>
      <c r="J53" s="31">
        <f>IF(I53=0,"",H53/I53)</f>
        <v>1.0847915536936128</v>
      </c>
      <c r="K53" s="29"/>
      <c r="L53" s="57">
        <f>L32-L52</f>
        <v>24238.920000000013</v>
      </c>
      <c r="M53" s="57">
        <f>M32-M52</f>
        <v>-124534.39000000007</v>
      </c>
      <c r="N53" s="57">
        <f>N32-N52</f>
        <v>0</v>
      </c>
      <c r="O53" s="31"/>
      <c r="P53" s="29"/>
      <c r="Q53" s="57">
        <f>Q32-Q52</f>
        <v>-5235.239999999998</v>
      </c>
      <c r="R53" s="57">
        <f>R32-R52</f>
        <v>114638.45000000001</v>
      </c>
      <c r="S53" s="57">
        <f>S32-S52</f>
        <v>0</v>
      </c>
      <c r="T53" s="31" t="str">
        <f>IF(S53=0,"",R53/S53)</f>
        <v/>
      </c>
      <c r="U53" s="29"/>
      <c r="V53" s="57">
        <f>V32-V52</f>
        <v>163869.70000000019</v>
      </c>
      <c r="W53" s="57">
        <f>W32-W52</f>
        <v>1750790.1999999993</v>
      </c>
      <c r="X53" s="57">
        <f>X32-X52</f>
        <v>1623064.0199999996</v>
      </c>
      <c r="Y53" s="31">
        <f>IF(X53=0,"",W53/X53)</f>
        <v>1.0786944805787757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59">
        <v>0</v>
      </c>
      <c r="T56" s="8" t="str">
        <f>IF(S56=0,"%",R56/S56)</f>
        <v>%</v>
      </c>
      <c r="U56" s="29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170283.1</v>
      </c>
      <c r="H57" s="19">
        <v>981554.15</v>
      </c>
      <c r="I57" s="19">
        <v>1847905</v>
      </c>
      <c r="J57" s="8">
        <f>IF(I57=0,"%",H57/I57)</f>
        <v>0.53117132644805876</v>
      </c>
      <c r="K57" s="29"/>
      <c r="L57" s="67">
        <v>0</v>
      </c>
      <c r="M57" s="67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59">
        <v>0</v>
      </c>
      <c r="T57" s="8" t="str">
        <f>IF(S57=0,"%",R57/S57)</f>
        <v>%</v>
      </c>
      <c r="U57" s="29"/>
      <c r="V57" s="67">
        <f t="shared" si="18"/>
        <v>170283.1</v>
      </c>
      <c r="W57" s="67">
        <f t="shared" si="18"/>
        <v>981554.15</v>
      </c>
      <c r="X57" s="59">
        <f t="shared" si="18"/>
        <v>1847905</v>
      </c>
      <c r="Y57" s="8">
        <f>IF(X57=0,"%",W57/X57)</f>
        <v>0.53117132644805876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170283.1</v>
      </c>
      <c r="H58" s="57">
        <f>SUM(H56-H57)</f>
        <v>-981554.15</v>
      </c>
      <c r="I58" s="57">
        <f>SUM(I56:I57)</f>
        <v>2072747</v>
      </c>
      <c r="J58" s="31">
        <f>IF(I58=0,"",H58/I58)</f>
        <v>-0.47355231969941342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170283.1</v>
      </c>
      <c r="W58" s="57">
        <f>W56-W57</f>
        <v>-981554.15</v>
      </c>
      <c r="X58" s="57">
        <f>SUM(X56:X57)</f>
        <v>2072747</v>
      </c>
      <c r="Y58" s="31">
        <f>IF(X58=0,"",W58/X58)</f>
        <v>-0.47355231969941342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779131.99000000057</v>
      </c>
      <c r="I60" s="59"/>
      <c r="J60" s="8" t="str">
        <f>IF(I60=0,"",H60/I60)</f>
        <v/>
      </c>
      <c r="K60" s="29"/>
      <c r="L60" s="59"/>
      <c r="M60" s="59">
        <f>M32-M52+M58</f>
        <v>-124534.39000000007</v>
      </c>
      <c r="N60" s="59"/>
      <c r="O60" s="29"/>
      <c r="P60" s="29"/>
      <c r="Q60" s="59"/>
      <c r="R60" s="59">
        <f>R32-R52+R58</f>
        <v>114638.45000000001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769236.04999999923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779131.99000000057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-124534.39000000007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114638.45000000001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769236.04999999923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C1" zoomScale="85" zoomScaleNormal="85" zoomScalePageLayoutView="20" workbookViewId="0">
      <selection activeCell="L15" sqref="A12:L15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4" hidden="1" customWidth="1"/>
    <col min="23" max="23" width="17.140625" style="4" hidden="1" customWidth="1"/>
    <col min="24" max="24" width="16.7109375" style="4" hidden="1" customWidth="1"/>
    <col min="25" max="25" width="11.42578125" style="4" hidden="1" customWidth="1"/>
    <col min="26" max="26" width="1.85546875" style="4" hidden="1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7" t="s">
        <v>60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55"/>
      <c r="V1" s="127" t="s">
        <v>60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55"/>
    </row>
    <row r="2" spans="1:4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55"/>
      <c r="V2" s="127" t="s">
        <v>0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5"/>
    </row>
    <row r="3" spans="1:4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55"/>
      <c r="V3" s="127" t="s">
        <v>1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55"/>
    </row>
    <row r="4" spans="1:41" ht="23.25" x14ac:dyDescent="0.35">
      <c r="A4" s="3"/>
      <c r="B4" s="3"/>
      <c r="C4" s="127" t="str">
        <f>'1351'!C4:Y4</f>
        <v>For Month or Quarter Ended and For the Year Ending 1/31/2025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55"/>
      <c r="V4" s="127" t="str">
        <f>C4</f>
        <v>For Month or Quarter Ended and For the Year Ending 1/31/2025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8" t="s">
        <v>5</v>
      </c>
      <c r="H8" s="129"/>
      <c r="I8" s="129"/>
      <c r="J8" s="130"/>
      <c r="K8" s="9"/>
      <c r="L8" s="128" t="s">
        <v>6</v>
      </c>
      <c r="M8" s="129"/>
      <c r="N8" s="129"/>
      <c r="O8" s="130"/>
      <c r="P8" s="9"/>
      <c r="Q8" s="128" t="s">
        <v>7</v>
      </c>
      <c r="R8" s="129"/>
      <c r="S8" s="129"/>
      <c r="T8" s="130"/>
      <c r="U8" s="9"/>
      <c r="V8" s="128" t="s">
        <v>8</v>
      </c>
      <c r="W8" s="129"/>
      <c r="X8" s="129"/>
      <c r="Y8" s="130"/>
      <c r="Z8" s="9"/>
      <c r="AA8" s="128" t="s">
        <v>61</v>
      </c>
      <c r="AB8" s="129"/>
      <c r="AC8" s="129"/>
      <c r="AD8" s="130"/>
      <c r="AE8" s="9"/>
      <c r="AF8" s="128" t="s">
        <v>62</v>
      </c>
      <c r="AG8" s="129"/>
      <c r="AH8" s="129"/>
      <c r="AI8" s="130"/>
      <c r="AJ8" s="9"/>
      <c r="AK8" s="128" t="s">
        <v>9</v>
      </c>
      <c r="AL8" s="129"/>
      <c r="AM8" s="129"/>
      <c r="AN8" s="131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70" t="s">
        <v>11</v>
      </c>
      <c r="W9" s="70" t="s">
        <v>12</v>
      </c>
      <c r="X9" s="70" t="s">
        <v>13</v>
      </c>
      <c r="Y9" s="70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346114.31</v>
      </c>
      <c r="M14" s="19">
        <v>2055373.2599999995</v>
      </c>
      <c r="N14" s="19">
        <v>3885000</v>
      </c>
      <c r="O14" s="20">
        <f>IF(N14=0,"%",M14/N14)</f>
        <v>0.52905360617760611</v>
      </c>
      <c r="P14" s="25"/>
      <c r="Q14" s="19">
        <v>246890.15</v>
      </c>
      <c r="R14" s="19">
        <v>2987605.28</v>
      </c>
      <c r="S14" s="19">
        <v>3859393.73</v>
      </c>
      <c r="T14" s="8">
        <f>IF(S14=0,"%",R14/S14)</f>
        <v>0.7741125909949591</v>
      </c>
      <c r="U14" s="26"/>
      <c r="V14" s="23">
        <v>0</v>
      </c>
      <c r="W14" s="23">
        <v>0</v>
      </c>
      <c r="X14" s="23">
        <v>0</v>
      </c>
      <c r="Y14" s="8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593004.46</v>
      </c>
      <c r="AL14" s="23">
        <f t="shared" si="1"/>
        <v>5042978.5399999991</v>
      </c>
      <c r="AM14" s="23">
        <f t="shared" si="1"/>
        <v>7744393.7300000004</v>
      </c>
      <c r="AN14" s="8">
        <f>IF(AM14=0,"%",AL14/AM14)</f>
        <v>0.65117796380427562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23">
        <v>0</v>
      </c>
      <c r="W17" s="23">
        <v>0</v>
      </c>
      <c r="X17" s="23">
        <v>0</v>
      </c>
      <c r="Y17" s="8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188692.67</v>
      </c>
      <c r="H18" s="19">
        <v>1347605.52</v>
      </c>
      <c r="I18" s="19">
        <v>2676220.7599999998</v>
      </c>
      <c r="J18" s="20">
        <f t="shared" si="2"/>
        <v>0.50354796590098949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23">
        <v>0</v>
      </c>
      <c r="W18" s="23">
        <v>0</v>
      </c>
      <c r="X18" s="23">
        <v>0</v>
      </c>
      <c r="Y18" s="8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188692.67</v>
      </c>
      <c r="AL18" s="23">
        <f t="shared" si="9"/>
        <v>1347605.52</v>
      </c>
      <c r="AM18" s="23">
        <f t="shared" si="10"/>
        <v>2676220.7599999998</v>
      </c>
      <c r="AN18" s="8">
        <f t="shared" si="11"/>
        <v>0.50354796590098949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23">
        <v>0</v>
      </c>
      <c r="W19" s="23">
        <v>0</v>
      </c>
      <c r="X19" s="23">
        <v>0</v>
      </c>
      <c r="Y19" s="8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0</v>
      </c>
      <c r="Y20" s="8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1184646.28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v>0</v>
      </c>
      <c r="W21" s="23">
        <v>0</v>
      </c>
      <c r="X21" s="23">
        <v>0</v>
      </c>
      <c r="Y21" s="8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1184646.28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816.74</v>
      </c>
      <c r="H23" s="19">
        <v>40003.730000000003</v>
      </c>
      <c r="I23" s="19">
        <v>1000</v>
      </c>
      <c r="J23" s="20">
        <f t="shared" si="2"/>
        <v>40.003730000000004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816.74</v>
      </c>
      <c r="AL23" s="23">
        <f t="shared" si="9"/>
        <v>40003.730000000003</v>
      </c>
      <c r="AM23" s="23">
        <f t="shared" si="10"/>
        <v>1000</v>
      </c>
      <c r="AN23" s="8">
        <f t="shared" ref="AN23:AN28" si="17">IF(AM23=0,"%",AL23/AM23)</f>
        <v>40.003730000000004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23">
        <v>0</v>
      </c>
      <c r="W24" s="23">
        <v>0</v>
      </c>
      <c r="X24" s="23">
        <v>0</v>
      </c>
      <c r="Y24" s="8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23">
        <v>0</v>
      </c>
      <c r="W25" s="23">
        <v>0</v>
      </c>
      <c r="X25" s="23">
        <v>0</v>
      </c>
      <c r="Y25" s="8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23">
        <v>0</v>
      </c>
      <c r="W26" s="23">
        <v>0</v>
      </c>
      <c r="X26" s="23">
        <v>0</v>
      </c>
      <c r="Y26" s="8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23504.89</v>
      </c>
      <c r="H27" s="19">
        <v>67790.099999999991</v>
      </c>
      <c r="I27" s="19">
        <v>218251</v>
      </c>
      <c r="J27" s="20">
        <f>IF(I27=0,"%",H27/I27)</f>
        <v>0.31060613697073547</v>
      </c>
      <c r="K27" s="28"/>
      <c r="L27" s="19">
        <v>18634.82</v>
      </c>
      <c r="M27" s="19">
        <v>170234</v>
      </c>
      <c r="N27" s="19">
        <v>310000</v>
      </c>
      <c r="O27" s="20">
        <f t="shared" si="12"/>
        <v>0.54914193548387091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23">
        <v>0</v>
      </c>
      <c r="Y27" s="8" t="str">
        <f t="shared" si="14"/>
        <v>%</v>
      </c>
      <c r="Z27" s="29"/>
      <c r="AA27" s="23">
        <v>720320.89</v>
      </c>
      <c r="AB27" s="23">
        <v>3401157.5999999996</v>
      </c>
      <c r="AC27" s="23">
        <v>6234500</v>
      </c>
      <c r="AD27" s="8">
        <f t="shared" si="15"/>
        <v>0.54553815061352151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762460.6</v>
      </c>
      <c r="AL27" s="23">
        <f>H27+M27+R27+W27+AB27+AG27</f>
        <v>3639181.6999999997</v>
      </c>
      <c r="AM27" s="23">
        <f t="shared" si="10"/>
        <v>6762751</v>
      </c>
      <c r="AN27" s="8">
        <f t="shared" si="17"/>
        <v>0.53812149818912447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500</v>
      </c>
      <c r="W28" s="19">
        <v>1340.1</v>
      </c>
      <c r="X28" s="19">
        <v>0</v>
      </c>
      <c r="Y28" s="8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500</v>
      </c>
      <c r="AL28" s="23">
        <f t="shared" si="9"/>
        <v>1340.1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382249.48</v>
      </c>
      <c r="H29" s="57">
        <f>SUM(H13:H28)</f>
        <v>2640045.63</v>
      </c>
      <c r="I29" s="57">
        <f>SUM(I13:I28)</f>
        <v>3167626.96</v>
      </c>
      <c r="J29" s="31">
        <f>IF(I29=0,"",H29/I29)</f>
        <v>0.833445877099114</v>
      </c>
      <c r="K29" s="29"/>
      <c r="L29" s="57">
        <f>SUM(L13:L28)</f>
        <v>364749.13</v>
      </c>
      <c r="M29" s="57">
        <f>SUM(M13:M28)</f>
        <v>2225607.2599999998</v>
      </c>
      <c r="N29" s="57">
        <f>SUM(N13:N28)</f>
        <v>4195000</v>
      </c>
      <c r="O29" s="31">
        <f>IF(N29=0,"",M29/N29)</f>
        <v>0.53053808343265785</v>
      </c>
      <c r="P29" s="29"/>
      <c r="Q29" s="57">
        <f>SUM(Q13:Q28)</f>
        <v>246890.15</v>
      </c>
      <c r="R29" s="57">
        <f>SUM(R13:R28)</f>
        <v>2987605.28</v>
      </c>
      <c r="S29" s="57">
        <f>SUM(S13:S28)</f>
        <v>3859393.73</v>
      </c>
      <c r="T29" s="31">
        <f>IF(S29=0,"",R29/S29)</f>
        <v>0.7741125909949591</v>
      </c>
      <c r="U29" s="29"/>
      <c r="V29" s="57">
        <f>SUM(V13:V28)</f>
        <v>500</v>
      </c>
      <c r="W29" s="57">
        <f>SUM(W13:W28)</f>
        <v>1340.1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720320.89</v>
      </c>
      <c r="AB29" s="57">
        <f>SUM(AB13:AB28)</f>
        <v>3401157.5999999996</v>
      </c>
      <c r="AC29" s="57">
        <f>SUM(AC13:AC28)</f>
        <v>6234500</v>
      </c>
      <c r="AD29" s="31">
        <f>IF(AC29=0,"",AB29/AC29)</f>
        <v>0.54553815061352151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1714709.65</v>
      </c>
      <c r="AL29" s="57">
        <f>SUM(AL13:AL28)</f>
        <v>11255755.869999999</v>
      </c>
      <c r="AM29" s="57">
        <f>SUM(AM13:AM28)</f>
        <v>17456520.689999998</v>
      </c>
      <c r="AN29" s="31">
        <f>IF(AM29=0,"",AL29/AM29)</f>
        <v>0.64478804624840735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108352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31076.499999999996</v>
      </c>
      <c r="R33" s="19">
        <v>617520.14</v>
      </c>
      <c r="S33" s="19">
        <v>783819.22999999986</v>
      </c>
      <c r="T33" s="8">
        <f t="shared" ref="T33:T49" si="20">IF(S33=0,"%",R33/S33)</f>
        <v>0.78783489402269469</v>
      </c>
      <c r="U33" s="29"/>
      <c r="V33" s="19">
        <v>0</v>
      </c>
      <c r="W33" s="19">
        <v>0</v>
      </c>
      <c r="X33" s="23">
        <v>0</v>
      </c>
      <c r="Y33" s="8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31076.499999999996</v>
      </c>
      <c r="AL33" s="23">
        <f>H33+M33+R33+W33+AB33+AG33</f>
        <v>617520.14</v>
      </c>
      <c r="AM33" s="23">
        <f>I33+N33+S33+X33+AC33+AH33</f>
        <v>892171.22999999986</v>
      </c>
      <c r="AN33" s="8">
        <f t="shared" ref="AN33:AN49" si="24">IF(AM33=0,"%",AL33/AM33)</f>
        <v>0.69215428522616684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83276.89999999998</v>
      </c>
      <c r="H34" s="19">
        <v>448396.36</v>
      </c>
      <c r="I34" s="19">
        <v>766816.88</v>
      </c>
      <c r="J34" s="8">
        <f t="shared" si="18"/>
        <v>0.58475024702116618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70232.33</v>
      </c>
      <c r="R34" s="19">
        <v>547267.64999999991</v>
      </c>
      <c r="S34" s="19">
        <v>1221625.7499999998</v>
      </c>
      <c r="T34" s="8">
        <f t="shared" si="20"/>
        <v>0.4479830668271359</v>
      </c>
      <c r="U34" s="29"/>
      <c r="V34" s="23">
        <v>0</v>
      </c>
      <c r="W34" s="23">
        <v>0</v>
      </c>
      <c r="X34" s="23">
        <v>0</v>
      </c>
      <c r="Y34" s="8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153509.22999999998</v>
      </c>
      <c r="AL34" s="23">
        <f t="shared" ref="AL34:AL49" si="26">H34+M34+R34+W34+AB34+AG34</f>
        <v>995664.00999999989</v>
      </c>
      <c r="AM34" s="23">
        <f t="shared" ref="AM34:AM49" si="27">I34+N34+S34+X34+AC34+AH34</f>
        <v>1988442.63</v>
      </c>
      <c r="AN34" s="8">
        <f t="shared" si="24"/>
        <v>0.50072554016808624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5158</v>
      </c>
      <c r="H35" s="19">
        <v>108517.91</v>
      </c>
      <c r="I35" s="19">
        <v>176000</v>
      </c>
      <c r="J35" s="8">
        <f t="shared" si="18"/>
        <v>0.61657903409090908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8" t="str">
        <f t="shared" si="20"/>
        <v>%</v>
      </c>
      <c r="U35" s="29"/>
      <c r="V35" s="23">
        <v>0</v>
      </c>
      <c r="W35" s="23">
        <v>0</v>
      </c>
      <c r="X35" s="23">
        <v>0</v>
      </c>
      <c r="Y35" s="8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5158</v>
      </c>
      <c r="AL35" s="23">
        <f t="shared" si="26"/>
        <v>108517.91</v>
      </c>
      <c r="AM35" s="23">
        <f t="shared" si="27"/>
        <v>176000</v>
      </c>
      <c r="AN35" s="8">
        <f t="shared" si="24"/>
        <v>0.61657903409090908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44327.819999999992</v>
      </c>
      <c r="H36" s="19">
        <v>179020.35000000003</v>
      </c>
      <c r="I36" s="19">
        <v>422707.11000000004</v>
      </c>
      <c r="J36" s="8">
        <f t="shared" si="18"/>
        <v>0.42350920002268239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23">
        <v>0</v>
      </c>
      <c r="R36" s="23">
        <v>-913.91</v>
      </c>
      <c r="S36" s="19">
        <v>90087.49</v>
      </c>
      <c r="T36" s="8">
        <f t="shared" si="20"/>
        <v>-1.0144693786007356E-2</v>
      </c>
      <c r="U36" s="29"/>
      <c r="V36" s="23">
        <v>0</v>
      </c>
      <c r="W36" s="23">
        <v>0</v>
      </c>
      <c r="X36" s="23">
        <v>0</v>
      </c>
      <c r="Y36" s="8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44327.819999999992</v>
      </c>
      <c r="AL36" s="23">
        <f t="shared" si="26"/>
        <v>178106.44000000003</v>
      </c>
      <c r="AM36" s="23">
        <f t="shared" si="27"/>
        <v>518058.44000000006</v>
      </c>
      <c r="AN36" s="8">
        <f t="shared" si="24"/>
        <v>0.34379603969003963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8" t="str">
        <f t="shared" si="20"/>
        <v>%</v>
      </c>
      <c r="U37" s="29"/>
      <c r="V37" s="23">
        <v>0</v>
      </c>
      <c r="W37" s="23">
        <v>0</v>
      </c>
      <c r="X37" s="23">
        <v>0</v>
      </c>
      <c r="Y37" s="8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0</v>
      </c>
      <c r="R38" s="23">
        <v>0</v>
      </c>
      <c r="S38" s="19">
        <v>1415266.6</v>
      </c>
      <c r="T38" s="8">
        <f t="shared" si="20"/>
        <v>0</v>
      </c>
      <c r="U38" s="29"/>
      <c r="V38" s="23">
        <v>0</v>
      </c>
      <c r="W38" s="23">
        <v>0</v>
      </c>
      <c r="X38" s="23">
        <v>0</v>
      </c>
      <c r="Y38" s="8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59469.89</v>
      </c>
      <c r="H39" s="19">
        <v>381251.15</v>
      </c>
      <c r="I39" s="19">
        <v>606263.59000000008</v>
      </c>
      <c r="J39" s="8">
        <f t="shared" si="18"/>
        <v>0.62885377959115107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8" t="str">
        <f t="shared" si="20"/>
        <v>%</v>
      </c>
      <c r="U39" s="29"/>
      <c r="V39" s="23">
        <v>0</v>
      </c>
      <c r="W39" s="23">
        <v>0</v>
      </c>
      <c r="X39" s="23">
        <v>0</v>
      </c>
      <c r="Y39" s="8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59469.89</v>
      </c>
      <c r="AL39" s="23">
        <f t="shared" si="26"/>
        <v>381251.15</v>
      </c>
      <c r="AM39" s="23">
        <f t="shared" si="27"/>
        <v>606263.59000000008</v>
      </c>
      <c r="AN39" s="8">
        <f t="shared" si="24"/>
        <v>0.62885377959115107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317203.46000000002</v>
      </c>
      <c r="M40" s="19">
        <v>1813682.02</v>
      </c>
      <c r="N40" s="19">
        <v>3616564.2299999995</v>
      </c>
      <c r="O40" s="8">
        <f t="shared" si="19"/>
        <v>0.50149310358024535</v>
      </c>
      <c r="P40" s="29"/>
      <c r="Q40" s="23">
        <v>0</v>
      </c>
      <c r="R40" s="23">
        <v>0</v>
      </c>
      <c r="S40" s="19">
        <v>0</v>
      </c>
      <c r="T40" s="8" t="str">
        <f t="shared" si="20"/>
        <v>%</v>
      </c>
      <c r="U40" s="29"/>
      <c r="V40" s="23">
        <v>0</v>
      </c>
      <c r="W40" s="23">
        <v>0</v>
      </c>
      <c r="X40" s="23">
        <v>0</v>
      </c>
      <c r="Y40" s="8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317203.46000000002</v>
      </c>
      <c r="AL40" s="23">
        <f t="shared" si="26"/>
        <v>1813682.02</v>
      </c>
      <c r="AM40" s="23">
        <f t="shared" si="27"/>
        <v>3616564.2299999995</v>
      </c>
      <c r="AN40" s="8">
        <f t="shared" si="24"/>
        <v>0.50149310358024535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26402.109999999997</v>
      </c>
      <c r="H41" s="19">
        <v>144938.94</v>
      </c>
      <c r="I41" s="19">
        <v>216609.29</v>
      </c>
      <c r="J41" s="8">
        <f t="shared" si="18"/>
        <v>0.66912614874458987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375</v>
      </c>
      <c r="R41" s="23">
        <v>375</v>
      </c>
      <c r="S41" s="19">
        <v>4250</v>
      </c>
      <c r="T41" s="8">
        <f t="shared" si="20"/>
        <v>8.8235294117647065E-2</v>
      </c>
      <c r="U41" s="29"/>
      <c r="V41" s="23">
        <v>0</v>
      </c>
      <c r="W41" s="23">
        <v>0</v>
      </c>
      <c r="X41" s="23">
        <v>0</v>
      </c>
      <c r="Y41" s="8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26777.109999999997</v>
      </c>
      <c r="AL41" s="23">
        <f t="shared" si="26"/>
        <v>145313.94</v>
      </c>
      <c r="AM41" s="23">
        <f t="shared" si="27"/>
        <v>220859.29</v>
      </c>
      <c r="AN41" s="8">
        <f t="shared" si="24"/>
        <v>0.65794805371329412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185541.40999999997</v>
      </c>
      <c r="H42" s="19">
        <v>1233924.0399999996</v>
      </c>
      <c r="I42" s="19">
        <v>2432618.75</v>
      </c>
      <c r="J42" s="8">
        <f t="shared" si="18"/>
        <v>0.50724102985722674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8" t="str">
        <f t="shared" si="20"/>
        <v>%</v>
      </c>
      <c r="U42" s="29"/>
      <c r="V42" s="23">
        <v>0</v>
      </c>
      <c r="W42" s="23">
        <v>0</v>
      </c>
      <c r="X42" s="23">
        <v>0</v>
      </c>
      <c r="Y42" s="8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185541.40999999997</v>
      </c>
      <c r="AL42" s="23">
        <f t="shared" si="26"/>
        <v>1233924.0399999996</v>
      </c>
      <c r="AM42" s="23">
        <f t="shared" si="27"/>
        <v>2432618.75</v>
      </c>
      <c r="AN42" s="8">
        <f t="shared" si="24"/>
        <v>0.50724102985722674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152813.07</v>
      </c>
      <c r="H43" s="19">
        <v>747594.51999999979</v>
      </c>
      <c r="I43" s="19">
        <v>821374</v>
      </c>
      <c r="J43" s="8">
        <f t="shared" si="18"/>
        <v>0.91017553513989946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0</v>
      </c>
      <c r="R43" s="19">
        <v>6544.73</v>
      </c>
      <c r="S43" s="19">
        <v>250000</v>
      </c>
      <c r="T43" s="8">
        <f t="shared" si="20"/>
        <v>2.6178919999999998E-2</v>
      </c>
      <c r="U43" s="29"/>
      <c r="V43" s="23">
        <v>0</v>
      </c>
      <c r="W43" s="23">
        <v>0</v>
      </c>
      <c r="X43" s="23">
        <v>0</v>
      </c>
      <c r="Y43" s="8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152813.07</v>
      </c>
      <c r="AL43" s="23">
        <f t="shared" si="26"/>
        <v>754139.24999999977</v>
      </c>
      <c r="AM43" s="23">
        <f t="shared" si="27"/>
        <v>1071374</v>
      </c>
      <c r="AN43" s="8">
        <f t="shared" si="24"/>
        <v>0.70389915193013808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23">
        <v>0</v>
      </c>
      <c r="W44" s="23">
        <v>0</v>
      </c>
      <c r="X44" s="23">
        <v>0</v>
      </c>
      <c r="Y44" s="8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32699.58</v>
      </c>
      <c r="H45" s="19">
        <v>80423.02</v>
      </c>
      <c r="I45" s="19">
        <v>116387.31</v>
      </c>
      <c r="J45" s="8">
        <f t="shared" si="18"/>
        <v>0.69099474848245923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23">
        <v>0</v>
      </c>
      <c r="W45" s="23">
        <v>0</v>
      </c>
      <c r="X45" s="23">
        <v>0</v>
      </c>
      <c r="Y45" s="8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32699.58</v>
      </c>
      <c r="AL45" s="23">
        <f t="shared" si="26"/>
        <v>80423.02</v>
      </c>
      <c r="AM45" s="23">
        <f t="shared" si="27"/>
        <v>116387.31</v>
      </c>
      <c r="AN45" s="8">
        <f t="shared" si="24"/>
        <v>0.69099474848245923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0</v>
      </c>
      <c r="R46" s="19">
        <v>11400</v>
      </c>
      <c r="S46" s="19">
        <v>10731.64</v>
      </c>
      <c r="T46" s="8">
        <f t="shared" si="20"/>
        <v>1.0622793906616324</v>
      </c>
      <c r="U46" s="29"/>
      <c r="V46" s="23">
        <v>0</v>
      </c>
      <c r="W46" s="23">
        <v>0</v>
      </c>
      <c r="X46" s="23">
        <v>0</v>
      </c>
      <c r="Y46" s="8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26606.149999999998</v>
      </c>
      <c r="H47" s="19">
        <v>181497.63</v>
      </c>
      <c r="I47" s="19">
        <v>368602</v>
      </c>
      <c r="J47" s="8">
        <f t="shared" si="18"/>
        <v>0.49239458820082366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23">
        <v>0</v>
      </c>
      <c r="W47" s="23">
        <v>0</v>
      </c>
      <c r="X47" s="23">
        <v>0</v>
      </c>
      <c r="Y47" s="8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26606.149999999998</v>
      </c>
      <c r="AL47" s="23">
        <f t="shared" si="26"/>
        <v>181497.63</v>
      </c>
      <c r="AM47" s="23">
        <f t="shared" si="27"/>
        <v>368602</v>
      </c>
      <c r="AN47" s="8">
        <f t="shared" si="24"/>
        <v>0.49239458820082366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8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0</v>
      </c>
      <c r="W49" s="19">
        <v>11676.4</v>
      </c>
      <c r="X49" s="23">
        <v>0</v>
      </c>
      <c r="Y49" s="8" t="str">
        <f t="shared" si="21"/>
        <v>%</v>
      </c>
      <c r="Z49" s="29"/>
      <c r="AA49" s="23">
        <v>590674.93999999994</v>
      </c>
      <c r="AB49" s="23">
        <v>3387768.41</v>
      </c>
      <c r="AC49" s="23">
        <v>6234500</v>
      </c>
      <c r="AD49" s="8">
        <f t="shared" si="22"/>
        <v>0.54339055417435245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590674.93999999994</v>
      </c>
      <c r="AL49" s="23">
        <f t="shared" si="26"/>
        <v>3399444.81</v>
      </c>
      <c r="AM49" s="23">
        <f t="shared" si="27"/>
        <v>6234500</v>
      </c>
      <c r="AN49" s="8">
        <f t="shared" si="24"/>
        <v>0.54526342288876417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616294.92999999993</v>
      </c>
      <c r="H50" s="57">
        <f>SUM(H33:H47)</f>
        <v>3505563.9199999995</v>
      </c>
      <c r="I50" s="57">
        <f>SUM(I33:I49)</f>
        <v>6035730.9299999997</v>
      </c>
      <c r="J50" s="31">
        <f>IF(I50=0,"",H50/I50)</f>
        <v>0.58080188806560995</v>
      </c>
      <c r="K50" s="29"/>
      <c r="L50" s="57">
        <f>SUM(L33:L49)</f>
        <v>317203.46000000002</v>
      </c>
      <c r="M50" s="57">
        <f>SUM(M33:M49)</f>
        <v>1813682.02</v>
      </c>
      <c r="N50" s="57">
        <f>SUM(N33:N47)</f>
        <v>3621828.0699999994</v>
      </c>
      <c r="O50" s="31">
        <f>IF(N50=0,"",M50/N50)</f>
        <v>0.50076425080001119</v>
      </c>
      <c r="P50" s="29"/>
      <c r="Q50" s="71">
        <f>SUM(Q33:Q49)</f>
        <v>101683.83</v>
      </c>
      <c r="R50" s="71">
        <f>SUM(R33:R49)</f>
        <v>1182193.6100000001</v>
      </c>
      <c r="S50" s="71">
        <f>SUM(S33:S49)</f>
        <v>3775780.7099999995</v>
      </c>
      <c r="T50" s="31">
        <f>IF(S50=0,"",R50/S50)</f>
        <v>0.31309911798347001</v>
      </c>
      <c r="U50" s="29"/>
      <c r="V50" s="57">
        <f>SUM(V33:V49)</f>
        <v>0</v>
      </c>
      <c r="W50" s="57">
        <f>SUM(W33:W49)</f>
        <v>11676.4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590674.93999999994</v>
      </c>
      <c r="AB50" s="57">
        <f>SUM(AB33:AB49)</f>
        <v>3387768.41</v>
      </c>
      <c r="AC50" s="57">
        <f>SUM(AC33:AC49)</f>
        <v>6234500</v>
      </c>
      <c r="AD50" s="31">
        <f>IF(AC50=0,"",AB50/AC50)</f>
        <v>0.54339055417435245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1625857.16</v>
      </c>
      <c r="AL50" s="57">
        <f>SUM(AL33:AL49)</f>
        <v>9900884.3599999994</v>
      </c>
      <c r="AM50" s="57">
        <f>SUM(AM33:AM49)</f>
        <v>19667839.710000001</v>
      </c>
      <c r="AN50" s="31">
        <f>IF(AM50=0,"",AL50/AM50)</f>
        <v>0.50340477174856935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-234045.44999999995</v>
      </c>
      <c r="H51" s="58">
        <f>H29-H50</f>
        <v>-865518.28999999957</v>
      </c>
      <c r="I51" s="58">
        <f>I29-I50</f>
        <v>-2868103.9699999997</v>
      </c>
      <c r="J51" s="31">
        <f>IF(I51=0,"",H51/I51)</f>
        <v>0.30177368012220268</v>
      </c>
      <c r="K51" s="29"/>
      <c r="L51" s="58">
        <f>L29-L50</f>
        <v>47545.669999999984</v>
      </c>
      <c r="M51" s="58">
        <f>M29-M50</f>
        <v>411925.23999999976</v>
      </c>
      <c r="N51" s="58">
        <f>N29-N50</f>
        <v>573171.93000000063</v>
      </c>
      <c r="O51" s="31">
        <f>IF(N51=0,"",M51/N51)</f>
        <v>0.71867657580509792</v>
      </c>
      <c r="P51" s="29"/>
      <c r="Q51" s="58">
        <f>Q29-Q50</f>
        <v>145206.32</v>
      </c>
      <c r="R51" s="58">
        <f>R29-R50</f>
        <v>1805411.6699999997</v>
      </c>
      <c r="S51" s="58">
        <f>S29-S50</f>
        <v>83613.020000000484</v>
      </c>
      <c r="T51" s="31"/>
      <c r="U51" s="29"/>
      <c r="V51" s="58">
        <f>V29-V50</f>
        <v>500</v>
      </c>
      <c r="W51" s="58">
        <f>W29-W50</f>
        <v>-10336.299999999999</v>
      </c>
      <c r="X51" s="58">
        <f>X29-X50</f>
        <v>0</v>
      </c>
      <c r="Y51" s="31" t="str">
        <f>IF(X51=0,"",W51/X51)</f>
        <v/>
      </c>
      <c r="Z51" s="29"/>
      <c r="AA51" s="58">
        <f>AA29-AA50</f>
        <v>129645.95000000007</v>
      </c>
      <c r="AB51" s="58">
        <f>AB29-AB50</f>
        <v>13389.189999999478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88852.489999999991</v>
      </c>
      <c r="AL51" s="58">
        <f>AL29-AL50</f>
        <v>1354871.5099999998</v>
      </c>
      <c r="AM51" s="58">
        <f>AM29-AM50</f>
        <v>-2211319.0200000033</v>
      </c>
      <c r="AN51" s="31">
        <f>IF(AM51=0,"",AL51/AM51)</f>
        <v>-0.61269834779424892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346471.45</v>
      </c>
      <c r="H54" s="19">
        <v>1745203.62</v>
      </c>
      <c r="I54" s="19">
        <v>2651707.31</v>
      </c>
      <c r="J54" s="8">
        <f>IF(I54=0,"%",H54/I54)</f>
        <v>0.65814338310211173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346471.45</v>
      </c>
      <c r="AL54" s="23">
        <f t="shared" si="28"/>
        <v>1745203.62</v>
      </c>
      <c r="AM54" s="23">
        <f t="shared" si="28"/>
        <v>2651707.31</v>
      </c>
      <c r="AN54" s="8">
        <f>IF(AM54=0,"%",AL54/AM54)</f>
        <v>0.65814338310211173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0</v>
      </c>
      <c r="R55" s="19">
        <v>1657643.69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9">
        <v>0</v>
      </c>
      <c r="Y55" s="8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0</v>
      </c>
      <c r="AL55" s="23">
        <f t="shared" si="28"/>
        <v>1657643.69</v>
      </c>
      <c r="AM55" s="23">
        <f t="shared" si="28"/>
        <v>40000</v>
      </c>
      <c r="AN55" s="8">
        <f>IF(AM55=0,"%",AL55/AM55)</f>
        <v>41.441092249999997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346471.45</v>
      </c>
      <c r="H56" s="30">
        <f>SUM(H54-H55)</f>
        <v>1745203.62</v>
      </c>
      <c r="I56" s="30">
        <f>SUM(I54:I55)</f>
        <v>2691707.31</v>
      </c>
      <c r="J56" s="31">
        <f>IF(I56=0,"",H56/I56)</f>
        <v>0.64836307183785147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-1657643.69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346471.45</v>
      </c>
      <c r="AL56" s="30">
        <f>AL54-AL55</f>
        <v>87559.930000000168</v>
      </c>
      <c r="AM56" s="30">
        <f>SUM(AM54:AM55)</f>
        <v>2691707.31</v>
      </c>
      <c r="AN56" s="31">
        <f>IF(AM56=0,"",AL56/AM56)</f>
        <v>3.252951376797359E-2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879685.33000000054</v>
      </c>
      <c r="I58" s="59"/>
      <c r="J58" s="60" t="str">
        <f>IF(I58=0,"",H58/I58)</f>
        <v/>
      </c>
      <c r="K58" s="59"/>
      <c r="L58" s="59"/>
      <c r="M58" s="59">
        <f>M29-M50+M56</f>
        <v>411925.23999999976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R51+R56</f>
        <v>147767.97999999975</v>
      </c>
      <c r="S58" s="59"/>
      <c r="T58" s="59"/>
      <c r="U58" s="59"/>
      <c r="V58" s="59"/>
      <c r="W58" s="59">
        <f>W29-W50+W56</f>
        <v>-10336.299999999999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13389.189999999478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1442431.44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879685.33000000054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411925.23999999976</v>
      </c>
      <c r="N63" s="65">
        <f>N61+N58</f>
        <v>573171.93000000063</v>
      </c>
      <c r="O63" s="63">
        <f>IF(N63=0,"%",M63/N63)</f>
        <v>0.71867657580509792</v>
      </c>
      <c r="P63" s="64"/>
      <c r="Q63" s="65">
        <f>Q61+Q58</f>
        <v>0</v>
      </c>
      <c r="R63" s="65">
        <f>R61+R58</f>
        <v>147767.97999999975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-10336.299999999999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13389.189999999478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1442431.44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101</v>
      </c>
      <c r="AN64" s="4" t="s">
        <v>102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B60"/>
  <sheetViews>
    <sheetView view="pageBreakPreview" topLeftCell="C1" zoomScale="80" zoomScaleNormal="70" zoomScaleSheetLayoutView="80" workbookViewId="0">
      <selection activeCell="AW17" sqref="AW1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hidden="1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54" width="10.42578125" style="4" bestFit="1" customWidth="1"/>
    <col min="55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7" t="s">
        <v>85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</row>
    <row r="2" spans="1:50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</row>
    <row r="3" spans="1:50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</row>
    <row r="4" spans="1:50" ht="23.25" x14ac:dyDescent="0.35">
      <c r="A4" s="45"/>
      <c r="B4" s="46"/>
      <c r="C4" s="127" t="s">
        <v>104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35" t="s">
        <v>86</v>
      </c>
      <c r="H8" s="136"/>
      <c r="I8" s="136"/>
      <c r="J8" s="137"/>
      <c r="K8" s="77"/>
      <c r="L8" s="135" t="s">
        <v>87</v>
      </c>
      <c r="M8" s="136"/>
      <c r="N8" s="136"/>
      <c r="O8" s="137"/>
      <c r="P8" s="77"/>
      <c r="Q8" s="135" t="s">
        <v>88</v>
      </c>
      <c r="R8" s="136"/>
      <c r="S8" s="136"/>
      <c r="T8" s="137"/>
      <c r="U8" s="77"/>
      <c r="V8" s="135" t="s">
        <v>89</v>
      </c>
      <c r="W8" s="136"/>
      <c r="X8" s="136"/>
      <c r="Y8" s="137"/>
      <c r="Z8" s="78"/>
      <c r="AA8" s="135" t="s">
        <v>90</v>
      </c>
      <c r="AB8" s="136"/>
      <c r="AC8" s="136"/>
      <c r="AD8" s="137"/>
      <c r="AE8" s="78"/>
      <c r="AF8" s="135" t="s">
        <v>91</v>
      </c>
      <c r="AG8" s="136"/>
      <c r="AH8" s="136"/>
      <c r="AI8" s="137"/>
      <c r="AJ8" s="78"/>
      <c r="AK8" s="135" t="s">
        <v>92</v>
      </c>
      <c r="AL8" s="136"/>
      <c r="AM8" s="136"/>
      <c r="AN8" s="137"/>
      <c r="AO8" s="78"/>
      <c r="AP8" s="135" t="s">
        <v>93</v>
      </c>
      <c r="AQ8" s="136"/>
      <c r="AR8" s="136"/>
      <c r="AS8" s="137"/>
      <c r="AT8" s="78"/>
      <c r="AU8" s="144" t="s">
        <v>94</v>
      </c>
      <c r="AV8" s="145"/>
      <c r="AW8" s="145"/>
      <c r="AX8" s="146"/>
    </row>
    <row r="9" spans="1:50" ht="16.5" x14ac:dyDescent="0.25">
      <c r="A9" s="45"/>
      <c r="B9" s="46"/>
      <c r="C9" s="77"/>
      <c r="D9" s="79"/>
      <c r="E9" s="125"/>
      <c r="F9" s="79"/>
      <c r="G9" s="138"/>
      <c r="H9" s="139"/>
      <c r="I9" s="139"/>
      <c r="J9" s="140"/>
      <c r="K9" s="81"/>
      <c r="L9" s="138"/>
      <c r="M9" s="139"/>
      <c r="N9" s="139"/>
      <c r="O9" s="140"/>
      <c r="P9" s="81"/>
      <c r="Q9" s="138"/>
      <c r="R9" s="139"/>
      <c r="S9" s="139"/>
      <c r="T9" s="140"/>
      <c r="U9" s="77"/>
      <c r="V9" s="138"/>
      <c r="W9" s="139"/>
      <c r="X9" s="139"/>
      <c r="Y9" s="140"/>
      <c r="Z9" s="78"/>
      <c r="AA9" s="138"/>
      <c r="AB9" s="139"/>
      <c r="AC9" s="139"/>
      <c r="AD9" s="140"/>
      <c r="AE9" s="78"/>
      <c r="AF9" s="138"/>
      <c r="AG9" s="139"/>
      <c r="AH9" s="139"/>
      <c r="AI9" s="140"/>
      <c r="AJ9" s="78"/>
      <c r="AK9" s="138"/>
      <c r="AL9" s="139"/>
      <c r="AM9" s="139"/>
      <c r="AN9" s="140"/>
      <c r="AO9" s="78"/>
      <c r="AP9" s="138"/>
      <c r="AQ9" s="139"/>
      <c r="AR9" s="139"/>
      <c r="AS9" s="140"/>
      <c r="AT9" s="78"/>
      <c r="AU9" s="141" t="s">
        <v>97</v>
      </c>
      <c r="AV9" s="142"/>
      <c r="AW9" s="142"/>
      <c r="AX9" s="143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85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v>0</v>
      </c>
      <c r="H14" s="92">
        <f>'1351'!H14</f>
        <v>0</v>
      </c>
      <c r="I14" s="92">
        <f>'1351'!I14</f>
        <v>0</v>
      </c>
      <c r="J14" s="93" t="s">
        <v>95</v>
      </c>
      <c r="K14" s="94"/>
      <c r="L14" s="92">
        <v>0</v>
      </c>
      <c r="M14" s="92">
        <f>'1361'!H16</f>
        <v>0</v>
      </c>
      <c r="N14" s="92">
        <f>'1361'!I16</f>
        <v>0</v>
      </c>
      <c r="O14" s="80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0" t="str">
        <f>IF(S14=0,"%",R14/S14)</f>
        <v>%</v>
      </c>
      <c r="U14" s="77"/>
      <c r="V14" s="96" t="e">
        <f>L14+#REF!+Q14</f>
        <v>#REF!</v>
      </c>
      <c r="W14" s="92">
        <f>'1421'!H16</f>
        <v>0</v>
      </c>
      <c r="X14" s="92">
        <f>'1421'!I16</f>
        <v>0</v>
      </c>
      <c r="Y14" s="80" t="str">
        <f>IF(X14=0,"%",W14/X14)</f>
        <v>%</v>
      </c>
      <c r="Z14" s="78"/>
      <c r="AA14" s="96" t="e">
        <f>#REF!+Q14+V14</f>
        <v>#REF!</v>
      </c>
      <c r="AB14" s="92">
        <f>'1601'!H16</f>
        <v>0</v>
      </c>
      <c r="AC14" s="92">
        <f>'1601'!I16</f>
        <v>0</v>
      </c>
      <c r="AD14" s="80" t="str">
        <f>IF(AC14=0,"%",AB14/AC14)</f>
        <v>%</v>
      </c>
      <c r="AE14" s="78"/>
      <c r="AF14" s="92">
        <v>0</v>
      </c>
      <c r="AG14" s="92">
        <f>'1621'!H16</f>
        <v>0</v>
      </c>
      <c r="AH14" s="96">
        <f>'1621'!I16</f>
        <v>0</v>
      </c>
      <c r="AI14" s="80" t="str">
        <f>IF(AH14=0,"%",AG14/AH14)</f>
        <v>%</v>
      </c>
      <c r="AJ14" s="78"/>
      <c r="AK14" s="96" t="e">
        <f>V14+AA14+AF14</f>
        <v>#REF!</v>
      </c>
      <c r="AL14" s="96">
        <f>'1721'!H16</f>
        <v>0</v>
      </c>
      <c r="AM14" s="96">
        <f>'1721'!I16</f>
        <v>0</v>
      </c>
      <c r="AN14" s="80" t="str">
        <f>IF(AM14=0,"%",AL14/AM14)</f>
        <v>%</v>
      </c>
      <c r="AO14" s="78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0" t="str">
        <f>IF(AR14=0,"%",AQ14/AR14)</f>
        <v>%</v>
      </c>
      <c r="AT14" s="78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v>0</v>
      </c>
      <c r="H15" s="92">
        <f>'1351'!H15</f>
        <v>0</v>
      </c>
      <c r="I15" s="92">
        <f>'1351'!I15</f>
        <v>0</v>
      </c>
      <c r="J15" s="93" t="s">
        <v>95</v>
      </c>
      <c r="K15" s="98"/>
      <c r="L15" s="92">
        <v>0</v>
      </c>
      <c r="M15" s="92">
        <f>'1361'!H17</f>
        <v>0</v>
      </c>
      <c r="N15" s="92">
        <f>'1361'!I17</f>
        <v>0</v>
      </c>
      <c r="O15" s="80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0" t="str">
        <f>IF(S15=0,"%",R15/S15)</f>
        <v>%</v>
      </c>
      <c r="U15" s="77"/>
      <c r="V15" s="96" t="e">
        <f>L15+#REF!+Q15</f>
        <v>#REF!</v>
      </c>
      <c r="W15" s="92">
        <f>'1421'!H17</f>
        <v>0</v>
      </c>
      <c r="X15" s="92">
        <f>'1421'!I17</f>
        <v>0</v>
      </c>
      <c r="Y15" s="80" t="str">
        <f>IF(X15=0,"%",W15/X15)</f>
        <v>%</v>
      </c>
      <c r="Z15" s="78"/>
      <c r="AA15" s="96" t="e">
        <f>#REF!+Q15+V15</f>
        <v>#REF!</v>
      </c>
      <c r="AB15" s="92">
        <f>'1601'!H17</f>
        <v>0</v>
      </c>
      <c r="AC15" s="92">
        <f>'1601'!I17</f>
        <v>0</v>
      </c>
      <c r="AD15" s="80" t="str">
        <f>IF(AC15=0,"%",AB15/AC15)</f>
        <v>%</v>
      </c>
      <c r="AE15" s="78"/>
      <c r="AF15" s="92">
        <v>0</v>
      </c>
      <c r="AG15" s="92">
        <f>'1621'!H17</f>
        <v>0</v>
      </c>
      <c r="AH15" s="96">
        <f>'1621'!I17</f>
        <v>0</v>
      </c>
      <c r="AI15" s="80" t="str">
        <f>IF(AH15=0,"%",AG15/AH15)</f>
        <v>%</v>
      </c>
      <c r="AJ15" s="78"/>
      <c r="AK15" s="96" t="e">
        <f>V15+AA15+AF15</f>
        <v>#REF!</v>
      </c>
      <c r="AL15" s="96">
        <f>'1721'!H17</f>
        <v>0</v>
      </c>
      <c r="AM15" s="96">
        <f>'1721'!I17</f>
        <v>0</v>
      </c>
      <c r="AN15" s="80" t="str">
        <f>IF(AM15=0,"%",AL15/AM15)</f>
        <v>%</v>
      </c>
      <c r="AO15" s="78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0" t="str">
        <f>IF(AR15=0,"%",AQ15/AR15)</f>
        <v>%</v>
      </c>
      <c r="AT15" s="78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2"/>
      <c r="S16" s="92"/>
      <c r="T16" s="80"/>
      <c r="U16" s="77"/>
      <c r="V16" s="96"/>
      <c r="W16" s="92"/>
      <c r="X16" s="92"/>
      <c r="Y16" s="80"/>
      <c r="Z16" s="78"/>
      <c r="AA16" s="96"/>
      <c r="AB16" s="92"/>
      <c r="AC16" s="92"/>
      <c r="AD16" s="80"/>
      <c r="AE16" s="78"/>
      <c r="AF16" s="96"/>
      <c r="AG16" s="92"/>
      <c r="AH16" s="96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v>336118.82</v>
      </c>
      <c r="H17" s="92">
        <f>'1351'!H17</f>
        <v>2261933.9500000002</v>
      </c>
      <c r="I17" s="92">
        <f>'1351'!I17</f>
        <v>3697307</v>
      </c>
      <c r="J17" s="93">
        <v>9.0909091400849323E-2</v>
      </c>
      <c r="K17" s="98"/>
      <c r="L17" s="92">
        <v>0</v>
      </c>
      <c r="M17" s="92">
        <f>'1361'!H19</f>
        <v>2872615.42</v>
      </c>
      <c r="N17" s="92">
        <f>'1361'!I19</f>
        <v>4509675</v>
      </c>
      <c r="O17" s="80">
        <f t="shared" ref="O17:O22" si="3">IF(N17=0,"%",M17/N17)</f>
        <v>0.63698945489419967</v>
      </c>
      <c r="P17" s="99"/>
      <c r="Q17" s="96" t="e">
        <f>G17+L17+#REF!</f>
        <v>#REF!</v>
      </c>
      <c r="R17" s="92">
        <f>'1401'!H19</f>
        <v>1819996.2</v>
      </c>
      <c r="S17" s="92">
        <f>'1401'!I19</f>
        <v>3229207</v>
      </c>
      <c r="T17" s="80">
        <f t="shared" ref="T17:T22" si="4">IF(S17=0,"%",R17/S17)</f>
        <v>0.56360468684726617</v>
      </c>
      <c r="U17" s="77"/>
      <c r="V17" s="96" t="e">
        <f>L17+#REF!+Q17</f>
        <v>#REF!</v>
      </c>
      <c r="W17" s="92">
        <f>'1421'!H19</f>
        <v>1968578.91</v>
      </c>
      <c r="X17" s="92">
        <f>'1421'!I19</f>
        <v>3220704</v>
      </c>
      <c r="Y17" s="80">
        <f t="shared" ref="Y17:Y22" si="5">IF(X17=0,"%",W17/X17)</f>
        <v>0.61122627537333452</v>
      </c>
      <c r="Z17" s="78"/>
      <c r="AA17" s="96" t="e">
        <f>#REF!+Q17+V17</f>
        <v>#REF!</v>
      </c>
      <c r="AB17" s="92">
        <f>'1601'!H19</f>
        <v>2491544.69</v>
      </c>
      <c r="AC17" s="92">
        <f>'1601'!I19</f>
        <v>4095784</v>
      </c>
      <c r="AD17" s="80">
        <f t="shared" ref="AD17:AD22" si="6">IF(AC17=0,"%",AB17/AC17)</f>
        <v>0.60831935717313212</v>
      </c>
      <c r="AE17" s="78"/>
      <c r="AF17" s="92">
        <v>0</v>
      </c>
      <c r="AG17" s="92">
        <f>'1621'!H19</f>
        <v>2561434.4900000002</v>
      </c>
      <c r="AH17" s="96">
        <f>'1621'!I19</f>
        <v>4757900</v>
      </c>
      <c r="AI17" s="80">
        <f t="shared" ref="AI17:AI22" si="7">IF(AH17=0,"%",AG17/AH17)</f>
        <v>0.5383539986128334</v>
      </c>
      <c r="AJ17" s="78"/>
      <c r="AK17" s="96" t="e">
        <f t="shared" ref="AK17:AK22" si="8">V17+AA17+AF17</f>
        <v>#REF!</v>
      </c>
      <c r="AL17" s="96">
        <f>'1721'!H19</f>
        <v>6207924.2300000004</v>
      </c>
      <c r="AM17" s="96">
        <f>'1721'!I19</f>
        <v>10170242</v>
      </c>
      <c r="AN17" s="80">
        <f t="shared" ref="AN17:AN22" si="9">IF(AM17=0,"%",AL17/AM17)</f>
        <v>0.61040083706956039</v>
      </c>
      <c r="AO17" s="78"/>
      <c r="AP17" s="96" t="e">
        <f t="shared" ref="AP17:AP22" si="10">AA17+AF17+AK17</f>
        <v>#REF!</v>
      </c>
      <c r="AQ17" s="96">
        <f>'9000'!H16</f>
        <v>0</v>
      </c>
      <c r="AR17" s="96">
        <f>'9000'!I16</f>
        <v>251853</v>
      </c>
      <c r="AS17" s="80">
        <f t="shared" ref="AS17:AS22" si="11">IF(AR17=0,"%",AQ17/AR17)</f>
        <v>0</v>
      </c>
      <c r="AT17" s="78"/>
      <c r="AU17" s="96" t="e">
        <f t="shared" ref="AU17:AU22" si="12">AF17+AK17+AP17</f>
        <v>#REF!</v>
      </c>
      <c r="AV17" s="92">
        <f t="shared" si="1"/>
        <v>20184027.890000001</v>
      </c>
      <c r="AW17" s="92">
        <f t="shared" si="2"/>
        <v>33932672</v>
      </c>
      <c r="AX17" s="93">
        <f t="shared" ref="AX17:AX22" si="13">IF(AW17=0,"%",AV17/AW17)</f>
        <v>0.5948257741093893</v>
      </c>
    </row>
    <row r="18" spans="1:50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v>0</v>
      </c>
      <c r="H18" s="92">
        <f>'1351'!H18</f>
        <v>0</v>
      </c>
      <c r="I18" s="92">
        <f>'1351'!I18</f>
        <v>0</v>
      </c>
      <c r="J18" s="93" t="s">
        <v>95</v>
      </c>
      <c r="K18" s="98"/>
      <c r="L18" s="92">
        <v>0</v>
      </c>
      <c r="M18" s="92">
        <f>'1361'!H20</f>
        <v>0</v>
      </c>
      <c r="N18" s="92">
        <f>'1361'!I20</f>
        <v>0</v>
      </c>
      <c r="O18" s="80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0" t="str">
        <f t="shared" si="4"/>
        <v>%</v>
      </c>
      <c r="U18" s="77"/>
      <c r="V18" s="96" t="e">
        <f>L18+#REF!+Q18</f>
        <v>#REF!</v>
      </c>
      <c r="W18" s="92">
        <f>'1421'!H20</f>
        <v>0</v>
      </c>
      <c r="X18" s="92">
        <f>'1421'!I20</f>
        <v>0</v>
      </c>
      <c r="Y18" s="80" t="str">
        <f t="shared" si="5"/>
        <v>%</v>
      </c>
      <c r="Z18" s="78"/>
      <c r="AA18" s="96" t="e">
        <f>#REF!+Q18+V18</f>
        <v>#REF!</v>
      </c>
      <c r="AB18" s="92">
        <f>'1601'!H20</f>
        <v>0</v>
      </c>
      <c r="AC18" s="92">
        <f>'1601'!I20</f>
        <v>0</v>
      </c>
      <c r="AD18" s="80" t="str">
        <f t="shared" si="6"/>
        <v>%</v>
      </c>
      <c r="AE18" s="78"/>
      <c r="AF18" s="92">
        <v>0</v>
      </c>
      <c r="AG18" s="92">
        <f>'1621'!H20</f>
        <v>0</v>
      </c>
      <c r="AH18" s="96">
        <f>'1621'!I20</f>
        <v>0</v>
      </c>
      <c r="AI18" s="80" t="str">
        <f t="shared" si="7"/>
        <v>%</v>
      </c>
      <c r="AJ18" s="78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0" t="str">
        <f t="shared" si="9"/>
        <v>%</v>
      </c>
      <c r="AO18" s="78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0" t="str">
        <f t="shared" si="11"/>
        <v>%</v>
      </c>
      <c r="AT18" s="78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v>5704.36</v>
      </c>
      <c r="H19" s="92">
        <f>'1351'!H19</f>
        <v>40473.81</v>
      </c>
      <c r="I19" s="92">
        <f>'1351'!I19</f>
        <v>62748</v>
      </c>
      <c r="J19" s="93">
        <v>9.090903295722573E-2</v>
      </c>
      <c r="K19" s="98"/>
      <c r="L19" s="92">
        <v>0</v>
      </c>
      <c r="M19" s="92">
        <f>'1361'!H21</f>
        <v>39665.589999999997</v>
      </c>
      <c r="N19" s="92">
        <f>'1361'!I21</f>
        <v>61495</v>
      </c>
      <c r="O19" s="80">
        <f t="shared" si="3"/>
        <v>0.64502138385234564</v>
      </c>
      <c r="P19" s="99"/>
      <c r="Q19" s="96" t="e">
        <f>G19+L19+#REF!</f>
        <v>#REF!</v>
      </c>
      <c r="R19" s="92">
        <f>'1401'!H21</f>
        <v>66399.81</v>
      </c>
      <c r="S19" s="92">
        <f>'1401'!I21</f>
        <v>102942</v>
      </c>
      <c r="T19" s="80">
        <f t="shared" si="4"/>
        <v>0.64502156554176138</v>
      </c>
      <c r="U19" s="77"/>
      <c r="V19" s="96" t="e">
        <f>L19+#REF!+Q19</f>
        <v>#REF!</v>
      </c>
      <c r="W19" s="92">
        <f>'1421'!H21</f>
        <v>35728.410000000003</v>
      </c>
      <c r="X19" s="92">
        <f>'1421'!I21</f>
        <v>55391</v>
      </c>
      <c r="Y19" s="80">
        <f t="shared" si="5"/>
        <v>0.64502193497138527</v>
      </c>
      <c r="Z19" s="78"/>
      <c r="AA19" s="96" t="e">
        <f>#REF!+Q19+V19</f>
        <v>#REF!</v>
      </c>
      <c r="AB19" s="92">
        <f>'1601'!H21</f>
        <v>143030.12</v>
      </c>
      <c r="AC19" s="92">
        <f>'1601'!I21</f>
        <v>222040</v>
      </c>
      <c r="AD19" s="80">
        <f t="shared" si="6"/>
        <v>0.64416375427850836</v>
      </c>
      <c r="AE19" s="78"/>
      <c r="AF19" s="92">
        <v>0</v>
      </c>
      <c r="AG19" s="92">
        <f>'1621'!H21</f>
        <v>126356.53</v>
      </c>
      <c r="AH19" s="96">
        <f>'1621'!I21</f>
        <v>195895</v>
      </c>
      <c r="AI19" s="80">
        <f t="shared" si="7"/>
        <v>0.64502172081982689</v>
      </c>
      <c r="AJ19" s="78"/>
      <c r="AK19" s="96" t="e">
        <f t="shared" si="8"/>
        <v>#REF!</v>
      </c>
      <c r="AL19" s="96">
        <f>'1721'!H21</f>
        <v>237521.84</v>
      </c>
      <c r="AM19" s="96">
        <f>'1721'!I21</f>
        <v>292729</v>
      </c>
      <c r="AN19" s="80">
        <f t="shared" si="9"/>
        <v>0.81140522462755649</v>
      </c>
      <c r="AO19" s="78"/>
      <c r="AP19" s="96" t="e">
        <f t="shared" si="10"/>
        <v>#REF!</v>
      </c>
      <c r="AQ19" s="96">
        <f>'9000'!H18</f>
        <v>1347605.52</v>
      </c>
      <c r="AR19" s="96">
        <f>'9000'!I18</f>
        <v>2676220.7599999998</v>
      </c>
      <c r="AS19" s="80">
        <f t="shared" si="11"/>
        <v>0.50354796590098949</v>
      </c>
      <c r="AT19" s="78"/>
      <c r="AU19" s="96" t="e">
        <f t="shared" si="12"/>
        <v>#REF!</v>
      </c>
      <c r="AV19" s="92">
        <f t="shared" si="1"/>
        <v>2036781.63</v>
      </c>
      <c r="AW19" s="92">
        <f t="shared" si="2"/>
        <v>3669460.76</v>
      </c>
      <c r="AX19" s="93">
        <f t="shared" si="13"/>
        <v>0.55506292701165172</v>
      </c>
    </row>
    <row r="20" spans="1:50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v>50684.27</v>
      </c>
      <c r="H20" s="92">
        <f>'1351'!H20</f>
        <v>359616.96</v>
      </c>
      <c r="I20" s="92">
        <f>'1351'!I20</f>
        <v>557527</v>
      </c>
      <c r="J20" s="93">
        <v>9.0909086017358795E-2</v>
      </c>
      <c r="K20" s="98"/>
      <c r="L20" s="92">
        <v>0</v>
      </c>
      <c r="M20" s="92">
        <f>'1361'!H22</f>
        <v>456643.71</v>
      </c>
      <c r="N20" s="92">
        <f>'1361'!I22</f>
        <v>678615</v>
      </c>
      <c r="O20" s="80">
        <f t="shared" si="3"/>
        <v>0.67290541765212974</v>
      </c>
      <c r="P20" s="99"/>
      <c r="Q20" s="96" t="e">
        <f>G20+L20+#REF!</f>
        <v>#REF!</v>
      </c>
      <c r="R20" s="92">
        <f>'1401'!H22</f>
        <v>290664.81</v>
      </c>
      <c r="S20" s="92">
        <f>'1401'!I22</f>
        <v>470413</v>
      </c>
      <c r="T20" s="80">
        <f t="shared" si="4"/>
        <v>0.61789280908478295</v>
      </c>
      <c r="U20" s="77"/>
      <c r="V20" s="96" t="e">
        <f>L20+#REF!+Q20</f>
        <v>#REF!</v>
      </c>
      <c r="W20" s="92">
        <f>'1421'!H22</f>
        <v>309316.27</v>
      </c>
      <c r="X20" s="92">
        <f>'1421'!I22</f>
        <v>479340</v>
      </c>
      <c r="Y20" s="80">
        <f t="shared" si="5"/>
        <v>0.64529617807819084</v>
      </c>
      <c r="Z20" s="78"/>
      <c r="AA20" s="96" t="e">
        <f>#REF!+Q20+V20</f>
        <v>#REF!</v>
      </c>
      <c r="AB20" s="92">
        <f>'1601'!H22</f>
        <v>372997.95</v>
      </c>
      <c r="AC20" s="92">
        <f>'1601'!I22</f>
        <v>582812</v>
      </c>
      <c r="AD20" s="80">
        <f t="shared" si="6"/>
        <v>0.63999703163284216</v>
      </c>
      <c r="AE20" s="78"/>
      <c r="AF20" s="92">
        <v>0</v>
      </c>
      <c r="AG20" s="92">
        <f>'1621'!H22</f>
        <v>389362.81</v>
      </c>
      <c r="AH20" s="96">
        <f>'1621'!I22</f>
        <v>677570</v>
      </c>
      <c r="AI20" s="80">
        <f t="shared" si="7"/>
        <v>0.57464588160632846</v>
      </c>
      <c r="AJ20" s="78"/>
      <c r="AK20" s="96" t="e">
        <f t="shared" si="8"/>
        <v>#REF!</v>
      </c>
      <c r="AL20" s="96">
        <f>'1721'!H22</f>
        <v>939294.21</v>
      </c>
      <c r="AM20" s="96">
        <f>'1721'!I22</f>
        <v>1458618</v>
      </c>
      <c r="AN20" s="80">
        <f t="shared" si="9"/>
        <v>0.64396175695075752</v>
      </c>
      <c r="AO20" s="78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0" t="str">
        <f t="shared" si="11"/>
        <v>%</v>
      </c>
      <c r="AT20" s="78"/>
      <c r="AU20" s="96" t="e">
        <f t="shared" si="12"/>
        <v>#REF!</v>
      </c>
      <c r="AV20" s="92">
        <f t="shared" si="1"/>
        <v>3117896.7199999997</v>
      </c>
      <c r="AW20" s="92">
        <f t="shared" si="2"/>
        <v>4904895</v>
      </c>
      <c r="AX20" s="93">
        <f t="shared" si="13"/>
        <v>0.6356704312732484</v>
      </c>
    </row>
    <row r="21" spans="1:50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v>0</v>
      </c>
      <c r="H21" s="92">
        <f>'1351'!H21</f>
        <v>0</v>
      </c>
      <c r="I21" s="92">
        <f>'1351'!I21</f>
        <v>0</v>
      </c>
      <c r="J21" s="93" t="s">
        <v>95</v>
      </c>
      <c r="K21" s="98"/>
      <c r="L21" s="92">
        <v>0</v>
      </c>
      <c r="M21" s="92">
        <f>'1361'!H23</f>
        <v>0</v>
      </c>
      <c r="N21" s="92">
        <f>'1361'!I23</f>
        <v>0</v>
      </c>
      <c r="O21" s="80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0" t="str">
        <f t="shared" si="4"/>
        <v>%</v>
      </c>
      <c r="U21" s="77"/>
      <c r="V21" s="96" t="e">
        <f>L21+#REF!+Q21</f>
        <v>#REF!</v>
      </c>
      <c r="W21" s="92">
        <f>'1421'!H23</f>
        <v>0</v>
      </c>
      <c r="X21" s="92">
        <f>'1421'!I23</f>
        <v>0</v>
      </c>
      <c r="Y21" s="80" t="str">
        <f t="shared" si="5"/>
        <v>%</v>
      </c>
      <c r="Z21" s="78"/>
      <c r="AA21" s="96" t="e">
        <f>#REF!+Q21+V21</f>
        <v>#REF!</v>
      </c>
      <c r="AB21" s="92">
        <f>'1601'!H23</f>
        <v>0</v>
      </c>
      <c r="AC21" s="92">
        <f>'1601'!I23</f>
        <v>0</v>
      </c>
      <c r="AD21" s="80" t="str">
        <f t="shared" si="6"/>
        <v>%</v>
      </c>
      <c r="AE21" s="78"/>
      <c r="AF21" s="92">
        <v>0</v>
      </c>
      <c r="AG21" s="92">
        <f>'1621'!H23</f>
        <v>0</v>
      </c>
      <c r="AH21" s="96">
        <f>'1621'!I23</f>
        <v>0</v>
      </c>
      <c r="AI21" s="80" t="str">
        <f t="shared" si="7"/>
        <v>%</v>
      </c>
      <c r="AJ21" s="78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0" t="str">
        <f t="shared" si="9"/>
        <v>%</v>
      </c>
      <c r="AO21" s="78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0" t="str">
        <f t="shared" si="11"/>
        <v>%</v>
      </c>
      <c r="AT21" s="78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v>8100</v>
      </c>
      <c r="H22" s="92">
        <f>'1351'!H22</f>
        <v>83399</v>
      </c>
      <c r="I22" s="92">
        <f>'1351'!I22</f>
        <v>0</v>
      </c>
      <c r="J22" s="93" t="s">
        <v>95</v>
      </c>
      <c r="K22" s="98"/>
      <c r="L22" s="92">
        <v>0</v>
      </c>
      <c r="M22" s="92">
        <f>'1361'!H24</f>
        <v>12300</v>
      </c>
      <c r="N22" s="92">
        <f>'1361'!I24</f>
        <v>0</v>
      </c>
      <c r="O22" s="80" t="str">
        <f t="shared" si="3"/>
        <v>%</v>
      </c>
      <c r="P22" s="99"/>
      <c r="Q22" s="96" t="e">
        <f>G22+L22+#REF!</f>
        <v>#REF!</v>
      </c>
      <c r="R22" s="92">
        <f>'1401'!H24</f>
        <v>8400</v>
      </c>
      <c r="S22" s="92">
        <f>'1401'!I24</f>
        <v>0</v>
      </c>
      <c r="T22" s="80" t="str">
        <f t="shared" si="4"/>
        <v>%</v>
      </c>
      <c r="U22" s="77"/>
      <c r="V22" s="96" t="e">
        <f>L22+#REF!+Q22</f>
        <v>#REF!</v>
      </c>
      <c r="W22" s="92">
        <f>'1421'!H24</f>
        <v>8700</v>
      </c>
      <c r="X22" s="92">
        <f>'1421'!I24</f>
        <v>0</v>
      </c>
      <c r="Y22" s="80" t="str">
        <f t="shared" si="5"/>
        <v>%</v>
      </c>
      <c r="Z22" s="78"/>
      <c r="AA22" s="96" t="e">
        <f>#REF!+Q22+V22</f>
        <v>#REF!</v>
      </c>
      <c r="AB22" s="92">
        <f>'1601'!H24</f>
        <v>10200</v>
      </c>
      <c r="AC22" s="92">
        <f>'1601'!I24</f>
        <v>114146</v>
      </c>
      <c r="AD22" s="80">
        <f t="shared" si="6"/>
        <v>8.9359241672945178E-2</v>
      </c>
      <c r="AE22" s="78"/>
      <c r="AF22" s="92">
        <v>0</v>
      </c>
      <c r="AG22" s="92">
        <f>'1621'!H24</f>
        <v>102407</v>
      </c>
      <c r="AH22" s="96">
        <f>'1621'!I24</f>
        <v>0</v>
      </c>
      <c r="AI22" s="80" t="str">
        <f t="shared" si="7"/>
        <v>%</v>
      </c>
      <c r="AJ22" s="78"/>
      <c r="AK22" s="96" t="e">
        <f t="shared" si="8"/>
        <v>#REF!</v>
      </c>
      <c r="AL22" s="96">
        <f>'1721'!H24</f>
        <v>241016</v>
      </c>
      <c r="AM22" s="96">
        <f>'1721'!I24</f>
        <v>200000</v>
      </c>
      <c r="AN22" s="80">
        <f t="shared" si="9"/>
        <v>1.2050799999999999</v>
      </c>
      <c r="AO22" s="78"/>
      <c r="AP22" s="96" t="e">
        <f t="shared" si="10"/>
        <v>#REF!</v>
      </c>
      <c r="AQ22" s="96">
        <f>'9000'!H21</f>
        <v>1184646.28</v>
      </c>
      <c r="AR22" s="96">
        <f>'9000'!I21</f>
        <v>0</v>
      </c>
      <c r="AS22" s="80" t="str">
        <f t="shared" si="11"/>
        <v>%</v>
      </c>
      <c r="AT22" s="78"/>
      <c r="AU22" s="96" t="e">
        <f t="shared" si="12"/>
        <v>#REF!</v>
      </c>
      <c r="AV22" s="92">
        <f t="shared" si="1"/>
        <v>1651068.28</v>
      </c>
      <c r="AW22" s="92">
        <f t="shared" si="2"/>
        <v>314146</v>
      </c>
      <c r="AX22" s="93">
        <f t="shared" si="13"/>
        <v>5.2557354860478886</v>
      </c>
    </row>
    <row r="23" spans="1:50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2"/>
      <c r="S23" s="92"/>
      <c r="T23" s="80"/>
      <c r="U23" s="77"/>
      <c r="V23" s="96"/>
      <c r="W23" s="92"/>
      <c r="X23" s="92"/>
      <c r="Y23" s="80"/>
      <c r="Z23" s="78"/>
      <c r="AA23" s="96"/>
      <c r="AB23" s="92"/>
      <c r="AC23" s="92"/>
      <c r="AD23" s="80"/>
      <c r="AE23" s="78"/>
      <c r="AF23" s="96"/>
      <c r="AG23" s="92"/>
      <c r="AH23" s="96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v>0</v>
      </c>
      <c r="H24" s="92">
        <f>'1351'!H24</f>
        <v>0</v>
      </c>
      <c r="I24" s="92">
        <f>'1351'!I24</f>
        <v>0</v>
      </c>
      <c r="J24" s="93" t="s">
        <v>95</v>
      </c>
      <c r="K24" s="100"/>
      <c r="L24" s="92">
        <v>0</v>
      </c>
      <c r="M24" s="92">
        <f>'1361'!H26</f>
        <v>0</v>
      </c>
      <c r="N24" s="92">
        <f>'1361'!I26</f>
        <v>0</v>
      </c>
      <c r="O24" s="80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0" t="str">
        <f t="shared" ref="T24:T29" si="15">IF(S24=0,"%",R24/S24)</f>
        <v>%</v>
      </c>
      <c r="U24" s="77"/>
      <c r="V24" s="96" t="e">
        <f>L24+#REF!+Q24</f>
        <v>#REF!</v>
      </c>
      <c r="W24" s="92">
        <f>'1421'!H26</f>
        <v>0</v>
      </c>
      <c r="X24" s="92">
        <f>'1421'!I26</f>
        <v>0</v>
      </c>
      <c r="Y24" s="80" t="str">
        <f t="shared" ref="Y24:Y29" si="16">IF(X24=0,"%",W24/X24)</f>
        <v>%</v>
      </c>
      <c r="Z24" s="78"/>
      <c r="AA24" s="96" t="e">
        <f>#REF!+Q24+V24</f>
        <v>#REF!</v>
      </c>
      <c r="AB24" s="92">
        <f>'1601'!H26</f>
        <v>0</v>
      </c>
      <c r="AC24" s="92">
        <f>'1601'!I26</f>
        <v>0</v>
      </c>
      <c r="AD24" s="80" t="str">
        <f t="shared" ref="AD24:AD29" si="17">IF(AC24=0,"%",AB24/AC24)</f>
        <v>%</v>
      </c>
      <c r="AE24" s="78"/>
      <c r="AF24" s="92">
        <v>0</v>
      </c>
      <c r="AG24" s="92">
        <f>'1621'!H26</f>
        <v>0</v>
      </c>
      <c r="AH24" s="96">
        <f>'1621'!I26</f>
        <v>0</v>
      </c>
      <c r="AI24" s="80" t="str">
        <f t="shared" ref="AI24:AI29" si="18">IF(AH24=0,"%",AG24/AH24)</f>
        <v>%</v>
      </c>
      <c r="AJ24" s="78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0" t="str">
        <f t="shared" ref="AN24:AN29" si="20">IF(AM24=0,"%",AL24/AM24)</f>
        <v>%</v>
      </c>
      <c r="AO24" s="78"/>
      <c r="AP24" s="96" t="e">
        <f t="shared" ref="AP24:AP29" si="21">AA24+AF24+AK24</f>
        <v>#REF!</v>
      </c>
      <c r="AQ24" s="96">
        <f>'9000'!H23</f>
        <v>40003.730000000003</v>
      </c>
      <c r="AR24" s="96">
        <f>'9000'!I23</f>
        <v>1000</v>
      </c>
      <c r="AS24" s="80">
        <f t="shared" ref="AS24:AS29" si="22">IF(AR24=0,"%",AQ24/AR24)</f>
        <v>40.003730000000004</v>
      </c>
      <c r="AT24" s="78"/>
      <c r="AU24" s="96" t="e">
        <f t="shared" ref="AU24:AU29" si="23">AF24+AK24+AP24</f>
        <v>#REF!</v>
      </c>
      <c r="AV24" s="92">
        <f t="shared" si="1"/>
        <v>40003.730000000003</v>
      </c>
      <c r="AW24" s="92">
        <f t="shared" si="2"/>
        <v>1000</v>
      </c>
      <c r="AX24" s="93">
        <f t="shared" ref="AX24:AX29" si="24">IF(AW24=0,"%",AV24/AW24)</f>
        <v>40.003730000000004</v>
      </c>
    </row>
    <row r="25" spans="1:50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v>19648.45</v>
      </c>
      <c r="H25" s="92">
        <f>'1351'!H25</f>
        <v>141287.35</v>
      </c>
      <c r="I25" s="92">
        <f>'1351'!I25</f>
        <v>216133</v>
      </c>
      <c r="J25" s="93">
        <v>9.0909069878269397E-2</v>
      </c>
      <c r="K25" s="100"/>
      <c r="L25" s="92">
        <v>0</v>
      </c>
      <c r="M25" s="92">
        <f>'1361'!H27</f>
        <v>181378.11</v>
      </c>
      <c r="N25" s="92">
        <f>'1361'!I27</f>
        <v>265840</v>
      </c>
      <c r="O25" s="80">
        <f t="shared" si="14"/>
        <v>0.68228298976828161</v>
      </c>
      <c r="P25" s="101"/>
      <c r="Q25" s="96" t="e">
        <f>G25+L25+#REF!</f>
        <v>#REF!</v>
      </c>
      <c r="R25" s="92">
        <f>'1401'!H27</f>
        <v>115820.97</v>
      </c>
      <c r="S25" s="92">
        <f>'1401'!I27</f>
        <v>184855</v>
      </c>
      <c r="T25" s="80">
        <f t="shared" si="15"/>
        <v>0.62655037732276653</v>
      </c>
      <c r="U25" s="77"/>
      <c r="V25" s="96" t="e">
        <f>L25+#REF!+Q25</f>
        <v>#REF!</v>
      </c>
      <c r="W25" s="92">
        <f>'1421'!H27</f>
        <v>124521.97</v>
      </c>
      <c r="X25" s="92">
        <f>'1421'!I27</f>
        <v>190486</v>
      </c>
      <c r="Y25" s="80">
        <f t="shared" si="16"/>
        <v>0.65370667660615478</v>
      </c>
      <c r="Z25" s="78"/>
      <c r="AA25" s="96" t="e">
        <f>#REF!+Q25+V25</f>
        <v>#REF!</v>
      </c>
      <c r="AB25" s="92">
        <f>'1601'!H27</f>
        <v>166452.63</v>
      </c>
      <c r="AC25" s="92">
        <f>'1601'!I27</f>
        <v>256626</v>
      </c>
      <c r="AD25" s="80">
        <f t="shared" si="17"/>
        <v>0.64861950854550987</v>
      </c>
      <c r="AE25" s="78"/>
      <c r="AF25" s="92">
        <v>0</v>
      </c>
      <c r="AG25" s="92">
        <f>'1621'!H27</f>
        <v>170903.83</v>
      </c>
      <c r="AH25" s="96">
        <f>'1621'!I27</f>
        <v>294303</v>
      </c>
      <c r="AI25" s="80">
        <f t="shared" si="18"/>
        <v>0.58070706041052922</v>
      </c>
      <c r="AJ25" s="78"/>
      <c r="AK25" s="96" t="e">
        <f t="shared" si="19"/>
        <v>#REF!</v>
      </c>
      <c r="AL25" s="96">
        <f>'1721'!H27</f>
        <v>419377.91</v>
      </c>
      <c r="AM25" s="96">
        <f>'1721'!I27</f>
        <v>641539</v>
      </c>
      <c r="AN25" s="80">
        <f t="shared" si="20"/>
        <v>0.65370602566640523</v>
      </c>
      <c r="AO25" s="78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0" t="str">
        <f t="shared" si="22"/>
        <v>%</v>
      </c>
      <c r="AT25" s="78"/>
      <c r="AU25" s="96" t="e">
        <f t="shared" si="23"/>
        <v>#REF!</v>
      </c>
      <c r="AV25" s="92">
        <f t="shared" si="1"/>
        <v>1319742.7699999998</v>
      </c>
      <c r="AW25" s="92">
        <f t="shared" si="2"/>
        <v>2049782</v>
      </c>
      <c r="AX25" s="93">
        <f t="shared" si="24"/>
        <v>0.64384542844068282</v>
      </c>
    </row>
    <row r="26" spans="1:50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v>0</v>
      </c>
      <c r="H26" s="92">
        <f>'1351'!H26</f>
        <v>0</v>
      </c>
      <c r="I26" s="92">
        <f>'1351'!I26</f>
        <v>0</v>
      </c>
      <c r="J26" s="93" t="s">
        <v>95</v>
      </c>
      <c r="K26" s="100"/>
      <c r="L26" s="92">
        <v>0</v>
      </c>
      <c r="M26" s="92">
        <f>'1361'!H28</f>
        <v>0</v>
      </c>
      <c r="N26" s="92">
        <f>'1361'!I28</f>
        <v>0</v>
      </c>
      <c r="O26" s="80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0" t="str">
        <f t="shared" si="15"/>
        <v>%</v>
      </c>
      <c r="U26" s="77"/>
      <c r="V26" s="96" t="e">
        <f>L26+#REF!+Q26</f>
        <v>#REF!</v>
      </c>
      <c r="W26" s="92">
        <f>'1421'!H28</f>
        <v>0</v>
      </c>
      <c r="X26" s="92">
        <f>'1421'!I28</f>
        <v>0</v>
      </c>
      <c r="Y26" s="80" t="str">
        <f t="shared" si="16"/>
        <v>%</v>
      </c>
      <c r="Z26" s="78"/>
      <c r="AA26" s="96" t="e">
        <f>#REF!+Q26+V26</f>
        <v>#REF!</v>
      </c>
      <c r="AB26" s="92">
        <f>'1601'!H28</f>
        <v>0</v>
      </c>
      <c r="AC26" s="92">
        <f>'1601'!I28</f>
        <v>0</v>
      </c>
      <c r="AD26" s="80" t="str">
        <f t="shared" si="17"/>
        <v>%</v>
      </c>
      <c r="AE26" s="78"/>
      <c r="AF26" s="92">
        <v>0</v>
      </c>
      <c r="AG26" s="92">
        <f>'1621'!H28</f>
        <v>0</v>
      </c>
      <c r="AH26" s="96">
        <f>'1621'!I28</f>
        <v>0</v>
      </c>
      <c r="AI26" s="80" t="str">
        <f t="shared" si="18"/>
        <v>%</v>
      </c>
      <c r="AJ26" s="78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0" t="str">
        <f t="shared" si="20"/>
        <v>%</v>
      </c>
      <c r="AO26" s="78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0" t="str">
        <f t="shared" si="22"/>
        <v>%</v>
      </c>
      <c r="AT26" s="78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v>0</v>
      </c>
      <c r="H27" s="92">
        <f>'1351'!H27</f>
        <v>0</v>
      </c>
      <c r="I27" s="92">
        <f>'1351'!I27</f>
        <v>0</v>
      </c>
      <c r="J27" s="93" t="s">
        <v>95</v>
      </c>
      <c r="K27" s="100"/>
      <c r="L27" s="92">
        <v>0</v>
      </c>
      <c r="M27" s="92">
        <f>'1361'!H29</f>
        <v>35182</v>
      </c>
      <c r="N27" s="92">
        <f>'1361'!I29</f>
        <v>0</v>
      </c>
      <c r="O27" s="80" t="str">
        <f t="shared" si="14"/>
        <v>%</v>
      </c>
      <c r="P27" s="101"/>
      <c r="Q27" s="96" t="e">
        <f>G27+L27+#REF!</f>
        <v>#REF!</v>
      </c>
      <c r="R27" s="92">
        <f>'1401'!H29</f>
        <v>250</v>
      </c>
      <c r="S27" s="92">
        <f>'1401'!I29</f>
        <v>0</v>
      </c>
      <c r="T27" s="80" t="str">
        <f t="shared" si="15"/>
        <v>%</v>
      </c>
      <c r="U27" s="77"/>
      <c r="V27" s="96" t="e">
        <f>L27+#REF!+Q27</f>
        <v>#REF!</v>
      </c>
      <c r="W27" s="92">
        <f>'1421'!H29</f>
        <v>0</v>
      </c>
      <c r="X27" s="92">
        <f>'1421'!I29</f>
        <v>79593</v>
      </c>
      <c r="Y27" s="80">
        <f t="shared" si="16"/>
        <v>0</v>
      </c>
      <c r="Z27" s="78"/>
      <c r="AA27" s="96" t="e">
        <f>#REF!+Q27+V27</f>
        <v>#REF!</v>
      </c>
      <c r="AB27" s="92">
        <f>'1601'!H29</f>
        <v>0</v>
      </c>
      <c r="AC27" s="92">
        <f>'1601'!I29</f>
        <v>0</v>
      </c>
      <c r="AD27" s="80" t="str">
        <f t="shared" si="17"/>
        <v>%</v>
      </c>
      <c r="AE27" s="78"/>
      <c r="AF27" s="92">
        <v>0</v>
      </c>
      <c r="AG27" s="92">
        <f>'1621'!H29</f>
        <v>1775.88</v>
      </c>
      <c r="AH27" s="96">
        <f>'1621'!I29</f>
        <v>0</v>
      </c>
      <c r="AI27" s="80" t="str">
        <f t="shared" si="18"/>
        <v>%</v>
      </c>
      <c r="AJ27" s="78"/>
      <c r="AK27" s="96" t="e">
        <f t="shared" si="19"/>
        <v>#REF!</v>
      </c>
      <c r="AL27" s="96">
        <f>'1721'!H29</f>
        <v>0</v>
      </c>
      <c r="AM27" s="96">
        <f>'1721'!I29</f>
        <v>0</v>
      </c>
      <c r="AN27" s="80" t="str">
        <f t="shared" si="20"/>
        <v>%</v>
      </c>
      <c r="AO27" s="78"/>
      <c r="AP27" s="96" t="e">
        <f t="shared" si="21"/>
        <v>#REF!</v>
      </c>
      <c r="AQ27" s="96">
        <f>'9000'!H26</f>
        <v>0</v>
      </c>
      <c r="AR27" s="96">
        <f>'9000'!I26</f>
        <v>20302.2</v>
      </c>
      <c r="AS27" s="80">
        <f t="shared" si="22"/>
        <v>0</v>
      </c>
      <c r="AT27" s="78"/>
      <c r="AU27" s="96" t="e">
        <f t="shared" si="23"/>
        <v>#REF!</v>
      </c>
      <c r="AV27" s="92">
        <f t="shared" si="1"/>
        <v>37207.879999999997</v>
      </c>
      <c r="AW27" s="92">
        <f t="shared" si="2"/>
        <v>99895.2</v>
      </c>
      <c r="AX27" s="93">
        <f t="shared" si="24"/>
        <v>0.37246914766675476</v>
      </c>
    </row>
    <row r="28" spans="1:50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0</v>
      </c>
      <c r="N28" s="92">
        <f>'1361'!I30</f>
        <v>193566</v>
      </c>
      <c r="O28" s="80">
        <f t="shared" si="14"/>
        <v>0</v>
      </c>
      <c r="P28" s="101"/>
      <c r="Q28" s="96" t="e">
        <f>G28+L28+#REF!</f>
        <v>#REF!</v>
      </c>
      <c r="R28" s="92">
        <f>'1401'!H30</f>
        <v>40348.629999999997</v>
      </c>
      <c r="S28" s="92">
        <f>'1401'!I30</f>
        <v>0</v>
      </c>
      <c r="T28" s="80" t="str">
        <f t="shared" si="15"/>
        <v>%</v>
      </c>
      <c r="U28" s="77"/>
      <c r="V28" s="96" t="e">
        <f>L28+#REF!+Q28</f>
        <v>#REF!</v>
      </c>
      <c r="W28" s="92">
        <f>'1421'!H30</f>
        <v>6154</v>
      </c>
      <c r="X28" s="92">
        <f>'1421'!I30</f>
        <v>83257</v>
      </c>
      <c r="Y28" s="80">
        <f t="shared" si="16"/>
        <v>7.3915706787417268E-2</v>
      </c>
      <c r="Z28" s="78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0">
        <f t="shared" si="17"/>
        <v>0</v>
      </c>
      <c r="AE28" s="78"/>
      <c r="AF28" s="92">
        <v>0</v>
      </c>
      <c r="AG28" s="92">
        <f>'1621'!H30</f>
        <v>1550.81</v>
      </c>
      <c r="AH28" s="96">
        <f>'1621'!I30</f>
        <v>0</v>
      </c>
      <c r="AI28" s="80" t="str">
        <f t="shared" si="18"/>
        <v>%</v>
      </c>
      <c r="AJ28" s="78"/>
      <c r="AK28" s="96" t="e">
        <f t="shared" si="19"/>
        <v>#REF!</v>
      </c>
      <c r="AL28" s="96">
        <f>'1721'!H30</f>
        <v>9052.6299999999992</v>
      </c>
      <c r="AM28" s="96">
        <f>'1721'!I30</f>
        <v>723155</v>
      </c>
      <c r="AN28" s="80">
        <f t="shared" si="20"/>
        <v>1.2518242976955148E-2</v>
      </c>
      <c r="AO28" s="78"/>
      <c r="AP28" s="96" t="e">
        <f t="shared" si="21"/>
        <v>#REF!</v>
      </c>
      <c r="AQ28" s="96">
        <f>'9000'!H27</f>
        <v>67790.099999999991</v>
      </c>
      <c r="AR28" s="96">
        <f>'9000'!I27</f>
        <v>218251</v>
      </c>
      <c r="AS28" s="80">
        <f t="shared" si="22"/>
        <v>0.31060613697073547</v>
      </c>
      <c r="AT28" s="78"/>
      <c r="AU28" s="96" t="e">
        <f t="shared" si="23"/>
        <v>#REF!</v>
      </c>
      <c r="AV28" s="92">
        <f t="shared" si="1"/>
        <v>124896.16999999998</v>
      </c>
      <c r="AW28" s="92">
        <f t="shared" si="2"/>
        <v>1552479</v>
      </c>
      <c r="AX28" s="93">
        <f t="shared" si="24"/>
        <v>8.0449506885439337E-2</v>
      </c>
    </row>
    <row r="29" spans="1:50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v>0</v>
      </c>
      <c r="H29" s="92">
        <f>'1351'!H29</f>
        <v>0</v>
      </c>
      <c r="I29" s="92">
        <f>'1351'!I29</f>
        <v>0</v>
      </c>
      <c r="J29" s="80" t="s">
        <v>95</v>
      </c>
      <c r="K29" s="101"/>
      <c r="L29" s="96">
        <v>0</v>
      </c>
      <c r="M29" s="92">
        <f>'1361'!H31</f>
        <v>0</v>
      </c>
      <c r="N29" s="92">
        <f>'1361'!I31</f>
        <v>0</v>
      </c>
      <c r="O29" s="80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0" t="str">
        <f t="shared" si="15"/>
        <v>%</v>
      </c>
      <c r="U29" s="77"/>
      <c r="V29" s="96" t="e">
        <f>L29+#REF!+Q29</f>
        <v>#REF!</v>
      </c>
      <c r="W29" s="92">
        <f>'1421'!H31</f>
        <v>0</v>
      </c>
      <c r="X29" s="92">
        <f>'1421'!I31</f>
        <v>0</v>
      </c>
      <c r="Y29" s="80" t="str">
        <f t="shared" si="16"/>
        <v>%</v>
      </c>
      <c r="Z29" s="78"/>
      <c r="AA29" s="96" t="e">
        <f>#REF!+Q29+V29</f>
        <v>#REF!</v>
      </c>
      <c r="AB29" s="92">
        <f>'1601'!H31</f>
        <v>0</v>
      </c>
      <c r="AC29" s="92">
        <f>'1601'!I31</f>
        <v>0</v>
      </c>
      <c r="AD29" s="80" t="str">
        <f t="shared" si="17"/>
        <v>%</v>
      </c>
      <c r="AE29" s="78"/>
      <c r="AF29" s="92">
        <v>0</v>
      </c>
      <c r="AG29" s="92">
        <f>'1621'!H31</f>
        <v>0</v>
      </c>
      <c r="AH29" s="96">
        <f>'1621'!I31</f>
        <v>0</v>
      </c>
      <c r="AI29" s="80" t="str">
        <f t="shared" si="18"/>
        <v>%</v>
      </c>
      <c r="AJ29" s="78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0" t="str">
        <f t="shared" si="20"/>
        <v>%</v>
      </c>
      <c r="AO29" s="78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0" t="str">
        <f t="shared" si="22"/>
        <v>%</v>
      </c>
      <c r="AT29" s="78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420255.9</v>
      </c>
      <c r="H30" s="102">
        <f>SUM(H14:H29)</f>
        <v>2886711.0700000003</v>
      </c>
      <c r="I30" s="102">
        <f>SUM(I14:I29)</f>
        <v>4753819</v>
      </c>
      <c r="J30" s="103">
        <v>8.8403849620694447E-2</v>
      </c>
      <c r="K30" s="101"/>
      <c r="L30" s="102">
        <f>SUM(L14:L29)</f>
        <v>0</v>
      </c>
      <c r="M30" s="102">
        <f>SUM(M14:M29)</f>
        <v>3597784.8299999996</v>
      </c>
      <c r="N30" s="102">
        <f>SUM(N14:N29)</f>
        <v>5709191</v>
      </c>
      <c r="O30" s="103">
        <f>IF(N30=0,"",M30/N30)</f>
        <v>0.63017419280595088</v>
      </c>
      <c r="P30" s="101"/>
      <c r="Q30" s="102" t="e">
        <f>SUM(Q14:Q29)</f>
        <v>#REF!</v>
      </c>
      <c r="R30" s="102">
        <f>SUM(R14:R29)</f>
        <v>2341880.42</v>
      </c>
      <c r="S30" s="102">
        <f>SUM(S14:S29)</f>
        <v>3987417</v>
      </c>
      <c r="T30" s="103">
        <f>IF(S30=0,"",R30/S30)</f>
        <v>0.58731765952745851</v>
      </c>
      <c r="U30" s="77"/>
      <c r="V30" s="102" t="e">
        <f>SUM(V14:V29)</f>
        <v>#REF!</v>
      </c>
      <c r="W30" s="102">
        <f>SUM(W14:W29)</f>
        <v>2452999.56</v>
      </c>
      <c r="X30" s="102">
        <f>SUM(X14:X29)</f>
        <v>4108771</v>
      </c>
      <c r="Y30" s="103">
        <f>IF(X30=0,"",W30/X30)</f>
        <v>0.59701539949537219</v>
      </c>
      <c r="Z30" s="78"/>
      <c r="AA30" s="102" t="e">
        <f>SUM(AA14:AA29)</f>
        <v>#REF!</v>
      </c>
      <c r="AB30" s="102">
        <f>SUM(AB14:AB29)</f>
        <v>3184225.39</v>
      </c>
      <c r="AC30" s="102">
        <f>SUM(AC14:AC29)</f>
        <v>5385554</v>
      </c>
      <c r="AD30" s="103">
        <f>IF(AC30=0,"",AB30/AC30)</f>
        <v>0.59125307999882648</v>
      </c>
      <c r="AE30" s="78"/>
      <c r="AF30" s="102">
        <f>SUM(AF14:AF29)</f>
        <v>0</v>
      </c>
      <c r="AG30" s="102">
        <f>SUM(AG14:AG29)</f>
        <v>3353791.35</v>
      </c>
      <c r="AH30" s="102">
        <f>SUM(AH14:AH29)</f>
        <v>5925668</v>
      </c>
      <c r="AI30" s="103">
        <f>IF(AH30=0,"",AG30/AH30)</f>
        <v>0.56597692445813708</v>
      </c>
      <c r="AJ30" s="78"/>
      <c r="AK30" s="102" t="e">
        <f>SUM(AK14:AK29)</f>
        <v>#REF!</v>
      </c>
      <c r="AL30" s="102">
        <f>SUM(AL14:AL29)</f>
        <v>8054186.8200000003</v>
      </c>
      <c r="AM30" s="102">
        <f>SUM(AM14:AM29)</f>
        <v>13486283</v>
      </c>
      <c r="AN30" s="103">
        <f>IF(AM30=0,"",AL30/AM30)</f>
        <v>0.59721324400503828</v>
      </c>
      <c r="AO30" s="78"/>
      <c r="AP30" s="102" t="e">
        <f>SUM(AP14:AP29)</f>
        <v>#REF!</v>
      </c>
      <c r="AQ30" s="102">
        <f>SUM(AQ14:AQ29)</f>
        <v>2640045.63</v>
      </c>
      <c r="AR30" s="102">
        <f>SUM(AR14:AR29)</f>
        <v>3167626.96</v>
      </c>
      <c r="AS30" s="103">
        <f>IF(AR30=0,"",AQ30/AR30)</f>
        <v>0.833445877099114</v>
      </c>
      <c r="AT30" s="78"/>
      <c r="AU30" s="102" t="e">
        <f>SUM(AU14:AU29)</f>
        <v>#REF!</v>
      </c>
      <c r="AV30" s="118">
        <f>SUM(AV14:AV29)</f>
        <v>28511625.07</v>
      </c>
      <c r="AW30" s="118">
        <f>SUM(AW14:AW29)</f>
        <v>46524329.960000001</v>
      </c>
      <c r="AX30" s="119">
        <f>IF(AW30=0,"",AV30/AW30)</f>
        <v>0.61283257801914193</v>
      </c>
    </row>
    <row r="31" spans="1:50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0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4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4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1588691.2600000005</v>
      </c>
      <c r="I34" s="92">
        <f>'1351'!I34</f>
        <v>3332046.25</v>
      </c>
      <c r="J34" s="80">
        <v>5.4045228213744027E-3</v>
      </c>
      <c r="K34" s="101"/>
      <c r="L34" s="92">
        <v>6193.79</v>
      </c>
      <c r="M34" s="92">
        <f>'1361'!H36</f>
        <v>2098837.23</v>
      </c>
      <c r="N34" s="92">
        <f>'1361'!I36</f>
        <v>4026759.4999999995</v>
      </c>
      <c r="O34" s="80">
        <f t="shared" ref="O34:O48" si="25">IF(N34=0,"%",M34/N34)</f>
        <v>0.52122239483137744</v>
      </c>
      <c r="P34" s="101"/>
      <c r="Q34" s="96" t="e">
        <f>G34+L34+#REF!</f>
        <v>#REF!</v>
      </c>
      <c r="R34" s="92">
        <f>'1401'!H36</f>
        <v>1504434.5799999998</v>
      </c>
      <c r="S34" s="92">
        <f>'1401'!I36</f>
        <v>2686218.06</v>
      </c>
      <c r="T34" s="80">
        <f t="shared" ref="T34:T49" si="26">IF(S34=0,"%",R34/S34)</f>
        <v>0.56005675875770111</v>
      </c>
      <c r="U34" s="77"/>
      <c r="V34" s="96" t="e">
        <f>L34+#REF!+Q34</f>
        <v>#REF!</v>
      </c>
      <c r="W34" s="92">
        <f>'1421'!H36</f>
        <v>1489437.11</v>
      </c>
      <c r="X34" s="92">
        <f>'1421'!I36</f>
        <v>2985676.4399999995</v>
      </c>
      <c r="Y34" s="80">
        <f t="shared" ref="Y34:Y49" si="27">IF(X34=0,"%",W34/X34)</f>
        <v>0.49886085780949541</v>
      </c>
      <c r="Z34" s="78"/>
      <c r="AA34" s="96" t="e">
        <f>#REF!+Q34+V34</f>
        <v>#REF!</v>
      </c>
      <c r="AB34" s="92">
        <f>'1601'!H36</f>
        <v>1559790.7600000002</v>
      </c>
      <c r="AC34" s="92">
        <f>'1601'!I36</f>
        <v>3113780.1</v>
      </c>
      <c r="AD34" s="80">
        <f t="shared" ref="AD34:AD49" si="28">IF(AC34=0,"%",AB34/AC34)</f>
        <v>0.50093157188588888</v>
      </c>
      <c r="AE34" s="78"/>
      <c r="AF34" s="92">
        <v>0</v>
      </c>
      <c r="AG34" s="92">
        <f>'1621'!H37</f>
        <v>1690031.6900000004</v>
      </c>
      <c r="AH34" s="96">
        <f>'1621'!I37</f>
        <v>3574658.18</v>
      </c>
      <c r="AI34" s="80">
        <f t="shared" ref="AI34:AI49" si="29">IF(AH34=0,"%",AG34/AH34)</f>
        <v>0.47278134157151785</v>
      </c>
      <c r="AJ34" s="78"/>
      <c r="AK34" s="96" t="e">
        <f t="shared" ref="AK34:AK49" si="30">V34+AA34+AF34</f>
        <v>#REF!</v>
      </c>
      <c r="AL34" s="96">
        <f>'1721'!H36</f>
        <v>3923052.78</v>
      </c>
      <c r="AM34" s="96">
        <f>'1721'!I36</f>
        <v>7652138.370000001</v>
      </c>
      <c r="AN34" s="80">
        <f t="shared" ref="AN34:AN49" si="31">IF(AM34=0,"%",AL34/AM34)</f>
        <v>0.51267405139721733</v>
      </c>
      <c r="AO34" s="78"/>
      <c r="AP34" s="96" t="e">
        <f t="shared" ref="AP34:AP49" si="32">AA34+AF34+AK34</f>
        <v>#REF!</v>
      </c>
      <c r="AQ34" s="96">
        <f>'9000'!H33</f>
        <v>0</v>
      </c>
      <c r="AR34" s="96">
        <f>'9000'!I33</f>
        <v>108352</v>
      </c>
      <c r="AS34" s="80">
        <f t="shared" ref="AS34:AS48" si="33">IF(AR34=0,"%",AQ34/AR34)</f>
        <v>0</v>
      </c>
      <c r="AT34" s="78"/>
      <c r="AU34" s="96" t="e">
        <f t="shared" ref="AU34:AU49" si="34">AF34+AK34+AP34</f>
        <v>#REF!</v>
      </c>
      <c r="AV34" s="92">
        <f>H34+M34+R34+W34+AB34+AG34+AL34+AQ34</f>
        <v>13854275.410000002</v>
      </c>
      <c r="AW34" s="92">
        <f>I34+N34+S34+X34+AC34+AH34+AM34+AR34</f>
        <v>27479628.900000002</v>
      </c>
      <c r="AX34" s="93">
        <f t="shared" ref="AX34:AX48" si="35">IF(AW34=0,"%",AV34/AW34)</f>
        <v>0.50416530224685829</v>
      </c>
    </row>
    <row r="35" spans="1:54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75808.810000000012</v>
      </c>
      <c r="I35" s="92">
        <f>'1351'!I35</f>
        <v>159751.13</v>
      </c>
      <c r="J35" s="80">
        <v>8.8888260133120804E-4</v>
      </c>
      <c r="K35" s="101"/>
      <c r="L35" s="92">
        <v>73225</v>
      </c>
      <c r="M35" s="92">
        <f>'1361'!H37</f>
        <v>167432.60999999999</v>
      </c>
      <c r="N35" s="92">
        <f>'1361'!I37</f>
        <v>312795.89</v>
      </c>
      <c r="O35" s="80">
        <f t="shared" si="25"/>
        <v>0.53527752554549224</v>
      </c>
      <c r="P35" s="101"/>
      <c r="Q35" s="96" t="e">
        <f>G35+L35+#REF!</f>
        <v>#REF!</v>
      </c>
      <c r="R35" s="92">
        <f>'1401'!H37</f>
        <v>105592.02999999998</v>
      </c>
      <c r="S35" s="92">
        <f>'1401'!I37</f>
        <v>171389.89999999997</v>
      </c>
      <c r="T35" s="80">
        <f t="shared" si="26"/>
        <v>0.61609248853053766</v>
      </c>
      <c r="U35" s="77"/>
      <c r="V35" s="96" t="e">
        <f>L35+#REF!+Q35</f>
        <v>#REF!</v>
      </c>
      <c r="W35" s="92">
        <f>'1421'!H37</f>
        <v>99987.769999999975</v>
      </c>
      <c r="X35" s="92">
        <f>'1421'!I37</f>
        <v>148025.24</v>
      </c>
      <c r="Y35" s="80">
        <f t="shared" si="27"/>
        <v>0.67547784418387014</v>
      </c>
      <c r="Z35" s="78"/>
      <c r="AA35" s="96" t="e">
        <f>#REF!+Q35+V35</f>
        <v>#REF!</v>
      </c>
      <c r="AB35" s="92">
        <f>'1601'!H37</f>
        <v>66857.460000000006</v>
      </c>
      <c r="AC35" s="92">
        <f>'1601'!I37</f>
        <v>128394.91</v>
      </c>
      <c r="AD35" s="80">
        <f t="shared" si="28"/>
        <v>0.52071737111697036</v>
      </c>
      <c r="AE35" s="78"/>
      <c r="AF35" s="92">
        <v>0</v>
      </c>
      <c r="AG35" s="92">
        <f>'1621'!H38</f>
        <v>23222.76</v>
      </c>
      <c r="AH35" s="96">
        <f>'1621'!I38</f>
        <v>54313.98</v>
      </c>
      <c r="AI35" s="80">
        <f t="shared" si="29"/>
        <v>0.42756505783593834</v>
      </c>
      <c r="AJ35" s="78"/>
      <c r="AK35" s="96" t="e">
        <f t="shared" si="30"/>
        <v>#REF!</v>
      </c>
      <c r="AL35" s="96">
        <f>'1721'!H37</f>
        <v>320406.32999999996</v>
      </c>
      <c r="AM35" s="96">
        <f>'1721'!I37</f>
        <v>690748.1399999999</v>
      </c>
      <c r="AN35" s="80">
        <f t="shared" si="31"/>
        <v>0.4638540611922603</v>
      </c>
      <c r="AO35" s="78"/>
      <c r="AP35" s="96" t="e">
        <f t="shared" si="32"/>
        <v>#REF!</v>
      </c>
      <c r="AQ35" s="96">
        <f>'9000'!H34</f>
        <v>448396.36</v>
      </c>
      <c r="AR35" s="96">
        <f>'9000'!I34</f>
        <v>766816.88</v>
      </c>
      <c r="AS35" s="80">
        <f t="shared" si="33"/>
        <v>0.58475024702116618</v>
      </c>
      <c r="AT35" s="78"/>
      <c r="AU35" s="96" t="e">
        <f t="shared" si="34"/>
        <v>#REF!</v>
      </c>
      <c r="AV35" s="92">
        <f t="shared" ref="AV35:AV49" si="36">H35+M35+R35+W35+AB35+AG35+AL35+AQ35</f>
        <v>1307704.1299999999</v>
      </c>
      <c r="AW35" s="92">
        <f t="shared" ref="AW35:AW49" si="37">I35+N35+S35+X35+AC35+AH35+AM35+AR35</f>
        <v>2432236.0699999998</v>
      </c>
      <c r="AX35" s="93">
        <f t="shared" si="35"/>
        <v>0.5376551010527526</v>
      </c>
    </row>
    <row r="36" spans="1:54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13750</v>
      </c>
      <c r="I36" s="92">
        <f>'1351'!I36</f>
        <v>13750</v>
      </c>
      <c r="J36" s="80">
        <v>0</v>
      </c>
      <c r="K36" s="101"/>
      <c r="L36" s="96">
        <v>0</v>
      </c>
      <c r="M36" s="92">
        <f>'1361'!H38</f>
        <v>13750</v>
      </c>
      <c r="N36" s="92">
        <f>'1361'!I38</f>
        <v>13750</v>
      </c>
      <c r="O36" s="80">
        <f t="shared" si="25"/>
        <v>1</v>
      </c>
      <c r="P36" s="101"/>
      <c r="Q36" s="96" t="e">
        <f>G36+L36+#REF!</f>
        <v>#REF!</v>
      </c>
      <c r="R36" s="92">
        <f>'1401'!H38</f>
        <v>13750</v>
      </c>
      <c r="S36" s="92">
        <f>'1401'!I38</f>
        <v>13750</v>
      </c>
      <c r="T36" s="80">
        <f t="shared" si="26"/>
        <v>1</v>
      </c>
      <c r="U36" s="77"/>
      <c r="V36" s="96" t="e">
        <f>L36+#REF!+Q36</f>
        <v>#REF!</v>
      </c>
      <c r="W36" s="92">
        <f>'1421'!H38</f>
        <v>13750</v>
      </c>
      <c r="X36" s="92">
        <f>'1421'!I38</f>
        <v>13750</v>
      </c>
      <c r="Y36" s="80">
        <f t="shared" si="27"/>
        <v>1</v>
      </c>
      <c r="Z36" s="78"/>
      <c r="AA36" s="96" t="e">
        <f>#REF!+Q36+V36</f>
        <v>#REF!</v>
      </c>
      <c r="AB36" s="92">
        <f>'1601'!H38</f>
        <v>13250</v>
      </c>
      <c r="AC36" s="92">
        <f>'1601'!I38</f>
        <v>13250</v>
      </c>
      <c r="AD36" s="80">
        <f t="shared" si="28"/>
        <v>1</v>
      </c>
      <c r="AE36" s="78"/>
      <c r="AF36" s="92">
        <v>0</v>
      </c>
      <c r="AG36" s="92">
        <f>'1621'!H39</f>
        <v>13250</v>
      </c>
      <c r="AH36" s="96">
        <f>'1621'!I39</f>
        <v>13250</v>
      </c>
      <c r="AI36" s="80">
        <f t="shared" si="29"/>
        <v>1</v>
      </c>
      <c r="AJ36" s="78"/>
      <c r="AK36" s="96" t="e">
        <f t="shared" si="30"/>
        <v>#REF!</v>
      </c>
      <c r="AL36" s="96">
        <f>'1721'!H38</f>
        <v>18500</v>
      </c>
      <c r="AM36" s="96">
        <f>'1721'!I38</f>
        <v>18500</v>
      </c>
      <c r="AN36" s="80">
        <f t="shared" si="31"/>
        <v>1</v>
      </c>
      <c r="AO36" s="78"/>
      <c r="AP36" s="96" t="e">
        <f t="shared" si="32"/>
        <v>#REF!</v>
      </c>
      <c r="AQ36" s="96">
        <f>'9000'!H35</f>
        <v>108517.91</v>
      </c>
      <c r="AR36" s="96">
        <f>'9000'!I35</f>
        <v>176000</v>
      </c>
      <c r="AS36" s="80">
        <f t="shared" si="33"/>
        <v>0.61657903409090908</v>
      </c>
      <c r="AT36" s="78"/>
      <c r="AU36" s="96" t="e">
        <f t="shared" si="34"/>
        <v>#REF!</v>
      </c>
      <c r="AV36" s="92">
        <f t="shared" si="36"/>
        <v>208517.91</v>
      </c>
      <c r="AW36" s="92">
        <f t="shared" si="37"/>
        <v>276000</v>
      </c>
      <c r="AX36" s="93">
        <f t="shared" si="35"/>
        <v>0.75549967391304351</v>
      </c>
    </row>
    <row r="37" spans="1:54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0" t="s">
        <v>95</v>
      </c>
      <c r="K37" s="101"/>
      <c r="L37" s="96">
        <v>0</v>
      </c>
      <c r="M37" s="92">
        <f>'1361'!H39</f>
        <v>0</v>
      </c>
      <c r="N37" s="92">
        <f>'1361'!I39</f>
        <v>0</v>
      </c>
      <c r="O37" s="80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0" t="str">
        <f t="shared" si="26"/>
        <v>%</v>
      </c>
      <c r="U37" s="77"/>
      <c r="V37" s="96" t="e">
        <f>L37+#REF!+Q37</f>
        <v>#REF!</v>
      </c>
      <c r="W37" s="92">
        <f>'1421'!H39</f>
        <v>0</v>
      </c>
      <c r="X37" s="92">
        <f>'1421'!I39</f>
        <v>0</v>
      </c>
      <c r="Y37" s="80" t="str">
        <f t="shared" si="27"/>
        <v>%</v>
      </c>
      <c r="Z37" s="78"/>
      <c r="AA37" s="96" t="e">
        <f>#REF!+Q37+V37</f>
        <v>#REF!</v>
      </c>
      <c r="AB37" s="92">
        <f>'1601'!H39</f>
        <v>0</v>
      </c>
      <c r="AC37" s="92">
        <f>'1601'!I39</f>
        <v>0</v>
      </c>
      <c r="AD37" s="80" t="str">
        <f t="shared" si="28"/>
        <v>%</v>
      </c>
      <c r="AE37" s="78"/>
      <c r="AF37" s="92">
        <v>0</v>
      </c>
      <c r="AG37" s="92">
        <f>'1621'!H40</f>
        <v>0</v>
      </c>
      <c r="AH37" s="96">
        <f>'1621'!I40</f>
        <v>0</v>
      </c>
      <c r="AI37" s="80" t="str">
        <f t="shared" si="29"/>
        <v>%</v>
      </c>
      <c r="AJ37" s="78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0" t="str">
        <f t="shared" si="31"/>
        <v>%</v>
      </c>
      <c r="AO37" s="78"/>
      <c r="AP37" s="96" t="e">
        <f t="shared" si="32"/>
        <v>#REF!</v>
      </c>
      <c r="AQ37" s="96">
        <f>'9000'!H36</f>
        <v>179020.35000000003</v>
      </c>
      <c r="AR37" s="96">
        <f>'9000'!I36</f>
        <v>422707.11000000004</v>
      </c>
      <c r="AS37" s="80">
        <f t="shared" si="33"/>
        <v>0.42350920002268239</v>
      </c>
      <c r="AT37" s="78"/>
      <c r="AU37" s="96" t="e">
        <f t="shared" si="34"/>
        <v>#REF!</v>
      </c>
      <c r="AV37" s="92">
        <f t="shared" si="36"/>
        <v>179020.35000000003</v>
      </c>
      <c r="AW37" s="92">
        <f t="shared" si="37"/>
        <v>422707.11000000004</v>
      </c>
      <c r="AX37" s="93">
        <f t="shared" si="35"/>
        <v>0.42350920002268239</v>
      </c>
    </row>
    <row r="38" spans="1:54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267684.17000000004</v>
      </c>
      <c r="I38" s="92">
        <f>'1351'!I38</f>
        <v>420309.52999999991</v>
      </c>
      <c r="J38" s="80">
        <v>8.6510148841973694E-2</v>
      </c>
      <c r="K38" s="101"/>
      <c r="L38" s="96">
        <v>0</v>
      </c>
      <c r="M38" s="92">
        <f>'1361'!H40</f>
        <v>263792.46000000002</v>
      </c>
      <c r="N38" s="92">
        <f>'1361'!I40</f>
        <v>447743.15</v>
      </c>
      <c r="O38" s="80">
        <f t="shared" si="25"/>
        <v>0.58916023617558422</v>
      </c>
      <c r="P38" s="101"/>
      <c r="Q38" s="96" t="e">
        <f>G38+L38+#REF!</f>
        <v>#REF!</v>
      </c>
      <c r="R38" s="92">
        <f>'1401'!H40</f>
        <v>246139</v>
      </c>
      <c r="S38" s="92">
        <f>'1401'!I40</f>
        <v>438855.79</v>
      </c>
      <c r="T38" s="80">
        <f t="shared" si="26"/>
        <v>0.56086533574047182</v>
      </c>
      <c r="U38" s="77"/>
      <c r="V38" s="96" t="e">
        <f>L38+#REF!+Q38</f>
        <v>#REF!</v>
      </c>
      <c r="W38" s="92">
        <f>'1421'!H40</f>
        <v>242941.04</v>
      </c>
      <c r="X38" s="92">
        <f>'1421'!I40</f>
        <v>415645.23</v>
      </c>
      <c r="Y38" s="80">
        <f t="shared" si="27"/>
        <v>0.58449134614151599</v>
      </c>
      <c r="Z38" s="78"/>
      <c r="AA38" s="96" t="e">
        <f>#REF!+Q38+V38</f>
        <v>#REF!</v>
      </c>
      <c r="AB38" s="92">
        <f>'1601'!H40</f>
        <v>392840.41000000009</v>
      </c>
      <c r="AC38" s="92">
        <f>'1601'!I40</f>
        <v>680602.78</v>
      </c>
      <c r="AD38" s="80">
        <f t="shared" si="28"/>
        <v>0.5771948360246193</v>
      </c>
      <c r="AE38" s="78"/>
      <c r="AF38" s="92">
        <v>0</v>
      </c>
      <c r="AG38" s="92">
        <f>'1621'!H41</f>
        <v>368579.33999999997</v>
      </c>
      <c r="AH38" s="96">
        <f>'1621'!I41</f>
        <v>676948.39</v>
      </c>
      <c r="AI38" s="80">
        <f t="shared" si="29"/>
        <v>0.54447184666470649</v>
      </c>
      <c r="AJ38" s="78"/>
      <c r="AK38" s="96" t="e">
        <f t="shared" si="30"/>
        <v>#REF!</v>
      </c>
      <c r="AL38" s="96">
        <f>'1721'!H40</f>
        <v>733778.69000000006</v>
      </c>
      <c r="AM38" s="96">
        <f>'1721'!I40</f>
        <v>1322801.8099999998</v>
      </c>
      <c r="AN38" s="80">
        <f t="shared" si="31"/>
        <v>0.55471551705844746</v>
      </c>
      <c r="AO38" s="78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0" t="str">
        <f t="shared" si="33"/>
        <v>%</v>
      </c>
      <c r="AT38" s="78"/>
      <c r="AU38" s="96" t="e">
        <f t="shared" si="34"/>
        <v>#REF!</v>
      </c>
      <c r="AV38" s="92">
        <f t="shared" si="36"/>
        <v>2515755.1100000003</v>
      </c>
      <c r="AW38" s="92">
        <f t="shared" si="37"/>
        <v>4402906.68</v>
      </c>
      <c r="AX38" s="93">
        <f t="shared" si="35"/>
        <v>0.57138506283308288</v>
      </c>
    </row>
    <row r="39" spans="1:54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0" t="s">
        <v>95</v>
      </c>
      <c r="K39" s="101"/>
      <c r="L39" s="96">
        <v>0</v>
      </c>
      <c r="M39" s="92">
        <f>'1361'!H41</f>
        <v>0</v>
      </c>
      <c r="N39" s="92">
        <f>'1361'!I41</f>
        <v>0</v>
      </c>
      <c r="O39" s="80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0" t="str">
        <f t="shared" si="26"/>
        <v>%</v>
      </c>
      <c r="U39" s="77"/>
      <c r="V39" s="96" t="e">
        <f>L39+#REF!+Q39</f>
        <v>#REF!</v>
      </c>
      <c r="W39" s="92">
        <f>'1421'!H41</f>
        <v>0</v>
      </c>
      <c r="X39" s="92">
        <f>'1421'!I41</f>
        <v>0</v>
      </c>
      <c r="Y39" s="80" t="str">
        <f t="shared" si="27"/>
        <v>%</v>
      </c>
      <c r="Z39" s="78"/>
      <c r="AA39" s="96" t="e">
        <f>#REF!+Q39+V39</f>
        <v>#REF!</v>
      </c>
      <c r="AB39" s="92">
        <f>'1601'!H41</f>
        <v>0</v>
      </c>
      <c r="AC39" s="92">
        <f>'1601'!I41</f>
        <v>0</v>
      </c>
      <c r="AD39" s="80" t="str">
        <f t="shared" si="28"/>
        <v>%</v>
      </c>
      <c r="AE39" s="78"/>
      <c r="AF39" s="92">
        <v>0</v>
      </c>
      <c r="AG39" s="92">
        <f>'1621'!H42</f>
        <v>0</v>
      </c>
      <c r="AH39" s="96">
        <f>'1621'!I42</f>
        <v>0</v>
      </c>
      <c r="AI39" s="80" t="str">
        <f t="shared" si="29"/>
        <v>%</v>
      </c>
      <c r="AJ39" s="78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0" t="str">
        <f t="shared" si="31"/>
        <v>%</v>
      </c>
      <c r="AO39" s="78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0" t="str">
        <f t="shared" si="33"/>
        <v>%</v>
      </c>
      <c r="AT39" s="78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4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13317.82</v>
      </c>
      <c r="I40" s="92">
        <f>'1351'!I40</f>
        <v>21021</v>
      </c>
      <c r="J40" s="80">
        <v>9.4010751153608296E-2</v>
      </c>
      <c r="K40" s="101"/>
      <c r="L40" s="96">
        <v>0</v>
      </c>
      <c r="M40" s="92">
        <f>'1361'!H42</f>
        <v>17098.21</v>
      </c>
      <c r="N40" s="92">
        <f>'1361'!I42</f>
        <v>25857</v>
      </c>
      <c r="O40" s="80">
        <f t="shared" si="25"/>
        <v>0.66126039370383261</v>
      </c>
      <c r="P40" s="101"/>
      <c r="Q40" s="96" t="e">
        <f>G40+L40+#REF!</f>
        <v>#REF!</v>
      </c>
      <c r="R40" s="92">
        <f>'1401'!H42</f>
        <v>10919.35</v>
      </c>
      <c r="S40" s="92">
        <f>'1401'!I42</f>
        <v>17979</v>
      </c>
      <c r="T40" s="80">
        <f t="shared" si="26"/>
        <v>0.60733911785972527</v>
      </c>
      <c r="U40" s="77"/>
      <c r="V40" s="96" t="e">
        <f>L40+#REF!+Q40</f>
        <v>#REF!</v>
      </c>
      <c r="W40" s="92">
        <f>'1421'!H42</f>
        <v>11736.48</v>
      </c>
      <c r="X40" s="92">
        <f>'1421'!I42</f>
        <v>18525</v>
      </c>
      <c r="Y40" s="80">
        <f t="shared" si="27"/>
        <v>0.63354817813765185</v>
      </c>
      <c r="Z40" s="78"/>
      <c r="AA40" s="96" t="e">
        <f>#REF!+Q40+V40</f>
        <v>#REF!</v>
      </c>
      <c r="AB40" s="92">
        <f>'1601'!H42</f>
        <v>15689.83</v>
      </c>
      <c r="AC40" s="92">
        <f>'1601'!I42</f>
        <v>24960</v>
      </c>
      <c r="AD40" s="80">
        <f t="shared" si="28"/>
        <v>0.62859895833333335</v>
      </c>
      <c r="AE40" s="78"/>
      <c r="AF40" s="92">
        <v>0</v>
      </c>
      <c r="AG40" s="92">
        <f>'1621'!H43</f>
        <v>16109.88</v>
      </c>
      <c r="AH40" s="96">
        <f>'1621'!I43</f>
        <v>28626</v>
      </c>
      <c r="AI40" s="80">
        <f t="shared" si="29"/>
        <v>0.56277090756654791</v>
      </c>
      <c r="AJ40" s="78"/>
      <c r="AK40" s="96" t="e">
        <f t="shared" si="30"/>
        <v>#REF!</v>
      </c>
      <c r="AL40" s="96">
        <f>'1721'!H42</f>
        <v>39533.46</v>
      </c>
      <c r="AM40" s="96">
        <f>'1721'!I42</f>
        <v>62400</v>
      </c>
      <c r="AN40" s="80">
        <f t="shared" si="31"/>
        <v>0.63354903846153843</v>
      </c>
      <c r="AO40" s="78"/>
      <c r="AP40" s="96" t="e">
        <f t="shared" si="32"/>
        <v>#REF!</v>
      </c>
      <c r="AQ40" s="96">
        <f>'9000'!H39</f>
        <v>381251.15</v>
      </c>
      <c r="AR40" s="96">
        <f>'9000'!I39</f>
        <v>606263.59000000008</v>
      </c>
      <c r="AS40" s="80">
        <f t="shared" si="33"/>
        <v>0.62885377959115107</v>
      </c>
      <c r="AT40" s="78"/>
      <c r="AU40" s="96" t="e">
        <f t="shared" si="34"/>
        <v>#REF!</v>
      </c>
      <c r="AV40" s="92">
        <f t="shared" si="36"/>
        <v>505656.18000000005</v>
      </c>
      <c r="AW40" s="92">
        <f t="shared" si="37"/>
        <v>805631.59000000008</v>
      </c>
      <c r="AX40" s="93">
        <f t="shared" si="35"/>
        <v>0.62765187745430884</v>
      </c>
    </row>
    <row r="41" spans="1:54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0" t="s">
        <v>95</v>
      </c>
      <c r="K41" s="101"/>
      <c r="L41" s="96">
        <v>0</v>
      </c>
      <c r="M41" s="92">
        <f>'1361'!H43</f>
        <v>0</v>
      </c>
      <c r="N41" s="92">
        <f>'1361'!I43</f>
        <v>0</v>
      </c>
      <c r="O41" s="80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0" t="str">
        <f t="shared" si="26"/>
        <v>%</v>
      </c>
      <c r="U41" s="77"/>
      <c r="V41" s="96" t="e">
        <f>L41+#REF!+Q41</f>
        <v>#REF!</v>
      </c>
      <c r="W41" s="92">
        <f>'1421'!H43</f>
        <v>0</v>
      </c>
      <c r="X41" s="92">
        <f>'1421'!I43</f>
        <v>0</v>
      </c>
      <c r="Y41" s="80" t="str">
        <f t="shared" si="27"/>
        <v>%</v>
      </c>
      <c r="Z41" s="78"/>
      <c r="AA41" s="96" t="e">
        <f>#REF!+Q41+V41</f>
        <v>#REF!</v>
      </c>
      <c r="AB41" s="92">
        <f>'1601'!H43</f>
        <v>0</v>
      </c>
      <c r="AC41" s="92">
        <f>'1601'!I43</f>
        <v>0</v>
      </c>
      <c r="AD41" s="80" t="str">
        <f t="shared" si="28"/>
        <v>%</v>
      </c>
      <c r="AE41" s="78"/>
      <c r="AF41" s="92">
        <v>0</v>
      </c>
      <c r="AG41" s="92">
        <f>'1621'!H44</f>
        <v>0</v>
      </c>
      <c r="AH41" s="96">
        <f>'1621'!I44</f>
        <v>0</v>
      </c>
      <c r="AI41" s="80" t="str">
        <f t="shared" si="29"/>
        <v>%</v>
      </c>
      <c r="AJ41" s="78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0" t="str">
        <f t="shared" si="31"/>
        <v>%</v>
      </c>
      <c r="AO41" s="78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0" t="str">
        <f t="shared" si="33"/>
        <v>%</v>
      </c>
      <c r="AT41" s="78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4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0" t="s">
        <v>95</v>
      </c>
      <c r="K42" s="101"/>
      <c r="L42" s="96">
        <v>0</v>
      </c>
      <c r="M42" s="92">
        <f>'1361'!H44</f>
        <v>0</v>
      </c>
      <c r="N42" s="92">
        <f>'1361'!I44</f>
        <v>0</v>
      </c>
      <c r="O42" s="80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0" t="str">
        <f t="shared" si="26"/>
        <v>%</v>
      </c>
      <c r="U42" s="77"/>
      <c r="V42" s="96" t="e">
        <f>L42+#REF!+Q42</f>
        <v>#REF!</v>
      </c>
      <c r="W42" s="92">
        <f>'1421'!H44</f>
        <v>0</v>
      </c>
      <c r="X42" s="92">
        <f>'1421'!I44</f>
        <v>0</v>
      </c>
      <c r="Y42" s="80" t="str">
        <f t="shared" si="27"/>
        <v>%</v>
      </c>
      <c r="Z42" s="78"/>
      <c r="AA42" s="96" t="e">
        <f>#REF!+Q42+V42</f>
        <v>#REF!</v>
      </c>
      <c r="AB42" s="92">
        <f>'1601'!H44</f>
        <v>0</v>
      </c>
      <c r="AC42" s="92">
        <f>'1601'!I44</f>
        <v>0</v>
      </c>
      <c r="AD42" s="80" t="str">
        <f t="shared" si="28"/>
        <v>%</v>
      </c>
      <c r="AE42" s="78"/>
      <c r="AF42" s="92">
        <v>0</v>
      </c>
      <c r="AG42" s="92">
        <f>'1621'!H45</f>
        <v>0</v>
      </c>
      <c r="AH42" s="96">
        <f>'1621'!I45</f>
        <v>0</v>
      </c>
      <c r="AI42" s="80" t="str">
        <f t="shared" si="29"/>
        <v>%</v>
      </c>
      <c r="AJ42" s="78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0" t="str">
        <f t="shared" si="31"/>
        <v>%</v>
      </c>
      <c r="AO42" s="78"/>
      <c r="AP42" s="96" t="e">
        <f t="shared" si="32"/>
        <v>#REF!</v>
      </c>
      <c r="AQ42" s="96">
        <f>'9000'!H41</f>
        <v>144938.94</v>
      </c>
      <c r="AR42" s="96">
        <f>'9000'!I41</f>
        <v>216609.29</v>
      </c>
      <c r="AS42" s="80">
        <f t="shared" si="33"/>
        <v>0.66912614874458987</v>
      </c>
      <c r="AT42" s="78"/>
      <c r="AU42" s="96" t="e">
        <f t="shared" si="34"/>
        <v>#REF!</v>
      </c>
      <c r="AV42" s="92">
        <f t="shared" si="36"/>
        <v>144938.94</v>
      </c>
      <c r="AW42" s="92">
        <f t="shared" si="37"/>
        <v>216609.29</v>
      </c>
      <c r="AX42" s="93">
        <f t="shared" si="35"/>
        <v>0.66912614874458987</v>
      </c>
    </row>
    <row r="43" spans="1:54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0" t="s">
        <v>95</v>
      </c>
      <c r="K43" s="101"/>
      <c r="L43" s="96">
        <v>0</v>
      </c>
      <c r="M43" s="92">
        <f>'1361'!H45</f>
        <v>0</v>
      </c>
      <c r="N43" s="92">
        <f>'1361'!I45</f>
        <v>0</v>
      </c>
      <c r="O43" s="80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0" t="str">
        <f t="shared" si="26"/>
        <v>%</v>
      </c>
      <c r="U43" s="77"/>
      <c r="V43" s="96" t="e">
        <f>L43+#REF!+Q43</f>
        <v>#REF!</v>
      </c>
      <c r="W43" s="92">
        <f>'1421'!H45</f>
        <v>0</v>
      </c>
      <c r="X43" s="92">
        <f>'1421'!I45</f>
        <v>0</v>
      </c>
      <c r="Y43" s="80" t="str">
        <f t="shared" si="27"/>
        <v>%</v>
      </c>
      <c r="Z43" s="78"/>
      <c r="AA43" s="96" t="e">
        <f>#REF!+Q43+V43</f>
        <v>#REF!</v>
      </c>
      <c r="AB43" s="92">
        <f>'1601'!H45</f>
        <v>900</v>
      </c>
      <c r="AC43" s="92">
        <f>'1601'!I45</f>
        <v>500</v>
      </c>
      <c r="AD43" s="80">
        <f t="shared" si="28"/>
        <v>1.8</v>
      </c>
      <c r="AE43" s="78"/>
      <c r="AF43" s="92">
        <v>0</v>
      </c>
      <c r="AG43" s="92">
        <f>'1621'!H46</f>
        <v>4278.75</v>
      </c>
      <c r="AH43" s="96">
        <f>'1621'!I46</f>
        <v>12000</v>
      </c>
      <c r="AI43" s="80">
        <f t="shared" si="29"/>
        <v>0.3565625</v>
      </c>
      <c r="AJ43" s="78"/>
      <c r="AK43" s="96" t="e">
        <f t="shared" si="30"/>
        <v>#REF!</v>
      </c>
      <c r="AL43" s="96">
        <f>'1721'!H45</f>
        <v>48240.89</v>
      </c>
      <c r="AM43" s="96">
        <f>'1721'!I45</f>
        <v>90600</v>
      </c>
      <c r="AN43" s="80">
        <f t="shared" si="31"/>
        <v>0.53246015452538631</v>
      </c>
      <c r="AO43" s="78"/>
      <c r="AP43" s="96" t="e">
        <f t="shared" si="32"/>
        <v>#REF!</v>
      </c>
      <c r="AQ43" s="96">
        <f>'9000'!H42</f>
        <v>1233924.0399999996</v>
      </c>
      <c r="AR43" s="96">
        <f>'9000'!I42</f>
        <v>2432618.75</v>
      </c>
      <c r="AS43" s="80">
        <f t="shared" si="33"/>
        <v>0.50724102985722674</v>
      </c>
      <c r="AT43" s="78"/>
      <c r="AU43" s="96" t="e">
        <f t="shared" si="34"/>
        <v>#REF!</v>
      </c>
      <c r="AV43" s="92">
        <f t="shared" si="36"/>
        <v>1287343.6799999995</v>
      </c>
      <c r="AW43" s="92">
        <f t="shared" si="37"/>
        <v>2535718.75</v>
      </c>
      <c r="AX43" s="93">
        <f t="shared" si="35"/>
        <v>0.50768393773954601</v>
      </c>
    </row>
    <row r="44" spans="1:54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192472.77000000002</v>
      </c>
      <c r="I44" s="92">
        <f>'1351'!I44</f>
        <v>286561.95</v>
      </c>
      <c r="J44" s="80">
        <v>0.19245437155909917</v>
      </c>
      <c r="K44" s="101"/>
      <c r="L44" s="96">
        <v>0</v>
      </c>
      <c r="M44" s="92">
        <f>'1361'!H46</f>
        <v>190910.62</v>
      </c>
      <c r="N44" s="92">
        <f>'1361'!I46</f>
        <v>305745.84999999998</v>
      </c>
      <c r="O44" s="80">
        <f t="shared" si="25"/>
        <v>0.62440952182997744</v>
      </c>
      <c r="P44" s="101"/>
      <c r="Q44" s="96" t="e">
        <f>G44+L44+#REF!</f>
        <v>#REF!</v>
      </c>
      <c r="R44" s="92">
        <f>'1401'!H46</f>
        <v>207919.38</v>
      </c>
      <c r="S44" s="92">
        <f>'1401'!I46</f>
        <v>321371.81</v>
      </c>
      <c r="T44" s="80">
        <f t="shared" si="26"/>
        <v>0.64697454328679294</v>
      </c>
      <c r="U44" s="77"/>
      <c r="V44" s="96" t="e">
        <f>L44+#REF!+Q44</f>
        <v>#REF!</v>
      </c>
      <c r="W44" s="92">
        <f>'1421'!H46</f>
        <v>104896.35</v>
      </c>
      <c r="X44" s="92">
        <f>'1421'!I46</f>
        <v>170665.9</v>
      </c>
      <c r="Y44" s="80">
        <f t="shared" si="27"/>
        <v>0.61462981181360776</v>
      </c>
      <c r="Z44" s="78"/>
      <c r="AA44" s="96" t="e">
        <f>#REF!+Q44+V44</f>
        <v>#REF!</v>
      </c>
      <c r="AB44" s="92">
        <f>'1601'!H46</f>
        <v>294202.73</v>
      </c>
      <c r="AC44" s="92">
        <f>'1601'!I46</f>
        <v>341120.17</v>
      </c>
      <c r="AD44" s="80">
        <f t="shared" si="28"/>
        <v>0.86246066891910844</v>
      </c>
      <c r="AE44" s="78"/>
      <c r="AF44" s="92">
        <v>0</v>
      </c>
      <c r="AG44" s="92">
        <f>'1621'!H47</f>
        <v>375881.5799999999</v>
      </c>
      <c r="AH44" s="96">
        <f>'1621'!I47</f>
        <v>530551.88</v>
      </c>
      <c r="AI44" s="80">
        <f t="shared" si="29"/>
        <v>0.70847280759800513</v>
      </c>
      <c r="AJ44" s="78"/>
      <c r="AK44" s="96" t="e">
        <f t="shared" si="30"/>
        <v>#REF!</v>
      </c>
      <c r="AL44" s="96">
        <f>'1721'!H46</f>
        <v>693709.04</v>
      </c>
      <c r="AM44" s="96">
        <f>'1721'!I46</f>
        <v>1149317.7000000002</v>
      </c>
      <c r="AN44" s="80">
        <f t="shared" si="31"/>
        <v>0.60358336080615471</v>
      </c>
      <c r="AO44" s="78"/>
      <c r="AP44" s="96" t="e">
        <f t="shared" si="32"/>
        <v>#REF!</v>
      </c>
      <c r="AQ44" s="96">
        <f>'9000'!H43</f>
        <v>747594.51999999979</v>
      </c>
      <c r="AR44" s="96">
        <f>'9000'!I43</f>
        <v>821374</v>
      </c>
      <c r="AS44" s="80">
        <f t="shared" si="33"/>
        <v>0.91017553513989946</v>
      </c>
      <c r="AT44" s="78"/>
      <c r="AU44" s="96" t="e">
        <f t="shared" si="34"/>
        <v>#REF!</v>
      </c>
      <c r="AV44" s="92">
        <f t="shared" si="36"/>
        <v>2807586.9899999998</v>
      </c>
      <c r="AW44" s="92">
        <f t="shared" si="37"/>
        <v>3926709.2600000002</v>
      </c>
      <c r="AX44" s="93">
        <f t="shared" si="35"/>
        <v>0.71499742000251876</v>
      </c>
    </row>
    <row r="45" spans="1:54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0" t="s">
        <v>95</v>
      </c>
      <c r="K45" s="101"/>
      <c r="L45" s="96">
        <v>0</v>
      </c>
      <c r="M45" s="92">
        <f>'1361'!H47</f>
        <v>6074.25</v>
      </c>
      <c r="N45" s="92">
        <f>'1361'!I47</f>
        <v>0</v>
      </c>
      <c r="O45" s="80" t="str">
        <f t="shared" si="25"/>
        <v>%</v>
      </c>
      <c r="P45" s="101"/>
      <c r="Q45" s="96" t="e">
        <f>G45+L45+#REF!</f>
        <v>#REF!</v>
      </c>
      <c r="R45" s="92">
        <f>'1401'!H47</f>
        <v>5400</v>
      </c>
      <c r="S45" s="92">
        <f>'1401'!I47</f>
        <v>4500</v>
      </c>
      <c r="T45" s="80">
        <f t="shared" si="26"/>
        <v>1.2</v>
      </c>
      <c r="U45" s="77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0">
        <f t="shared" si="27"/>
        <v>1</v>
      </c>
      <c r="Z45" s="78"/>
      <c r="AA45" s="96" t="e">
        <f>#REF!+Q45+V45</f>
        <v>#REF!</v>
      </c>
      <c r="AB45" s="92">
        <f>'1601'!H47</f>
        <v>0</v>
      </c>
      <c r="AC45" s="92">
        <f>'1601'!I47</f>
        <v>0</v>
      </c>
      <c r="AD45" s="80" t="str">
        <f t="shared" si="28"/>
        <v>%</v>
      </c>
      <c r="AE45" s="78"/>
      <c r="AF45" s="92">
        <v>0</v>
      </c>
      <c r="AG45" s="92">
        <f>'1621'!H48</f>
        <v>0</v>
      </c>
      <c r="AH45" s="96">
        <f>'1621'!I48</f>
        <v>0</v>
      </c>
      <c r="AI45" s="80" t="str">
        <f t="shared" si="29"/>
        <v>%</v>
      </c>
      <c r="AJ45" s="78"/>
      <c r="AK45" s="96" t="e">
        <f t="shared" si="30"/>
        <v>#REF!</v>
      </c>
      <c r="AL45" s="96">
        <f>'1721'!H47</f>
        <v>0</v>
      </c>
      <c r="AM45" s="96">
        <f>'1721'!I47</f>
        <v>30000</v>
      </c>
      <c r="AN45" s="80">
        <f t="shared" si="31"/>
        <v>0</v>
      </c>
      <c r="AO45" s="78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0" t="str">
        <f t="shared" si="33"/>
        <v>%</v>
      </c>
      <c r="AT45" s="78"/>
      <c r="AU45" s="96" t="e">
        <f t="shared" si="34"/>
        <v>#REF!</v>
      </c>
      <c r="AV45" s="92">
        <f t="shared" si="36"/>
        <v>27974.25</v>
      </c>
      <c r="AW45" s="92">
        <f t="shared" si="37"/>
        <v>51000</v>
      </c>
      <c r="AX45" s="93">
        <f t="shared" si="35"/>
        <v>0.54851470588235296</v>
      </c>
    </row>
    <row r="46" spans="1:54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0</v>
      </c>
      <c r="I46" s="92">
        <f>'1351'!I46</f>
        <v>0</v>
      </c>
      <c r="J46" s="80" t="s">
        <v>95</v>
      </c>
      <c r="K46" s="101"/>
      <c r="L46" s="96">
        <v>0</v>
      </c>
      <c r="M46" s="92">
        <f>'1361'!H48</f>
        <v>0</v>
      </c>
      <c r="N46" s="92">
        <f>'1361'!I48</f>
        <v>0</v>
      </c>
      <c r="O46" s="80" t="str">
        <f t="shared" si="25"/>
        <v>%</v>
      </c>
      <c r="P46" s="101"/>
      <c r="Q46" s="96" t="e">
        <f>G46+L46+#REF!</f>
        <v>#REF!</v>
      </c>
      <c r="R46" s="92">
        <f>'1401'!H48</f>
        <v>0</v>
      </c>
      <c r="S46" s="92">
        <f>'1401'!I48</f>
        <v>0</v>
      </c>
      <c r="T46" s="80" t="str">
        <f t="shared" si="26"/>
        <v>%</v>
      </c>
      <c r="U46" s="77"/>
      <c r="V46" s="96" t="e">
        <f>L46+#REF!+Q46</f>
        <v>#REF!</v>
      </c>
      <c r="W46" s="92">
        <f>'1421'!H48</f>
        <v>0</v>
      </c>
      <c r="X46" s="92">
        <f>'1421'!I48</f>
        <v>0</v>
      </c>
      <c r="Y46" s="80" t="str">
        <f t="shared" si="27"/>
        <v>%</v>
      </c>
      <c r="Z46" s="78"/>
      <c r="AA46" s="96" t="e">
        <f>#REF!+Q46+V46</f>
        <v>#REF!</v>
      </c>
      <c r="AB46" s="92">
        <f>'1601'!H48</f>
        <v>0</v>
      </c>
      <c r="AC46" s="92">
        <f>'1601'!I48</f>
        <v>0</v>
      </c>
      <c r="AD46" s="80" t="str">
        <f t="shared" si="28"/>
        <v>%</v>
      </c>
      <c r="AE46" s="78"/>
      <c r="AF46" s="92">
        <v>0</v>
      </c>
      <c r="AG46" s="92">
        <f>'1621'!H49</f>
        <v>0</v>
      </c>
      <c r="AH46" s="96">
        <f>'1621'!I49</f>
        <v>0</v>
      </c>
      <c r="AI46" s="80" t="str">
        <f t="shared" si="29"/>
        <v>%</v>
      </c>
      <c r="AJ46" s="78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0" t="str">
        <f t="shared" si="31"/>
        <v>%</v>
      </c>
      <c r="AO46" s="78"/>
      <c r="AP46" s="96" t="e">
        <f t="shared" si="32"/>
        <v>#REF!</v>
      </c>
      <c r="AQ46" s="96">
        <f>'9000'!H45</f>
        <v>80423.02</v>
      </c>
      <c r="AR46" s="96">
        <f>'9000'!I45</f>
        <v>116387.31</v>
      </c>
      <c r="AS46" s="80">
        <f t="shared" si="33"/>
        <v>0.69099474848245923</v>
      </c>
      <c r="AT46" s="78"/>
      <c r="AU46" s="96" t="e">
        <f t="shared" si="34"/>
        <v>#REF!</v>
      </c>
      <c r="AV46" s="92">
        <f t="shared" si="36"/>
        <v>80423.02</v>
      </c>
      <c r="AW46" s="92">
        <f t="shared" si="37"/>
        <v>116387.31</v>
      </c>
      <c r="AX46" s="93">
        <f t="shared" si="35"/>
        <v>0.69099474848245923</v>
      </c>
    </row>
    <row r="47" spans="1:54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0" t="s">
        <v>95</v>
      </c>
      <c r="K47" s="101"/>
      <c r="L47" s="96">
        <v>0</v>
      </c>
      <c r="M47" s="92">
        <f>'1361'!H49</f>
        <v>0</v>
      </c>
      <c r="N47" s="92">
        <f>'1361'!I49</f>
        <v>0</v>
      </c>
      <c r="O47" s="80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0" t="str">
        <f t="shared" si="26"/>
        <v>%</v>
      </c>
      <c r="U47" s="77"/>
      <c r="V47" s="96" t="e">
        <f>L47+#REF!+Q47</f>
        <v>#REF!</v>
      </c>
      <c r="W47" s="92">
        <f>'1421'!H49</f>
        <v>0</v>
      </c>
      <c r="X47" s="92">
        <f>'1421'!I49</f>
        <v>0</v>
      </c>
      <c r="Y47" s="80" t="str">
        <f t="shared" si="27"/>
        <v>%</v>
      </c>
      <c r="Z47" s="78"/>
      <c r="AA47" s="96" t="e">
        <f>#REF!+Q47+V47</f>
        <v>#REF!</v>
      </c>
      <c r="AB47" s="92">
        <f>'1601'!H49</f>
        <v>1824.33</v>
      </c>
      <c r="AC47" s="92">
        <f>'1601'!I49</f>
        <v>5365.2</v>
      </c>
      <c r="AD47" s="80">
        <f t="shared" si="28"/>
        <v>0.34003019458734063</v>
      </c>
      <c r="AE47" s="78"/>
      <c r="AF47" s="92">
        <v>0</v>
      </c>
      <c r="AG47" s="92">
        <f>'1621'!H50</f>
        <v>14655.390000000001</v>
      </c>
      <c r="AH47" s="96">
        <f>'1621'!I50</f>
        <v>24318.2</v>
      </c>
      <c r="AI47" s="80">
        <f t="shared" si="29"/>
        <v>0.60265110082160689</v>
      </c>
      <c r="AJ47" s="78"/>
      <c r="AK47" s="96" t="e">
        <f t="shared" si="30"/>
        <v>#REF!</v>
      </c>
      <c r="AL47" s="96">
        <f>'1721'!H49</f>
        <v>516279.49</v>
      </c>
      <c r="AM47" s="96">
        <f>'1721'!I49</f>
        <v>846712.96</v>
      </c>
      <c r="AN47" s="80">
        <f t="shared" si="31"/>
        <v>0.60974558603661866</v>
      </c>
      <c r="AO47" s="78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0" t="str">
        <f t="shared" si="33"/>
        <v>%</v>
      </c>
      <c r="AT47" s="78"/>
      <c r="AU47" s="96" t="e">
        <f t="shared" si="34"/>
        <v>#REF!</v>
      </c>
      <c r="AV47" s="92">
        <f t="shared" si="36"/>
        <v>532759.21</v>
      </c>
      <c r="AW47" s="92">
        <f t="shared" si="37"/>
        <v>876396.36</v>
      </c>
      <c r="AX47" s="93">
        <f t="shared" si="35"/>
        <v>0.60789756132716022</v>
      </c>
      <c r="BA47" s="69"/>
    </row>
    <row r="48" spans="1:54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0" t="s">
        <v>95</v>
      </c>
      <c r="K48" s="101"/>
      <c r="L48" s="96">
        <v>0</v>
      </c>
      <c r="M48" s="92">
        <f>'1361'!H50</f>
        <v>0</v>
      </c>
      <c r="N48" s="92">
        <f>'1361'!I50</f>
        <v>0</v>
      </c>
      <c r="O48" s="80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0" t="str">
        <f t="shared" si="26"/>
        <v>%</v>
      </c>
      <c r="U48" s="77"/>
      <c r="V48" s="96" t="e">
        <f>L48+#REF!+Q48</f>
        <v>#REF!</v>
      </c>
      <c r="W48" s="92">
        <f>'1421'!H50</f>
        <v>0</v>
      </c>
      <c r="X48" s="92">
        <f>'1421'!I50</f>
        <v>0</v>
      </c>
      <c r="Y48" s="80" t="str">
        <f t="shared" si="27"/>
        <v>%</v>
      </c>
      <c r="Z48" s="78"/>
      <c r="AA48" s="96" t="e">
        <f>#REF!+Q48+V48</f>
        <v>#REF!</v>
      </c>
      <c r="AB48" s="92">
        <f>'1601'!H50</f>
        <v>0</v>
      </c>
      <c r="AC48" s="92">
        <f>'1601'!I50</f>
        <v>0</v>
      </c>
      <c r="AD48" s="80" t="str">
        <f t="shared" si="28"/>
        <v>%</v>
      </c>
      <c r="AE48" s="78"/>
      <c r="AF48" s="92">
        <v>0</v>
      </c>
      <c r="AG48" s="92">
        <f>'1621'!H51</f>
        <v>0</v>
      </c>
      <c r="AH48" s="96">
        <f>'1621'!I51</f>
        <v>0</v>
      </c>
      <c r="AI48" s="80" t="str">
        <f t="shared" si="29"/>
        <v>%</v>
      </c>
      <c r="AJ48" s="78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0" t="str">
        <f t="shared" si="31"/>
        <v>%</v>
      </c>
      <c r="AO48" s="78"/>
      <c r="AP48" s="96" t="e">
        <f t="shared" si="32"/>
        <v>#REF!</v>
      </c>
      <c r="AQ48" s="96">
        <f>'9000'!H47</f>
        <v>181497.63</v>
      </c>
      <c r="AR48" s="96">
        <f>'9000'!I47</f>
        <v>368602</v>
      </c>
      <c r="AS48" s="80">
        <f t="shared" si="33"/>
        <v>0.49239458820082366</v>
      </c>
      <c r="AT48" s="78"/>
      <c r="AU48" s="96" t="e">
        <f t="shared" si="34"/>
        <v>#REF!</v>
      </c>
      <c r="AV48" s="92">
        <f t="shared" si="36"/>
        <v>181497.63</v>
      </c>
      <c r="AW48" s="92">
        <f t="shared" si="37"/>
        <v>368602</v>
      </c>
      <c r="AX48" s="93">
        <f t="shared" si="35"/>
        <v>0.49239458820082366</v>
      </c>
      <c r="AZ48" s="69"/>
      <c r="BA48" s="69"/>
      <c r="BB48" s="56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0" t="s">
        <v>95</v>
      </c>
      <c r="K49" s="101"/>
      <c r="L49" s="96">
        <v>0</v>
      </c>
      <c r="M49" s="92">
        <f>'1361'!H51</f>
        <v>0</v>
      </c>
      <c r="N49" s="92">
        <f>'1361'!I51</f>
        <v>0</v>
      </c>
      <c r="O49" s="80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0" t="str">
        <f t="shared" si="26"/>
        <v>%</v>
      </c>
      <c r="U49" s="77"/>
      <c r="V49" s="96" t="e">
        <f>L49+#REF!+Q49</f>
        <v>#REF!</v>
      </c>
      <c r="W49" s="92">
        <f>'1421'!H51</f>
        <v>0</v>
      </c>
      <c r="X49" s="92">
        <f>'1421'!I51</f>
        <v>0</v>
      </c>
      <c r="Y49" s="80" t="str">
        <f t="shared" si="27"/>
        <v>%</v>
      </c>
      <c r="Z49" s="78"/>
      <c r="AA49" s="96" t="e">
        <f>#REF!+Q49+V49</f>
        <v>#REF!</v>
      </c>
      <c r="AB49" s="92">
        <f>'1601'!H51</f>
        <v>0</v>
      </c>
      <c r="AC49" s="92">
        <f>'1601'!I51</f>
        <v>0</v>
      </c>
      <c r="AD49" s="80" t="str">
        <f t="shared" si="28"/>
        <v>%</v>
      </c>
      <c r="AE49" s="78"/>
      <c r="AF49" s="92">
        <v>0</v>
      </c>
      <c r="AG49" s="92">
        <f>'1621'!H52</f>
        <v>0</v>
      </c>
      <c r="AH49" s="96">
        <f>'1621'!I52</f>
        <v>0</v>
      </c>
      <c r="AI49" s="80" t="str">
        <f t="shared" si="29"/>
        <v>%</v>
      </c>
      <c r="AJ49" s="78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0" t="str">
        <f t="shared" si="31"/>
        <v>%</v>
      </c>
      <c r="AO49" s="78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0"/>
      <c r="AT49" s="78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111637.45999999999</v>
      </c>
      <c r="H50" s="102">
        <f>SUM(H34:H49)</f>
        <v>2151724.830000001</v>
      </c>
      <c r="I50" s="102">
        <f>SUM(I34:I49)</f>
        <v>4233439.8599999994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2757895.38</v>
      </c>
      <c r="N50" s="102">
        <f>SUM(N34:N48)</f>
        <v>5132651.3899999997</v>
      </c>
      <c r="O50" s="103">
        <f>IF(N50=0,"",M50/N50)</f>
        <v>0.53732372811705809</v>
      </c>
      <c r="P50" s="101"/>
      <c r="Q50" s="102" t="e">
        <f>SUM(Q34:Q49)</f>
        <v>#REF!</v>
      </c>
      <c r="R50" s="102">
        <f>SUM(R34:R49)</f>
        <v>2094154.3399999999</v>
      </c>
      <c r="S50" s="102">
        <f>SUM(S34:S49)</f>
        <v>3654064.56</v>
      </c>
      <c r="T50" s="103">
        <f>IF(S50=0,"",R50/S50)</f>
        <v>0.57310272044016641</v>
      </c>
      <c r="U50" s="77"/>
      <c r="V50" s="102" t="e">
        <f>SUM(V34:V49)</f>
        <v>#REF!</v>
      </c>
      <c r="W50" s="102">
        <f>SUM(W34:W49)</f>
        <v>1979248.7500000002</v>
      </c>
      <c r="X50" s="102">
        <f>SUM(X34:X49)</f>
        <v>3768787.8099999996</v>
      </c>
      <c r="Y50" s="103">
        <f>IF(X50=0,"",W50/X50)</f>
        <v>0.52516852892283172</v>
      </c>
      <c r="Z50" s="78"/>
      <c r="AA50" s="102" t="e">
        <f>SUM(AA34:AA49)</f>
        <v>#REF!</v>
      </c>
      <c r="AB50" s="102">
        <f>SUM(AB34:AB49)</f>
        <v>2345355.5200000005</v>
      </c>
      <c r="AC50" s="102">
        <f>SUM(AC34:AC49)</f>
        <v>4307973.16</v>
      </c>
      <c r="AD50" s="103">
        <f>IF(AC50=0,"",AB50/AC50)</f>
        <v>0.54442203627842478</v>
      </c>
      <c r="AE50" s="78"/>
      <c r="AF50" s="102">
        <f>SUM(AF34:AF49)</f>
        <v>0</v>
      </c>
      <c r="AG50" s="102">
        <f>SUM(AG34:AG49)</f>
        <v>2506009.3900000006</v>
      </c>
      <c r="AH50" s="102">
        <f>SUM(AH34:AH49)</f>
        <v>4914666.63</v>
      </c>
      <c r="AI50" s="103">
        <f>IF(AH50=0,"",AG50/AH50)</f>
        <v>0.50990424756439701</v>
      </c>
      <c r="AJ50" s="78"/>
      <c r="AK50" s="102" t="e">
        <f>SUM(AK34:AK49)</f>
        <v>#REF!</v>
      </c>
      <c r="AL50" s="102">
        <f>SUM(AL34:AL49)</f>
        <v>6293500.6799999997</v>
      </c>
      <c r="AM50" s="102">
        <f>SUM(AM34:AM49)</f>
        <v>11863218.98</v>
      </c>
      <c r="AN50" s="103">
        <f>IF(AM50=0,"",AL50/AM50)</f>
        <v>0.53050531146816948</v>
      </c>
      <c r="AO50" s="78"/>
      <c r="AP50" s="102" t="e">
        <f>SUM(AP34:AP49)</f>
        <v>#REF!</v>
      </c>
      <c r="AQ50" s="102">
        <f>SUM(AQ34:AQ49)</f>
        <v>3505563.9199999995</v>
      </c>
      <c r="AR50" s="102">
        <f>SUM(AR34:AR49)</f>
        <v>6035730.9299999997</v>
      </c>
      <c r="AS50" s="103">
        <f>IF(AR50=0,"",AQ50/AR50)</f>
        <v>0.58080188806560995</v>
      </c>
      <c r="AT50" s="78"/>
      <c r="AU50" s="102" t="e">
        <f>SUM(AU34:AU49)</f>
        <v>#REF!</v>
      </c>
      <c r="AV50" s="118">
        <f>SUM(AV34:AV49)</f>
        <v>23633452.810000002</v>
      </c>
      <c r="AW50" s="118">
        <f>SUM(AW34:AW49)</f>
        <v>43910533.320000008</v>
      </c>
      <c r="AX50" s="119">
        <f>IF(AW50=0,"",AV50/AW50)</f>
        <v>0.53821830488302524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308618.44000000006</v>
      </c>
      <c r="H51" s="105">
        <f>H30-H50</f>
        <v>734986.23999999929</v>
      </c>
      <c r="I51" s="105">
        <f>I30-I50</f>
        <v>520379.1400000006</v>
      </c>
      <c r="J51" s="103">
        <v>0.59306458748519342</v>
      </c>
      <c r="K51" s="101"/>
      <c r="L51" s="105">
        <f>L30-L50</f>
        <v>-79418.789999999994</v>
      </c>
      <c r="M51" s="105">
        <f>M30-M50</f>
        <v>839889.44999999972</v>
      </c>
      <c r="N51" s="105">
        <f>N30-N50</f>
        <v>576539.61000000034</v>
      </c>
      <c r="O51" s="103">
        <f>IF(N51=0,"",M51/N51)</f>
        <v>1.4567766644862428</v>
      </c>
      <c r="P51" s="101"/>
      <c r="Q51" s="105" t="e">
        <f>Q30-Q50</f>
        <v>#REF!</v>
      </c>
      <c r="R51" s="105">
        <f>R30-R50</f>
        <v>247726.08000000007</v>
      </c>
      <c r="S51" s="105">
        <f>S30-S50</f>
        <v>333352.43999999994</v>
      </c>
      <c r="T51" s="103">
        <f>IF(S51=0,"",R51/S51)</f>
        <v>0.7431356434649169</v>
      </c>
      <c r="U51" s="77"/>
      <c r="V51" s="105" t="e">
        <f>V30-V50</f>
        <v>#REF!</v>
      </c>
      <c r="W51" s="105">
        <f>W30-W50</f>
        <v>473750.80999999982</v>
      </c>
      <c r="X51" s="105">
        <f>X30-X50</f>
        <v>339983.19000000041</v>
      </c>
      <c r="Y51" s="103">
        <f>IF(X51=0,"",W51/X51)</f>
        <v>1.3934536292809043</v>
      </c>
      <c r="Z51" s="78"/>
      <c r="AA51" s="105" t="e">
        <f>AA30-AA50</f>
        <v>#REF!</v>
      </c>
      <c r="AB51" s="105">
        <f>AB30-AB50</f>
        <v>838869.86999999965</v>
      </c>
      <c r="AC51" s="105">
        <f>AC30-AC50</f>
        <v>1077580.8399999999</v>
      </c>
      <c r="AD51" s="103">
        <f>IF(AC51=0,"",AB51/AC51)</f>
        <v>0.77847511653974821</v>
      </c>
      <c r="AE51" s="78"/>
      <c r="AF51" s="105">
        <f>AF30-AF50</f>
        <v>0</v>
      </c>
      <c r="AG51" s="105">
        <f>AG30-AG50</f>
        <v>847781.9599999995</v>
      </c>
      <c r="AH51" s="105">
        <f>AH30-AH50</f>
        <v>1011001.3700000001</v>
      </c>
      <c r="AI51" s="103">
        <f>IF(AH51=0,"",AG51/AH51)</f>
        <v>0.83855668761358793</v>
      </c>
      <c r="AJ51" s="78"/>
      <c r="AK51" s="105" t="e">
        <f>AK30-AK50</f>
        <v>#REF!</v>
      </c>
      <c r="AL51" s="105">
        <f>AL30-AL50</f>
        <v>1760686.1400000006</v>
      </c>
      <c r="AM51" s="105">
        <f>AM30-AM50</f>
        <v>1623064.0199999996</v>
      </c>
      <c r="AN51" s="103">
        <f>IF(AM51=0,"",AL51/AM51)</f>
        <v>1.0847915536936128</v>
      </c>
      <c r="AO51" s="78"/>
      <c r="AP51" s="105" t="e">
        <f>AP30-AP50</f>
        <v>#REF!</v>
      </c>
      <c r="AQ51" s="105">
        <f>AQ30-AQ50</f>
        <v>-865518.28999999957</v>
      </c>
      <c r="AR51" s="105">
        <f>AR30-AR50</f>
        <v>-2868103.9699999997</v>
      </c>
      <c r="AS51" s="103">
        <f>IF(AR51=0,"",AQ51/AR51)</f>
        <v>0.30177368012220268</v>
      </c>
      <c r="AT51" s="78"/>
      <c r="AU51" s="105" t="e">
        <f>AU30-AU50</f>
        <v>#REF!</v>
      </c>
      <c r="AV51" s="120">
        <f>AV30-AV50</f>
        <v>4878172.2599999979</v>
      </c>
      <c r="AW51" s="120">
        <f>AW30-AW50</f>
        <v>2613796.6399999931</v>
      </c>
      <c r="AX51" s="119">
        <f>IF(AW51=0,"",AV51/AW51)</f>
        <v>1.8663166771841939</v>
      </c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>
        <v>0</v>
      </c>
      <c r="H54" s="109">
        <f>'1351'!H54</f>
        <v>0</v>
      </c>
      <c r="I54" s="110">
        <v>50176</v>
      </c>
      <c r="J54" s="80">
        <v>0</v>
      </c>
      <c r="K54" s="101"/>
      <c r="L54" s="109">
        <v>0</v>
      </c>
      <c r="M54" s="109">
        <f>'1361'!H56</f>
        <v>5713.18</v>
      </c>
      <c r="N54" s="110">
        <f>'1361'!I56</f>
        <v>97643</v>
      </c>
      <c r="O54" s="80">
        <f>IF(N54=0,"%",M54/N54)</f>
        <v>5.8510901959177825E-2</v>
      </c>
      <c r="P54" s="101"/>
      <c r="Q54" s="109" t="e">
        <f>G54+L54+#REF!</f>
        <v>#REF!</v>
      </c>
      <c r="R54" s="109">
        <f>'1401'!H56</f>
        <v>25.99</v>
      </c>
      <c r="S54" s="110">
        <f>'1401'!I56</f>
        <v>201417</v>
      </c>
      <c r="T54" s="80">
        <f>IF(S54=0,"%",R54/S54)</f>
        <v>1.2903578148815641E-4</v>
      </c>
      <c r="U54" s="77"/>
      <c r="V54" s="78"/>
      <c r="W54" s="109">
        <f>'1421'!H56</f>
        <v>0</v>
      </c>
      <c r="X54" s="110">
        <f>'1421'!I56</f>
        <v>122336</v>
      </c>
      <c r="Y54" s="80">
        <f>IF(X54=0,"%",W54/X54)</f>
        <v>0</v>
      </c>
      <c r="Z54" s="78"/>
      <c r="AA54" s="78"/>
      <c r="AB54" s="109">
        <f>'1601'!H56</f>
        <v>0</v>
      </c>
      <c r="AC54" s="110">
        <f>'1601'!I56</f>
        <v>87326</v>
      </c>
      <c r="AD54" s="80">
        <f>IF(AC54=0,"%",AB54/AC54)</f>
        <v>0</v>
      </c>
      <c r="AE54" s="78"/>
      <c r="AF54" s="109">
        <f>'1401'!V56</f>
        <v>0</v>
      </c>
      <c r="AG54" s="109">
        <f>'1621'!H57</f>
        <v>0</v>
      </c>
      <c r="AH54" s="110">
        <f>'1621'!I57</f>
        <v>86347</v>
      </c>
      <c r="AI54" s="80">
        <f>IF(AH54=0,"%",AG54/AH54)</f>
        <v>0</v>
      </c>
      <c r="AJ54" s="78"/>
      <c r="AK54" s="78"/>
      <c r="AL54" s="109">
        <f>'1721'!H56</f>
        <v>0</v>
      </c>
      <c r="AM54" s="110">
        <f>'1721'!I56</f>
        <v>224842</v>
      </c>
      <c r="AN54" s="80">
        <f>IF(AM54=0,"%",AL54/AM54)</f>
        <v>0</v>
      </c>
      <c r="AO54" s="78"/>
      <c r="AP54" s="78"/>
      <c r="AQ54" s="109">
        <f>'9000'!H54</f>
        <v>1745203.62</v>
      </c>
      <c r="AR54" s="110">
        <f>'9000'!I54</f>
        <v>2651707.31</v>
      </c>
      <c r="AS54" s="80">
        <f>IF(AR54=0,"%",AQ54/AR54)</f>
        <v>0.65814338310211173</v>
      </c>
      <c r="AT54" s="78"/>
      <c r="AU54" s="78"/>
      <c r="AV54" s="122">
        <f>H54+M54+R54+W54+AB54+AG54+AL54++AQ54</f>
        <v>1750942.79</v>
      </c>
      <c r="AW54" s="122">
        <f>I54+N54+S54+X54+AC54+AH54+AM54++AR54</f>
        <v>3521794.31</v>
      </c>
      <c r="AX54" s="93">
        <f>IF(AW54=0,"%",AV54/AW54)</f>
        <v>0.4971734962000095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>
        <v>0</v>
      </c>
      <c r="H55" s="92">
        <f>'1351'!H55</f>
        <v>281547.73</v>
      </c>
      <c r="I55" s="92">
        <v>570554.80000000005</v>
      </c>
      <c r="J55" s="80">
        <v>0</v>
      </c>
      <c r="K55" s="101"/>
      <c r="L55" s="109">
        <v>0</v>
      </c>
      <c r="M55" s="109">
        <f>'1361'!H57</f>
        <v>334246.34999999998</v>
      </c>
      <c r="N55" s="110">
        <f>'1361'!I57</f>
        <v>674180.4</v>
      </c>
      <c r="O55" s="80">
        <f>IF(N55=0,"%",M55/N55)</f>
        <v>0.49578176701666193</v>
      </c>
      <c r="P55" s="101"/>
      <c r="Q55" s="109" t="e">
        <f>G55+L55+#REF!</f>
        <v>#REF!</v>
      </c>
      <c r="R55" s="109">
        <f>'1401'!H57</f>
        <v>273096.80000000005</v>
      </c>
      <c r="S55" s="110">
        <f>'1401'!I57</f>
        <v>534771</v>
      </c>
      <c r="T55" s="80">
        <f>IF(S55=0,"%",R55/S55)</f>
        <v>0.51067989849860973</v>
      </c>
      <c r="U55" s="77"/>
      <c r="V55" s="78"/>
      <c r="W55" s="109">
        <f>'1421'!H57</f>
        <v>238922.64</v>
      </c>
      <c r="X55" s="110">
        <f>'1421'!I57</f>
        <v>462317.8</v>
      </c>
      <c r="Y55" s="80">
        <f>IF(X55=0,"%",W55/X55)</f>
        <v>0.51679308043082062</v>
      </c>
      <c r="Z55" s="78"/>
      <c r="AA55" s="78"/>
      <c r="AB55" s="109">
        <f>'1601'!H57</f>
        <v>510867.82000000007</v>
      </c>
      <c r="AC55" s="110">
        <f>'1601'!I57</f>
        <v>1050760.8</v>
      </c>
      <c r="AD55" s="80">
        <f>IF(AC55=0,"%",AB55/AC55)</f>
        <v>0.48618850265445762</v>
      </c>
      <c r="AE55" s="78"/>
      <c r="AF55" s="109">
        <f>'1401'!V57</f>
        <v>46941.57</v>
      </c>
      <c r="AG55" s="109">
        <f>'1621'!H58</f>
        <v>467036.54000000004</v>
      </c>
      <c r="AH55" s="110">
        <f>'1621'!I58</f>
        <v>1097348</v>
      </c>
      <c r="AI55" s="80">
        <f>IF(AH55=0,"%",AG55/AH55)</f>
        <v>0.42560476712947948</v>
      </c>
      <c r="AJ55" s="78"/>
      <c r="AK55" s="78"/>
      <c r="AL55" s="109">
        <f>'1721'!H57</f>
        <v>981554.15</v>
      </c>
      <c r="AM55" s="110">
        <f>'1721'!I57</f>
        <v>1847905</v>
      </c>
      <c r="AN55" s="80">
        <f>IF(AM55=0,"%",AL55/AM55)</f>
        <v>0.53117132644805876</v>
      </c>
      <c r="AO55" s="78"/>
      <c r="AP55" s="78"/>
      <c r="AQ55" s="109">
        <f>'9000'!H55</f>
        <v>0</v>
      </c>
      <c r="AR55" s="110">
        <f>'9000'!I55</f>
        <v>40000</v>
      </c>
      <c r="AS55" s="80">
        <f>IF(AR55=0,"%",AQ55/AR55)</f>
        <v>0</v>
      </c>
      <c r="AT55" s="78"/>
      <c r="AU55" s="78"/>
      <c r="AV55" s="122">
        <f>H55+M55+R55+W55+AB55+AG55+AL55++AQ55</f>
        <v>3087272.03</v>
      </c>
      <c r="AW55" s="122">
        <f>I55+N55+S55+X55+AC55+AH55+AM55++AR55</f>
        <v>6277837.7999999998</v>
      </c>
      <c r="AX55" s="93">
        <f>IF(AW55=0,"%",AV55/AW55)</f>
        <v>0.49177314361323576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-281547.73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-328533.17</v>
      </c>
      <c r="N56" s="102">
        <f>SUM(N54:N55)</f>
        <v>771823.4</v>
      </c>
      <c r="O56" s="103">
        <f>IF(N56=0,"",M56/N56)</f>
        <v>-0.42565847316886218</v>
      </c>
      <c r="P56" s="101"/>
      <c r="Q56" s="102" t="e">
        <f>SUM(Q54:Q55)</f>
        <v>#REF!</v>
      </c>
      <c r="R56" s="102">
        <f>R54-R55</f>
        <v>-273070.81000000006</v>
      </c>
      <c r="S56" s="102">
        <f>SUM(S54:S55)</f>
        <v>736188</v>
      </c>
      <c r="T56" s="103">
        <f>IF(S56=0,"",R56/S56)</f>
        <v>-0.37092537504007134</v>
      </c>
      <c r="U56" s="77"/>
      <c r="V56" s="78"/>
      <c r="W56" s="102">
        <f>W54-W55</f>
        <v>-238922.64</v>
      </c>
      <c r="X56" s="102">
        <f>SUM(X54:X55)</f>
        <v>584653.80000000005</v>
      </c>
      <c r="Y56" s="103">
        <f>IF(X56=0,"",W56/X56)</f>
        <v>-0.40865661011696153</v>
      </c>
      <c r="Z56" s="78"/>
      <c r="AA56" s="78"/>
      <c r="AB56" s="102">
        <f>AB54-AB55</f>
        <v>-510867.82000000007</v>
      </c>
      <c r="AC56" s="102">
        <f>SUM(AC54:AC55)</f>
        <v>1138086.8</v>
      </c>
      <c r="AD56" s="103">
        <f>IF(AC56=0,"",AB56/AC56)</f>
        <v>-0.44888300259698999</v>
      </c>
      <c r="AE56" s="78"/>
      <c r="AF56" s="102">
        <f>AF54-AF55</f>
        <v>-46941.57</v>
      </c>
      <c r="AG56" s="102">
        <f>AG54-AG55</f>
        <v>-467036.54000000004</v>
      </c>
      <c r="AH56" s="102">
        <f>SUM(AH54:AH55)</f>
        <v>1183695</v>
      </c>
      <c r="AI56" s="103">
        <f>IF(AH56=0,"",AG56/AH56)</f>
        <v>-0.39455817588145597</v>
      </c>
      <c r="AJ56" s="78"/>
      <c r="AK56" s="78"/>
      <c r="AL56" s="102">
        <f>AL54-AL55</f>
        <v>-981554.15</v>
      </c>
      <c r="AM56" s="102">
        <f>SUM(AM54:AM55)</f>
        <v>2072747</v>
      </c>
      <c r="AN56" s="103">
        <f>IF(AM56=0,"",AL56/AM56)</f>
        <v>-0.47355231969941342</v>
      </c>
      <c r="AO56" s="78"/>
      <c r="AP56" s="78"/>
      <c r="AQ56" s="102">
        <f>AQ54-AQ55</f>
        <v>1745203.62</v>
      </c>
      <c r="AR56" s="102">
        <f>SUM(AR54:AR55)</f>
        <v>2691707.31</v>
      </c>
      <c r="AS56" s="103">
        <f>IF(AR56=0,"",AQ56/AR56)</f>
        <v>0.64836307183785147</v>
      </c>
      <c r="AT56" s="78"/>
      <c r="AU56" s="78"/>
      <c r="AV56" s="118">
        <f>AV54-AV55</f>
        <v>-1336329.2399999998</v>
      </c>
      <c r="AW56" s="118">
        <f>SUM(AW54:AW55)</f>
        <v>9799632.1099999994</v>
      </c>
      <c r="AX56" s="119">
        <f>IF(AW56=0,"",AV56/AW56)</f>
        <v>-0.13636524565410443</v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453438.50999999931</v>
      </c>
      <c r="I58" s="113"/>
      <c r="J58" s="114" t="s">
        <v>96</v>
      </c>
      <c r="K58" s="113"/>
      <c r="L58" s="113"/>
      <c r="M58" s="113">
        <f>M51+M56</f>
        <v>511356.27999999974</v>
      </c>
      <c r="N58" s="113"/>
      <c r="O58" s="113"/>
      <c r="P58" s="113"/>
      <c r="Q58" s="113"/>
      <c r="R58" s="113">
        <f>R51+R56</f>
        <v>-25344.729999999981</v>
      </c>
      <c r="S58" s="113"/>
      <c r="T58" s="114" t="str">
        <f>IF(S58=0,"",R58/S58)</f>
        <v/>
      </c>
      <c r="U58" s="112"/>
      <c r="V58" s="112"/>
      <c r="W58" s="115">
        <f>W51+W56</f>
        <v>234828.16999999981</v>
      </c>
      <c r="X58" s="112"/>
      <c r="Y58" s="112"/>
      <c r="Z58" s="112"/>
      <c r="AA58" s="112"/>
      <c r="AB58" s="115">
        <f>AB51+AB56</f>
        <v>328002.04999999958</v>
      </c>
      <c r="AC58" s="112"/>
      <c r="AD58" s="112"/>
      <c r="AE58" s="112"/>
      <c r="AF58" s="112"/>
      <c r="AG58" s="115">
        <f>AG51+AG56</f>
        <v>380745.41999999946</v>
      </c>
      <c r="AH58" s="112"/>
      <c r="AI58" s="112"/>
      <c r="AJ58" s="112"/>
      <c r="AK58" s="112"/>
      <c r="AL58" s="115">
        <f>AL51+AL56</f>
        <v>779131.99000000057</v>
      </c>
      <c r="AM58" s="112"/>
      <c r="AN58" s="112"/>
      <c r="AO58" s="112"/>
      <c r="AP58" s="112"/>
      <c r="AQ58" s="115">
        <f>AQ51+AQ56</f>
        <v>879685.33000000054</v>
      </c>
      <c r="AR58" s="112"/>
      <c r="AS58" s="112"/>
      <c r="AT58" s="112"/>
      <c r="AU58" s="112"/>
      <c r="AV58" s="123">
        <f>AV51+AV56</f>
        <v>3541843.0199999982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116"/>
      <c r="AW60" s="78"/>
      <c r="AX60" s="78" t="s">
        <v>103</v>
      </c>
    </row>
  </sheetData>
  <mergeCells count="22"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  <mergeCell ref="Q8:T8"/>
    <mergeCell ref="V8:Y8"/>
    <mergeCell ref="AA8:AD8"/>
    <mergeCell ref="G9:J9"/>
    <mergeCell ref="L9:O9"/>
    <mergeCell ref="Q9:T9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2025-02-06T14:30:27Z</cp:lastPrinted>
  <dcterms:created xsi:type="dcterms:W3CDTF">2022-11-03T13:00:31Z</dcterms:created>
  <dcterms:modified xsi:type="dcterms:W3CDTF">2025-03-04T20:17:53Z</dcterms:modified>
</cp:coreProperties>
</file>