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siness Affairs\20 PCSB FINANCIALS\2025-2026\July\"/>
    </mc:Choice>
  </mc:AlternateContent>
  <xr:revisionPtr revIDLastSave="0" documentId="13_ncr:1_{913144A3-47E0-4436-A29F-F920504CAB05}" xr6:coauthVersionLast="36" xr6:coauthVersionMax="36" xr10:uidLastSave="{00000000-0000-0000-0000-000000000000}"/>
  <bookViews>
    <workbookView xWindow="0" yWindow="0" windowWidth="19200" windowHeight="6930" tabRatio="603" activeTab="5" xr2:uid="{EC353ED0-3686-478A-9F11-12DC866AC4B3}"/>
  </bookViews>
  <sheets>
    <sheet name="1351" sheetId="1" r:id="rId1"/>
    <sheet name="1361" sheetId="2" r:id="rId2"/>
    <sheet name="1401" sheetId="3" r:id="rId3"/>
    <sheet name="1421" sheetId="4" r:id="rId4"/>
    <sheet name="1601" sheetId="5" r:id="rId5"/>
    <sheet name="1621" sheetId="6" r:id="rId6"/>
    <sheet name="1721" sheetId="7" r:id="rId7"/>
    <sheet name="9000" sheetId="8" r:id="rId8"/>
    <sheet name="Consolidated General" sheetId="9" r:id="rId9"/>
    <sheet name="Consolidated Federal (420)" sheetId="10" r:id="rId10"/>
  </sheets>
  <externalReferences>
    <externalReference r:id="rId11"/>
  </externalReferences>
  <definedNames>
    <definedName name="MSID_Lookup">[1]LocationTable!$C$3:$G$13</definedName>
    <definedName name="_xlnm.Print_Area" localSheetId="0">'1351'!$C$1:$Y$64</definedName>
    <definedName name="_xlnm.Print_Area" localSheetId="1">'1361'!$C$1:$Y$66</definedName>
    <definedName name="_xlnm.Print_Area" localSheetId="2">'1401'!$C$1:$Y$66</definedName>
    <definedName name="_xlnm.Print_Area" localSheetId="3">'1421'!$C$1:$Y$66</definedName>
    <definedName name="_xlnm.Print_Area" localSheetId="4">'1601'!$C$1:$AD$66</definedName>
    <definedName name="_xlnm.Print_Area" localSheetId="5">'1621'!$C$1:$AD$67</definedName>
    <definedName name="_xlnm.Print_Area" localSheetId="6">'1721'!$C$1:$Y$66</definedName>
    <definedName name="_xlnm.Print_Area" localSheetId="7">'9000'!$C$1:$AN$64</definedName>
    <definedName name="_xlnm.Print_Area" localSheetId="9">'Consolidated Federal (420)'!$C$1:$AX$58</definedName>
    <definedName name="_xlnm.Print_Area" localSheetId="8">'Consolidated General'!$C$1:$AX$59</definedName>
    <definedName name="_xlnm.Print_Titles" localSheetId="7">'9000'!$C:$E,'9000'!$1:$4</definedName>
    <definedName name="SelectedLocation">'1351'!#REF!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6" i="5" l="1"/>
  <c r="AA38" i="6"/>
  <c r="AB38" i="6"/>
  <c r="AC38" i="6"/>
  <c r="AA39" i="6"/>
  <c r="AB39" i="6"/>
  <c r="AC39" i="6"/>
  <c r="AA40" i="6"/>
  <c r="AB40" i="6"/>
  <c r="AC40" i="6"/>
  <c r="AA41" i="6"/>
  <c r="AB41" i="6"/>
  <c r="AC41" i="6"/>
  <c r="AA42" i="6"/>
  <c r="AB42" i="6"/>
  <c r="AC42" i="6"/>
  <c r="AA43" i="6"/>
  <c r="AB43" i="6"/>
  <c r="AC43" i="6"/>
  <c r="AA44" i="6"/>
  <c r="AB44" i="6"/>
  <c r="AC44" i="6"/>
  <c r="AA45" i="6"/>
  <c r="AB45" i="6"/>
  <c r="AC45" i="6"/>
  <c r="AA46" i="6"/>
  <c r="AB46" i="6"/>
  <c r="AC46" i="6"/>
  <c r="AA47" i="6"/>
  <c r="AB47" i="6"/>
  <c r="AC47" i="6"/>
  <c r="AA48" i="6"/>
  <c r="AB48" i="6"/>
  <c r="AC48" i="6"/>
  <c r="AA49" i="6"/>
  <c r="AB49" i="6"/>
  <c r="AC49" i="6"/>
  <c r="AA50" i="6"/>
  <c r="AB50" i="6"/>
  <c r="AC50" i="6"/>
  <c r="AA51" i="6"/>
  <c r="AB51" i="6"/>
  <c r="AC51" i="6"/>
  <c r="AA52" i="6"/>
  <c r="AB52" i="6"/>
  <c r="AC52" i="6"/>
  <c r="AA37" i="6"/>
  <c r="AC24" i="6"/>
  <c r="AA21" i="6"/>
  <c r="AB21" i="6"/>
  <c r="AC21" i="6"/>
  <c r="AA22" i="6"/>
  <c r="AB22" i="6"/>
  <c r="AC22" i="6"/>
  <c r="AA23" i="6"/>
  <c r="AB23" i="6"/>
  <c r="AC23" i="6"/>
  <c r="AA24" i="6"/>
  <c r="AB24" i="6"/>
  <c r="AA26" i="6"/>
  <c r="AB26" i="6"/>
  <c r="AC26" i="6"/>
  <c r="AA27" i="6"/>
  <c r="AB27" i="6"/>
  <c r="AC27" i="6"/>
  <c r="AA28" i="6"/>
  <c r="AB28" i="6"/>
  <c r="AC28" i="6"/>
  <c r="AA29" i="6"/>
  <c r="AB29" i="6"/>
  <c r="AC29" i="6"/>
  <c r="AA30" i="6"/>
  <c r="AB30" i="6"/>
  <c r="AC30" i="6"/>
  <c r="AA31" i="6"/>
  <c r="AB31" i="6"/>
  <c r="AC31" i="6"/>
  <c r="AA32" i="6"/>
  <c r="AB32" i="6"/>
  <c r="AC32" i="6"/>
  <c r="AB20" i="6"/>
  <c r="AB50" i="5"/>
  <c r="AB47" i="5"/>
  <c r="AB46" i="5"/>
  <c r="N40" i="8" l="1"/>
  <c r="N36" i="7"/>
  <c r="N17" i="6"/>
  <c r="W52" i="5"/>
  <c r="N17" i="5"/>
  <c r="J59" i="2" l="1"/>
  <c r="J43" i="8" l="1"/>
  <c r="J19" i="4" l="1"/>
  <c r="J24" i="4"/>
  <c r="J21" i="4"/>
  <c r="J22" i="4"/>
  <c r="J27" i="4"/>
  <c r="J29" i="4"/>
  <c r="J30" i="4"/>
  <c r="J56" i="4"/>
  <c r="J17" i="1"/>
  <c r="J19" i="1"/>
  <c r="J20" i="1"/>
  <c r="J25" i="1"/>
  <c r="J54" i="1"/>
  <c r="J22" i="1"/>
  <c r="J34" i="1"/>
  <c r="J19" i="2" l="1"/>
  <c r="J20" i="2"/>
  <c r="AP55" i="10" l="1"/>
  <c r="AQ55" i="10"/>
  <c r="AR55" i="10"/>
  <c r="AQ54" i="10"/>
  <c r="AR54" i="10"/>
  <c r="AP54" i="10"/>
  <c r="I56" i="8" l="1"/>
  <c r="G56" i="8" l="1"/>
  <c r="H56" i="8"/>
  <c r="I58" i="7"/>
  <c r="G58" i="7"/>
  <c r="I59" i="6"/>
  <c r="G59" i="6"/>
  <c r="I58" i="5"/>
  <c r="G58" i="5"/>
  <c r="I58" i="4"/>
  <c r="G58" i="4"/>
  <c r="I58" i="3"/>
  <c r="G58" i="3"/>
  <c r="I58" i="2" l="1"/>
  <c r="I63" i="1"/>
  <c r="G58" i="2" l="1"/>
  <c r="I56" i="1"/>
  <c r="G56" i="1" l="1"/>
  <c r="AP35" i="10"/>
  <c r="AQ35" i="10"/>
  <c r="AR35" i="10"/>
  <c r="AS35" i="10" s="1"/>
  <c r="AP36" i="10"/>
  <c r="AQ36" i="10"/>
  <c r="AR36" i="10"/>
  <c r="AS36" i="10" s="1"/>
  <c r="AP37" i="10"/>
  <c r="AQ37" i="10"/>
  <c r="AR37" i="10"/>
  <c r="AP38" i="10"/>
  <c r="AQ38" i="10"/>
  <c r="AR38" i="10"/>
  <c r="AP39" i="10"/>
  <c r="AQ39" i="10"/>
  <c r="AR39" i="10"/>
  <c r="AP40" i="10"/>
  <c r="AQ40" i="10"/>
  <c r="AR40" i="10"/>
  <c r="AP41" i="10"/>
  <c r="AQ41" i="10"/>
  <c r="AR41" i="10"/>
  <c r="AS41" i="10" s="1"/>
  <c r="AP42" i="10"/>
  <c r="AQ42" i="10"/>
  <c r="AS42" i="10" s="1"/>
  <c r="AR42" i="10"/>
  <c r="AP43" i="10"/>
  <c r="AQ43" i="10"/>
  <c r="AR43" i="10"/>
  <c r="AP44" i="10"/>
  <c r="AQ44" i="10"/>
  <c r="AR44" i="10"/>
  <c r="AS44" i="10" s="1"/>
  <c r="AP45" i="10"/>
  <c r="AQ45" i="10"/>
  <c r="AR45" i="10"/>
  <c r="AS45" i="10" s="1"/>
  <c r="AP46" i="10"/>
  <c r="AQ46" i="10"/>
  <c r="AR46" i="10"/>
  <c r="AP47" i="10"/>
  <c r="AQ47" i="10"/>
  <c r="AR47" i="10"/>
  <c r="AS47" i="10" s="1"/>
  <c r="AP48" i="10"/>
  <c r="AQ48" i="10"/>
  <c r="AR48" i="10"/>
  <c r="AS48" i="10" s="1"/>
  <c r="AP49" i="10"/>
  <c r="AQ49" i="10"/>
  <c r="AR49" i="10"/>
  <c r="AQ34" i="10"/>
  <c r="AR34" i="10"/>
  <c r="AP34" i="10"/>
  <c r="AP15" i="10"/>
  <c r="AQ15" i="10"/>
  <c r="AR15" i="10"/>
  <c r="AW16" i="10"/>
  <c r="AP17" i="10"/>
  <c r="AQ17" i="10"/>
  <c r="AR17" i="10"/>
  <c r="AS17" i="10" s="1"/>
  <c r="AP18" i="10"/>
  <c r="AQ18" i="10"/>
  <c r="AR18" i="10"/>
  <c r="AS18" i="10" s="1"/>
  <c r="AP19" i="10"/>
  <c r="AQ19" i="10"/>
  <c r="AR19" i="10"/>
  <c r="AS19" i="10" s="1"/>
  <c r="AP20" i="10"/>
  <c r="AQ20" i="10"/>
  <c r="AR20" i="10"/>
  <c r="AS20" i="10" s="1"/>
  <c r="AP21" i="10"/>
  <c r="AQ21" i="10"/>
  <c r="AR21" i="10"/>
  <c r="AS21" i="10" s="1"/>
  <c r="AP22" i="10"/>
  <c r="AQ22" i="10"/>
  <c r="AR22" i="10"/>
  <c r="AV23" i="10"/>
  <c r="AW23" i="10"/>
  <c r="AP24" i="10"/>
  <c r="AQ24" i="10"/>
  <c r="AR24" i="10"/>
  <c r="AP25" i="10"/>
  <c r="AQ25" i="10"/>
  <c r="AR25" i="10"/>
  <c r="AP26" i="10"/>
  <c r="AQ26" i="10"/>
  <c r="AR26" i="10"/>
  <c r="AP27" i="10"/>
  <c r="AQ27" i="10"/>
  <c r="AR27" i="10"/>
  <c r="AP28" i="10"/>
  <c r="AQ28" i="10"/>
  <c r="AR28" i="10"/>
  <c r="AS28" i="10" s="1"/>
  <c r="AP29" i="10"/>
  <c r="AQ29" i="10"/>
  <c r="AR29" i="10"/>
  <c r="AS29" i="10" s="1"/>
  <c r="AQ14" i="10"/>
  <c r="AR14" i="10"/>
  <c r="AP14" i="10"/>
  <c r="AK35" i="10"/>
  <c r="AL35" i="10"/>
  <c r="AN35" i="10" s="1"/>
  <c r="AM35" i="10"/>
  <c r="AK36" i="10"/>
  <c r="AL36" i="10"/>
  <c r="AM36" i="10"/>
  <c r="AK37" i="10"/>
  <c r="AL37" i="10"/>
  <c r="AM37" i="10"/>
  <c r="AK38" i="10"/>
  <c r="AL38" i="10"/>
  <c r="AM38" i="10"/>
  <c r="AN38" i="10" s="1"/>
  <c r="AK39" i="10"/>
  <c r="AL39" i="10"/>
  <c r="AM39" i="10"/>
  <c r="AK40" i="10"/>
  <c r="AL40" i="10"/>
  <c r="AM40" i="10"/>
  <c r="AK41" i="10"/>
  <c r="AL41" i="10"/>
  <c r="AM41" i="10"/>
  <c r="AN41" i="10" s="1"/>
  <c r="AK42" i="10"/>
  <c r="AL42" i="10"/>
  <c r="AM42" i="10"/>
  <c r="AN42" i="10" s="1"/>
  <c r="AK43" i="10"/>
  <c r="AL43" i="10"/>
  <c r="AM43" i="10"/>
  <c r="AK44" i="10"/>
  <c r="AL44" i="10"/>
  <c r="AM44" i="10"/>
  <c r="AN44" i="10" s="1"/>
  <c r="AK45" i="10"/>
  <c r="AL45" i="10"/>
  <c r="AM45" i="10"/>
  <c r="AK46" i="10"/>
  <c r="AL46" i="10"/>
  <c r="AM46" i="10"/>
  <c r="AN46" i="10" s="1"/>
  <c r="AK47" i="10"/>
  <c r="AL47" i="10"/>
  <c r="AM47" i="10"/>
  <c r="AN47" i="10" s="1"/>
  <c r="AK48" i="10"/>
  <c r="AL48" i="10"/>
  <c r="AM48" i="10"/>
  <c r="AN48" i="10" s="1"/>
  <c r="AK49" i="10"/>
  <c r="AL49" i="10"/>
  <c r="AM49" i="10"/>
  <c r="AN49" i="10" s="1"/>
  <c r="AL34" i="10"/>
  <c r="AM34" i="10"/>
  <c r="AK34" i="10"/>
  <c r="AK15" i="10"/>
  <c r="AL15" i="10"/>
  <c r="AL30" i="10" s="1"/>
  <c r="AM15" i="10"/>
  <c r="AK17" i="10"/>
  <c r="AL17" i="10"/>
  <c r="AM17" i="10"/>
  <c r="AK18" i="10"/>
  <c r="AL18" i="10"/>
  <c r="AM18" i="10"/>
  <c r="AK19" i="10"/>
  <c r="AL19" i="10"/>
  <c r="AM19" i="10"/>
  <c r="AN19" i="10" s="1"/>
  <c r="AK20" i="10"/>
  <c r="AL20" i="10"/>
  <c r="AM20" i="10"/>
  <c r="AN20" i="10" s="1"/>
  <c r="AK21" i="10"/>
  <c r="AL21" i="10"/>
  <c r="AM21" i="10"/>
  <c r="AK22" i="10"/>
  <c r="AL22" i="10"/>
  <c r="AM22" i="10"/>
  <c r="AN22" i="10" s="1"/>
  <c r="AK24" i="10"/>
  <c r="AL24" i="10"/>
  <c r="AM24" i="10"/>
  <c r="AK25" i="10"/>
  <c r="AL25" i="10"/>
  <c r="AM25" i="10"/>
  <c r="AK26" i="10"/>
  <c r="AL26" i="10"/>
  <c r="AM26" i="10"/>
  <c r="AK27" i="10"/>
  <c r="AL27" i="10"/>
  <c r="AM27" i="10"/>
  <c r="AN27" i="10" s="1"/>
  <c r="AK28" i="10"/>
  <c r="AL28" i="10"/>
  <c r="AM28" i="10"/>
  <c r="AK29" i="10"/>
  <c r="AL29" i="10"/>
  <c r="AM29" i="10"/>
  <c r="AM14" i="10"/>
  <c r="AN14" i="10" s="1"/>
  <c r="AL14" i="10"/>
  <c r="AK14" i="10"/>
  <c r="AF35" i="10"/>
  <c r="AG35" i="10"/>
  <c r="AH35" i="10"/>
  <c r="AI35" i="10" s="1"/>
  <c r="AF36" i="10"/>
  <c r="AG36" i="10"/>
  <c r="AH36" i="10"/>
  <c r="AI36" i="10" s="1"/>
  <c r="AF37" i="10"/>
  <c r="AG37" i="10"/>
  <c r="AH37" i="10"/>
  <c r="AI37" i="10" s="1"/>
  <c r="AF38" i="10"/>
  <c r="AG38" i="10"/>
  <c r="AH38" i="10"/>
  <c r="AF39" i="10"/>
  <c r="AG39" i="10"/>
  <c r="AH39" i="10"/>
  <c r="AF40" i="10"/>
  <c r="AG40" i="10"/>
  <c r="AH40" i="10"/>
  <c r="AF41" i="10"/>
  <c r="AG41" i="10"/>
  <c r="AH41" i="10"/>
  <c r="AI41" i="10" s="1"/>
  <c r="AF42" i="10"/>
  <c r="AG42" i="10"/>
  <c r="AH42" i="10"/>
  <c r="AF43" i="10"/>
  <c r="AG43" i="10"/>
  <c r="AH43" i="10"/>
  <c r="AF44" i="10"/>
  <c r="AG44" i="10"/>
  <c r="AH44" i="10"/>
  <c r="AI44" i="10" s="1"/>
  <c r="AF45" i="10"/>
  <c r="AG45" i="10"/>
  <c r="AH45" i="10"/>
  <c r="AF46" i="10"/>
  <c r="AG46" i="10"/>
  <c r="AH46" i="10"/>
  <c r="AF47" i="10"/>
  <c r="AG47" i="10"/>
  <c r="AH47" i="10"/>
  <c r="AF48" i="10"/>
  <c r="AG48" i="10"/>
  <c r="AH48" i="10"/>
  <c r="AF49" i="10"/>
  <c r="AG49" i="10"/>
  <c r="AH49" i="10"/>
  <c r="AG34" i="10"/>
  <c r="AH34" i="10"/>
  <c r="AI34" i="10" s="1"/>
  <c r="AF34" i="10"/>
  <c r="AF15" i="10"/>
  <c r="AG15" i="10"/>
  <c r="AH15" i="10"/>
  <c r="AI15" i="10" s="1"/>
  <c r="AF17" i="10"/>
  <c r="AG17" i="10"/>
  <c r="AH17" i="10"/>
  <c r="AI17" i="10" s="1"/>
  <c r="AF18" i="10"/>
  <c r="AG18" i="10"/>
  <c r="AH18" i="10"/>
  <c r="AF19" i="10"/>
  <c r="AG19" i="10"/>
  <c r="AH19" i="10"/>
  <c r="AI19" i="10" s="1"/>
  <c r="AF20" i="10"/>
  <c r="AG20" i="10"/>
  <c r="AH20" i="10"/>
  <c r="AI20" i="10" s="1"/>
  <c r="AF21" i="10"/>
  <c r="AG21" i="10"/>
  <c r="AH21" i="10"/>
  <c r="AI21" i="10" s="1"/>
  <c r="AF22" i="10"/>
  <c r="AG22" i="10"/>
  <c r="AH22" i="10"/>
  <c r="AF24" i="10"/>
  <c r="AG24" i="10"/>
  <c r="AH24" i="10"/>
  <c r="AF25" i="10"/>
  <c r="AG25" i="10"/>
  <c r="AH25" i="10"/>
  <c r="AI25" i="10" s="1"/>
  <c r="AF26" i="10"/>
  <c r="AG26" i="10"/>
  <c r="AH26" i="10"/>
  <c r="AF27" i="10"/>
  <c r="AG27" i="10"/>
  <c r="AH27" i="10"/>
  <c r="AI27" i="10" s="1"/>
  <c r="AF28" i="10"/>
  <c r="AG28" i="10"/>
  <c r="AH28" i="10"/>
  <c r="AF29" i="10"/>
  <c r="AG29" i="10"/>
  <c r="AH29" i="10"/>
  <c r="AI29" i="10" s="1"/>
  <c r="AG14" i="10"/>
  <c r="AH14" i="10"/>
  <c r="AF14" i="10"/>
  <c r="AA35" i="10"/>
  <c r="AB35" i="10"/>
  <c r="AC35" i="10"/>
  <c r="AD35" i="10" s="1"/>
  <c r="AA36" i="10"/>
  <c r="AB36" i="10"/>
  <c r="AC36" i="10"/>
  <c r="AA37" i="10"/>
  <c r="AB37" i="10"/>
  <c r="AC37" i="10"/>
  <c r="AD37" i="10" s="1"/>
  <c r="AA38" i="10"/>
  <c r="AB38" i="10"/>
  <c r="AC38" i="10"/>
  <c r="AD38" i="10" s="1"/>
  <c r="AA39" i="10"/>
  <c r="AB39" i="10"/>
  <c r="AC39" i="10"/>
  <c r="AA40" i="10"/>
  <c r="AB40" i="10"/>
  <c r="AC40" i="10"/>
  <c r="AA41" i="10"/>
  <c r="AB41" i="10"/>
  <c r="AC41" i="10"/>
  <c r="AA42" i="10"/>
  <c r="AB42" i="10"/>
  <c r="AC42" i="10"/>
  <c r="AD42" i="10" s="1"/>
  <c r="AA43" i="10"/>
  <c r="AB43" i="10"/>
  <c r="AC43" i="10"/>
  <c r="AA44" i="10"/>
  <c r="AB44" i="10"/>
  <c r="AC44" i="10"/>
  <c r="AA45" i="10"/>
  <c r="AB45" i="10"/>
  <c r="AC45" i="10"/>
  <c r="AD45" i="10" s="1"/>
  <c r="AA46" i="10"/>
  <c r="AB46" i="10"/>
  <c r="AC46" i="10"/>
  <c r="AD46" i="10" s="1"/>
  <c r="AA47" i="10"/>
  <c r="AB47" i="10"/>
  <c r="AC47" i="10"/>
  <c r="AA48" i="10"/>
  <c r="AB48" i="10"/>
  <c r="AC48" i="10"/>
  <c r="AD48" i="10" s="1"/>
  <c r="AA49" i="10"/>
  <c r="AB49" i="10"/>
  <c r="AC49" i="10"/>
  <c r="AB34" i="10"/>
  <c r="AD34" i="10" s="1"/>
  <c r="AC34" i="10"/>
  <c r="AA34" i="10"/>
  <c r="AA15" i="10"/>
  <c r="AB15" i="10"/>
  <c r="AC15" i="10"/>
  <c r="AV16" i="10"/>
  <c r="AA17" i="10"/>
  <c r="AB17" i="10"/>
  <c r="AC17" i="10"/>
  <c r="AA18" i="10"/>
  <c r="AB18" i="10"/>
  <c r="AC18" i="10"/>
  <c r="AD18" i="10" s="1"/>
  <c r="AA19" i="10"/>
  <c r="AB19" i="10"/>
  <c r="AC19" i="10"/>
  <c r="AA20" i="10"/>
  <c r="AB20" i="10"/>
  <c r="AC20" i="10"/>
  <c r="AA21" i="10"/>
  <c r="AB21" i="10"/>
  <c r="AC21" i="10"/>
  <c r="AA22" i="10"/>
  <c r="AB22" i="10"/>
  <c r="AC22" i="10"/>
  <c r="AD22" i="10" s="1"/>
  <c r="AA24" i="10"/>
  <c r="AB24" i="10"/>
  <c r="AC24" i="10"/>
  <c r="AD24" i="10" s="1"/>
  <c r="AA25" i="10"/>
  <c r="AB25" i="10"/>
  <c r="AC25" i="10"/>
  <c r="AA26" i="10"/>
  <c r="AB26" i="10"/>
  <c r="AC26" i="10"/>
  <c r="AD26" i="10" s="1"/>
  <c r="AA27" i="10"/>
  <c r="AB27" i="10"/>
  <c r="AC27" i="10"/>
  <c r="AA28" i="10"/>
  <c r="AB28" i="10"/>
  <c r="AC28" i="10"/>
  <c r="AD28" i="10" s="1"/>
  <c r="AA29" i="10"/>
  <c r="AB29" i="10"/>
  <c r="AC29" i="10"/>
  <c r="AD29" i="10" s="1"/>
  <c r="AB14" i="10"/>
  <c r="AC14" i="10"/>
  <c r="AA14" i="10"/>
  <c r="V35" i="10"/>
  <c r="W35" i="10"/>
  <c r="X35" i="10"/>
  <c r="V36" i="10"/>
  <c r="W36" i="10"/>
  <c r="X36" i="10"/>
  <c r="V37" i="10"/>
  <c r="W37" i="10"/>
  <c r="X37" i="10"/>
  <c r="V38" i="10"/>
  <c r="W38" i="10"/>
  <c r="X38" i="10"/>
  <c r="V39" i="10"/>
  <c r="W39" i="10"/>
  <c r="X39" i="10"/>
  <c r="V40" i="10"/>
  <c r="W40" i="10"/>
  <c r="X40" i="10"/>
  <c r="Y40" i="10" s="1"/>
  <c r="V41" i="10"/>
  <c r="W41" i="10"/>
  <c r="X41" i="10"/>
  <c r="V42" i="10"/>
  <c r="W42" i="10"/>
  <c r="X42" i="10"/>
  <c r="Y42" i="10" s="1"/>
  <c r="V43" i="10"/>
  <c r="W43" i="10"/>
  <c r="X43" i="10"/>
  <c r="V44" i="10"/>
  <c r="W44" i="10"/>
  <c r="X44" i="10"/>
  <c r="Y44" i="10" s="1"/>
  <c r="V45" i="10"/>
  <c r="W45" i="10"/>
  <c r="X45" i="10"/>
  <c r="V46" i="10"/>
  <c r="W46" i="10"/>
  <c r="X46" i="10"/>
  <c r="V47" i="10"/>
  <c r="W47" i="10"/>
  <c r="X47" i="10"/>
  <c r="V48" i="10"/>
  <c r="W48" i="10"/>
  <c r="X48" i="10"/>
  <c r="Y48" i="10" s="1"/>
  <c r="V49" i="10"/>
  <c r="W49" i="10"/>
  <c r="X49" i="10"/>
  <c r="W34" i="10"/>
  <c r="X34" i="10"/>
  <c r="Y34" i="10" s="1"/>
  <c r="V34" i="10"/>
  <c r="V15" i="10"/>
  <c r="W15" i="10"/>
  <c r="X15" i="10"/>
  <c r="X30" i="10" s="1"/>
  <c r="V17" i="10"/>
  <c r="W17" i="10"/>
  <c r="X17" i="10"/>
  <c r="V18" i="10"/>
  <c r="W18" i="10"/>
  <c r="X18" i="10"/>
  <c r="Y18" i="10" s="1"/>
  <c r="V19" i="10"/>
  <c r="W19" i="10"/>
  <c r="X19" i="10"/>
  <c r="V20" i="10"/>
  <c r="W20" i="10"/>
  <c r="X20" i="10"/>
  <c r="V21" i="10"/>
  <c r="W21" i="10"/>
  <c r="X21" i="10"/>
  <c r="Y21" i="10" s="1"/>
  <c r="V22" i="10"/>
  <c r="W22" i="10"/>
  <c r="X22" i="10"/>
  <c r="Y22" i="10" s="1"/>
  <c r="V24" i="10"/>
  <c r="W24" i="10"/>
  <c r="X24" i="10"/>
  <c r="V25" i="10"/>
  <c r="W25" i="10"/>
  <c r="X25" i="10"/>
  <c r="V26" i="10"/>
  <c r="W26" i="10"/>
  <c r="X26" i="10"/>
  <c r="Y26" i="10" s="1"/>
  <c r="V27" i="10"/>
  <c r="W27" i="10"/>
  <c r="X27" i="10"/>
  <c r="V28" i="10"/>
  <c r="W28" i="10"/>
  <c r="X28" i="10"/>
  <c r="V29" i="10"/>
  <c r="W29" i="10"/>
  <c r="X29" i="10"/>
  <c r="Y29" i="10" s="1"/>
  <c r="W14" i="10"/>
  <c r="X14" i="10"/>
  <c r="V14" i="10"/>
  <c r="Q35" i="10"/>
  <c r="R35" i="10"/>
  <c r="S35" i="10"/>
  <c r="Q36" i="10"/>
  <c r="R36" i="10"/>
  <c r="S36" i="10"/>
  <c r="Q37" i="10"/>
  <c r="R37" i="10"/>
  <c r="S37" i="10"/>
  <c r="T37" i="10" s="1"/>
  <c r="Q38" i="10"/>
  <c r="R38" i="10"/>
  <c r="S38" i="10"/>
  <c r="T38" i="10" s="1"/>
  <c r="Q39" i="10"/>
  <c r="R39" i="10"/>
  <c r="S39" i="10"/>
  <c r="Q40" i="10"/>
  <c r="R40" i="10"/>
  <c r="S40" i="10"/>
  <c r="Q41" i="10"/>
  <c r="R41" i="10"/>
  <c r="S41" i="10"/>
  <c r="T41" i="10" s="1"/>
  <c r="Q42" i="10"/>
  <c r="R42" i="10"/>
  <c r="S42" i="10"/>
  <c r="Q43" i="10"/>
  <c r="R43" i="10"/>
  <c r="S43" i="10"/>
  <c r="T43" i="10" s="1"/>
  <c r="Q44" i="10"/>
  <c r="R44" i="10"/>
  <c r="S44" i="10"/>
  <c r="Q45" i="10"/>
  <c r="R45" i="10"/>
  <c r="S45" i="10"/>
  <c r="T45" i="10" s="1"/>
  <c r="Q46" i="10"/>
  <c r="R46" i="10"/>
  <c r="S46" i="10"/>
  <c r="T46" i="10" s="1"/>
  <c r="Q47" i="10"/>
  <c r="R47" i="10"/>
  <c r="S47" i="10"/>
  <c r="T47" i="10" s="1"/>
  <c r="Q48" i="10"/>
  <c r="R48" i="10"/>
  <c r="S48" i="10"/>
  <c r="Q49" i="10"/>
  <c r="R49" i="10"/>
  <c r="S49" i="10"/>
  <c r="T49" i="10" s="1"/>
  <c r="R34" i="10"/>
  <c r="S34" i="10"/>
  <c r="T34" i="10" s="1"/>
  <c r="Q34" i="10"/>
  <c r="Q15" i="10"/>
  <c r="R15" i="10"/>
  <c r="R30" i="10" s="1"/>
  <c r="S15" i="10"/>
  <c r="T15" i="10" s="1"/>
  <c r="Q17" i="10"/>
  <c r="R17" i="10"/>
  <c r="S17" i="10"/>
  <c r="T17" i="10" s="1"/>
  <c r="Q18" i="10"/>
  <c r="R18" i="10"/>
  <c r="S18" i="10"/>
  <c r="Q19" i="10"/>
  <c r="R19" i="10"/>
  <c r="S19" i="10"/>
  <c r="Q20" i="10"/>
  <c r="R20" i="10"/>
  <c r="S20" i="10"/>
  <c r="T20" i="10" s="1"/>
  <c r="Q21" i="10"/>
  <c r="R21" i="10"/>
  <c r="S21" i="10"/>
  <c r="Q22" i="10"/>
  <c r="R22" i="10"/>
  <c r="S22" i="10"/>
  <c r="Q24" i="10"/>
  <c r="R24" i="10"/>
  <c r="S24" i="10"/>
  <c r="T24" i="10" s="1"/>
  <c r="Q25" i="10"/>
  <c r="R25" i="10"/>
  <c r="S25" i="10"/>
  <c r="Q26" i="10"/>
  <c r="R26" i="10"/>
  <c r="S26" i="10"/>
  <c r="Q27" i="10"/>
  <c r="R27" i="10"/>
  <c r="S27" i="10"/>
  <c r="Q28" i="10"/>
  <c r="R28" i="10"/>
  <c r="S28" i="10"/>
  <c r="Q29" i="10"/>
  <c r="R29" i="10"/>
  <c r="S29" i="10"/>
  <c r="T29" i="10" s="1"/>
  <c r="R14" i="10"/>
  <c r="S14" i="10"/>
  <c r="Q14" i="10"/>
  <c r="L35" i="10"/>
  <c r="M35" i="10"/>
  <c r="N35" i="10"/>
  <c r="L36" i="10"/>
  <c r="M36" i="10"/>
  <c r="N36" i="10"/>
  <c r="L37" i="10"/>
  <c r="M37" i="10"/>
  <c r="N37" i="10"/>
  <c r="O37" i="10" s="1"/>
  <c r="L38" i="10"/>
  <c r="M38" i="10"/>
  <c r="N38" i="10"/>
  <c r="O38" i="10" s="1"/>
  <c r="L39" i="10"/>
  <c r="M39" i="10"/>
  <c r="N39" i="10"/>
  <c r="L40" i="10"/>
  <c r="M40" i="10"/>
  <c r="N40" i="10"/>
  <c r="L41" i="10"/>
  <c r="M41" i="10"/>
  <c r="N41" i="10"/>
  <c r="O41" i="10" s="1"/>
  <c r="L42" i="10"/>
  <c r="M42" i="10"/>
  <c r="N42" i="10"/>
  <c r="O42" i="10" s="1"/>
  <c r="L43" i="10"/>
  <c r="M43" i="10"/>
  <c r="N43" i="10"/>
  <c r="O43" i="10" s="1"/>
  <c r="L44" i="10"/>
  <c r="M44" i="10"/>
  <c r="N44" i="10"/>
  <c r="L45" i="10"/>
  <c r="M45" i="10"/>
  <c r="N45" i="10"/>
  <c r="O45" i="10" s="1"/>
  <c r="L46" i="10"/>
  <c r="M46" i="10"/>
  <c r="N46" i="10"/>
  <c r="O46" i="10" s="1"/>
  <c r="L47" i="10"/>
  <c r="M47" i="10"/>
  <c r="N47" i="10"/>
  <c r="O47" i="10" s="1"/>
  <c r="L48" i="10"/>
  <c r="M48" i="10"/>
  <c r="N48" i="10"/>
  <c r="L49" i="10"/>
  <c r="M49" i="10"/>
  <c r="N49" i="10"/>
  <c r="M34" i="10"/>
  <c r="N34" i="10"/>
  <c r="L34" i="10"/>
  <c r="L15" i="10"/>
  <c r="M15" i="10"/>
  <c r="O15" i="10" s="1"/>
  <c r="N15" i="10"/>
  <c r="L17" i="10"/>
  <c r="M17" i="10"/>
  <c r="N17" i="10"/>
  <c r="O17" i="10" s="1"/>
  <c r="L18" i="10"/>
  <c r="M18" i="10"/>
  <c r="N18" i="10"/>
  <c r="O18" i="10" s="1"/>
  <c r="L19" i="10"/>
  <c r="M19" i="10"/>
  <c r="N19" i="10"/>
  <c r="L20" i="10"/>
  <c r="M20" i="10"/>
  <c r="N20" i="10"/>
  <c r="O20" i="10" s="1"/>
  <c r="L21" i="10"/>
  <c r="M21" i="10"/>
  <c r="N21" i="10"/>
  <c r="O21" i="10" s="1"/>
  <c r="L22" i="10"/>
  <c r="M22" i="10"/>
  <c r="N22" i="10"/>
  <c r="L24" i="10"/>
  <c r="M24" i="10"/>
  <c r="AV24" i="10" s="1"/>
  <c r="N24" i="10"/>
  <c r="O24" i="10" s="1"/>
  <c r="L25" i="10"/>
  <c r="M25" i="10"/>
  <c r="N25" i="10"/>
  <c r="L26" i="10"/>
  <c r="M26" i="10"/>
  <c r="N26" i="10"/>
  <c r="O26" i="10" s="1"/>
  <c r="L27" i="10"/>
  <c r="M27" i="10"/>
  <c r="N27" i="10"/>
  <c r="L28" i="10"/>
  <c r="M28" i="10"/>
  <c r="N28" i="10"/>
  <c r="O28" i="10" s="1"/>
  <c r="L29" i="10"/>
  <c r="M29" i="10"/>
  <c r="N29" i="10"/>
  <c r="O29" i="10" s="1"/>
  <c r="M14" i="10"/>
  <c r="N14" i="10"/>
  <c r="L14" i="10"/>
  <c r="G35" i="10"/>
  <c r="H35" i="10"/>
  <c r="I35" i="10"/>
  <c r="G36" i="10"/>
  <c r="H36" i="10"/>
  <c r="I36" i="10"/>
  <c r="G37" i="10"/>
  <c r="H37" i="10"/>
  <c r="I37" i="10"/>
  <c r="G38" i="10"/>
  <c r="H38" i="10"/>
  <c r="I38" i="10"/>
  <c r="G39" i="10"/>
  <c r="H39" i="10"/>
  <c r="I39" i="10"/>
  <c r="G40" i="10"/>
  <c r="H40" i="10"/>
  <c r="I40" i="10"/>
  <c r="G41" i="10"/>
  <c r="H41" i="10"/>
  <c r="I41" i="10"/>
  <c r="G42" i="10"/>
  <c r="H42" i="10"/>
  <c r="I42" i="10"/>
  <c r="G43" i="10"/>
  <c r="H43" i="10"/>
  <c r="I43" i="10"/>
  <c r="G44" i="10"/>
  <c r="H44" i="10"/>
  <c r="I44" i="10"/>
  <c r="G45" i="10"/>
  <c r="H45" i="10"/>
  <c r="I45" i="10"/>
  <c r="G46" i="10"/>
  <c r="H46" i="10"/>
  <c r="I46" i="10"/>
  <c r="G47" i="10"/>
  <c r="H47" i="10"/>
  <c r="I47" i="10"/>
  <c r="G48" i="10"/>
  <c r="H48" i="10"/>
  <c r="I48" i="10"/>
  <c r="G49" i="10"/>
  <c r="H49" i="10"/>
  <c r="I49" i="10"/>
  <c r="H34" i="10"/>
  <c r="I34" i="10"/>
  <c r="G34" i="10"/>
  <c r="G17" i="10"/>
  <c r="H17" i="10"/>
  <c r="I17" i="10"/>
  <c r="G18" i="10"/>
  <c r="H18" i="10"/>
  <c r="I18" i="10"/>
  <c r="G19" i="10"/>
  <c r="H19" i="10"/>
  <c r="I19" i="10"/>
  <c r="G20" i="10"/>
  <c r="H20" i="10"/>
  <c r="I20" i="10"/>
  <c r="G21" i="10"/>
  <c r="H21" i="10"/>
  <c r="I21" i="10"/>
  <c r="G22" i="10"/>
  <c r="H22" i="10"/>
  <c r="I22" i="10"/>
  <c r="G24" i="10"/>
  <c r="H24" i="10"/>
  <c r="I24" i="10"/>
  <c r="G25" i="10"/>
  <c r="H25" i="10"/>
  <c r="I25" i="10"/>
  <c r="G26" i="10"/>
  <c r="H26" i="10"/>
  <c r="I26" i="10"/>
  <c r="G27" i="10"/>
  <c r="H27" i="10"/>
  <c r="I27" i="10"/>
  <c r="G28" i="10"/>
  <c r="H28" i="10"/>
  <c r="I28" i="10"/>
  <c r="G29" i="10"/>
  <c r="H29" i="10"/>
  <c r="I29" i="10"/>
  <c r="G14" i="10"/>
  <c r="H14" i="10"/>
  <c r="I14" i="10"/>
  <c r="H15" i="10"/>
  <c r="H30" i="10" s="1"/>
  <c r="I15" i="10"/>
  <c r="G15" i="10"/>
  <c r="T58" i="10"/>
  <c r="AR56" i="10"/>
  <c r="AS56" i="10" s="1"/>
  <c r="AC56" i="10"/>
  <c r="AB56" i="10"/>
  <c r="X56" i="10"/>
  <c r="L56" i="10"/>
  <c r="I56" i="10"/>
  <c r="G56" i="10"/>
  <c r="AV55" i="10"/>
  <c r="AS55" i="10"/>
  <c r="AN55" i="10"/>
  <c r="AI55" i="10"/>
  <c r="AD55" i="10"/>
  <c r="Y55" i="10"/>
  <c r="T55" i="10"/>
  <c r="M56" i="10"/>
  <c r="H56" i="10"/>
  <c r="A55" i="10"/>
  <c r="AQ56" i="10"/>
  <c r="AM56" i="10"/>
  <c r="AL56" i="10"/>
  <c r="AI54" i="10"/>
  <c r="AH56" i="10"/>
  <c r="AD54" i="10"/>
  <c r="Y54" i="10"/>
  <c r="W56" i="10"/>
  <c r="T54" i="10"/>
  <c r="R56" i="10"/>
  <c r="Q56" i="10"/>
  <c r="O54" i="10"/>
  <c r="A54" i="10"/>
  <c r="AI49" i="10"/>
  <c r="AD49" i="10"/>
  <c r="Y49" i="10"/>
  <c r="AI48" i="10"/>
  <c r="T48" i="10"/>
  <c r="O48" i="10"/>
  <c r="AD47" i="10"/>
  <c r="Y47" i="10"/>
  <c r="AI46" i="10"/>
  <c r="Y46" i="10"/>
  <c r="AI45" i="10"/>
  <c r="AD44" i="10"/>
  <c r="O44" i="10"/>
  <c r="AN43" i="10"/>
  <c r="AI43" i="10"/>
  <c r="AD43" i="10"/>
  <c r="Y43" i="10"/>
  <c r="AD41" i="10"/>
  <c r="Y41" i="10"/>
  <c r="AS40" i="10"/>
  <c r="AN40" i="10"/>
  <c r="AI40" i="10"/>
  <c r="T40" i="10"/>
  <c r="AN39" i="10"/>
  <c r="AI39" i="10"/>
  <c r="AD39" i="10"/>
  <c r="Y39" i="10"/>
  <c r="T39" i="10"/>
  <c r="O39" i="10"/>
  <c r="AS38" i="10"/>
  <c r="Y38" i="10"/>
  <c r="AN37" i="10"/>
  <c r="Y37" i="10"/>
  <c r="AD36" i="10"/>
  <c r="O36" i="10"/>
  <c r="AF30" i="10"/>
  <c r="L30" i="10"/>
  <c r="AN29" i="10"/>
  <c r="A29" i="10"/>
  <c r="AN28" i="10"/>
  <c r="AI28" i="10"/>
  <c r="Y28" i="10"/>
  <c r="A28" i="10"/>
  <c r="AS27" i="10"/>
  <c r="AD27" i="10"/>
  <c r="Y27" i="10"/>
  <c r="T27" i="10"/>
  <c r="A27" i="10"/>
  <c r="AS26" i="10"/>
  <c r="AN26" i="10"/>
  <c r="AI26" i="10"/>
  <c r="T26" i="10"/>
  <c r="A26" i="10"/>
  <c r="AS25" i="10"/>
  <c r="AN25" i="10"/>
  <c r="AD25" i="10"/>
  <c r="Y25" i="10"/>
  <c r="T25" i="10"/>
  <c r="A25" i="10"/>
  <c r="AS24" i="10"/>
  <c r="AN24" i="10"/>
  <c r="AI24" i="10"/>
  <c r="Y24" i="10"/>
  <c r="A24" i="10"/>
  <c r="A23" i="10"/>
  <c r="AS22" i="10"/>
  <c r="A22" i="10"/>
  <c r="AN21" i="10"/>
  <c r="AD21" i="10"/>
  <c r="T21" i="10"/>
  <c r="A21" i="10"/>
  <c r="AD20" i="10"/>
  <c r="Y20" i="10"/>
  <c r="A20" i="10"/>
  <c r="AD19" i="10"/>
  <c r="Y19" i="10"/>
  <c r="T19" i="10"/>
  <c r="O19" i="10"/>
  <c r="AN18" i="10"/>
  <c r="AI18" i="10"/>
  <c r="T18" i="10"/>
  <c r="A18" i="10"/>
  <c r="AN17" i="10"/>
  <c r="AD17" i="10"/>
  <c r="Y17" i="10"/>
  <c r="A17" i="10"/>
  <c r="A16" i="10"/>
  <c r="A15" i="10"/>
  <c r="AG30" i="10"/>
  <c r="AD14" i="10"/>
  <c r="Y14" i="10"/>
  <c r="T14" i="10"/>
  <c r="O14" i="10"/>
  <c r="A14" i="10"/>
  <c r="A13" i="10"/>
  <c r="E6" i="10"/>
  <c r="E7" i="10" s="1"/>
  <c r="Y35" i="10" l="1"/>
  <c r="V50" i="10"/>
  <c r="AS15" i="10"/>
  <c r="Y15" i="10"/>
  <c r="AS39" i="10"/>
  <c r="AN15" i="10"/>
  <c r="AF50" i="10"/>
  <c r="AF51" i="10" s="1"/>
  <c r="AB50" i="10"/>
  <c r="AD15" i="10"/>
  <c r="W30" i="10"/>
  <c r="Y30" i="10" s="1"/>
  <c r="AQ50" i="10"/>
  <c r="AL50" i="10"/>
  <c r="AL51" i="10" s="1"/>
  <c r="AL58" i="10" s="1"/>
  <c r="AM50" i="10"/>
  <c r="AG50" i="10"/>
  <c r="AG51" i="10" s="1"/>
  <c r="Q50" i="10"/>
  <c r="R50" i="10"/>
  <c r="R51" i="10" s="1"/>
  <c r="R58" i="10" s="1"/>
  <c r="AW15" i="10"/>
  <c r="O35" i="10"/>
  <c r="N30" i="10"/>
  <c r="AW14" i="10"/>
  <c r="M50" i="10"/>
  <c r="AV48" i="10"/>
  <c r="AV44" i="10"/>
  <c r="AV36" i="10"/>
  <c r="AV14" i="10"/>
  <c r="AV45" i="10"/>
  <c r="AV41" i="10"/>
  <c r="AV47" i="10"/>
  <c r="AV39" i="10"/>
  <c r="AW27" i="10"/>
  <c r="AX27" i="10" s="1"/>
  <c r="AW29" i="10"/>
  <c r="AX29" i="10" s="1"/>
  <c r="AH30" i="10"/>
  <c r="AI30" i="10" s="1"/>
  <c r="AW45" i="10"/>
  <c r="AX45" i="10" s="1"/>
  <c r="AW49" i="10"/>
  <c r="AW25" i="10"/>
  <c r="AX25" i="10" s="1"/>
  <c r="AV27" i="10"/>
  <c r="AW42" i="10"/>
  <c r="AW44" i="10"/>
  <c r="AW36" i="10"/>
  <c r="AX36" i="10" s="1"/>
  <c r="AW28" i="10"/>
  <c r="AX28" i="10" s="1"/>
  <c r="AV21" i="10"/>
  <c r="AV28" i="10"/>
  <c r="T42" i="10"/>
  <c r="S50" i="10"/>
  <c r="AW41" i="10"/>
  <c r="AX41" i="10" s="1"/>
  <c r="AW40" i="10"/>
  <c r="AW24" i="10"/>
  <c r="AX24" i="10" s="1"/>
  <c r="AV25" i="10"/>
  <c r="L50" i="10"/>
  <c r="L51" i="10" s="1"/>
  <c r="N50" i="10"/>
  <c r="O50" i="10" s="1"/>
  <c r="AW35" i="10"/>
  <c r="AV42" i="10"/>
  <c r="AV38" i="10"/>
  <c r="AW22" i="10"/>
  <c r="AX22" i="10" s="1"/>
  <c r="AW18" i="10"/>
  <c r="AX18" i="10" s="1"/>
  <c r="AV22" i="10"/>
  <c r="AV18" i="10"/>
  <c r="G50" i="10"/>
  <c r="G30" i="10"/>
  <c r="Q30" i="10"/>
  <c r="AU15" i="10"/>
  <c r="V30" i="10"/>
  <c r="V51" i="10" s="1"/>
  <c r="AN56" i="10"/>
  <c r="Y56" i="10"/>
  <c r="AD40" i="10"/>
  <c r="AV15" i="10"/>
  <c r="AV29" i="10"/>
  <c r="H50" i="10"/>
  <c r="H51" i="10" s="1"/>
  <c r="H58" i="10" s="1"/>
  <c r="AV34" i="10"/>
  <c r="AS34" i="10"/>
  <c r="T36" i="10"/>
  <c r="AN36" i="10"/>
  <c r="AV43" i="10"/>
  <c r="AS43" i="10"/>
  <c r="AN45" i="10"/>
  <c r="AV54" i="10"/>
  <c r="AV56" i="10" s="1"/>
  <c r="O40" i="10"/>
  <c r="AW38" i="10"/>
  <c r="AX38" i="10" s="1"/>
  <c r="AI22" i="10"/>
  <c r="AV26" i="10"/>
  <c r="T28" i="10"/>
  <c r="I50" i="10"/>
  <c r="AW34" i="10"/>
  <c r="AI38" i="10"/>
  <c r="AI42" i="10"/>
  <c r="AW43" i="10"/>
  <c r="AI47" i="10"/>
  <c r="AF56" i="10"/>
  <c r="AH50" i="10"/>
  <c r="AM30" i="10"/>
  <c r="AW47" i="10"/>
  <c r="AQ30" i="10"/>
  <c r="AV20" i="10"/>
  <c r="AW26" i="10"/>
  <c r="AX26" i="10" s="1"/>
  <c r="AV35" i="10"/>
  <c r="AW39" i="10"/>
  <c r="AW48" i="10"/>
  <c r="AX48" i="10" s="1"/>
  <c r="AC50" i="10"/>
  <c r="AW54" i="10"/>
  <c r="AG56" i="10"/>
  <c r="O55" i="10"/>
  <c r="S56" i="10"/>
  <c r="T56" i="10" s="1"/>
  <c r="AI14" i="10"/>
  <c r="O27" i="10"/>
  <c r="AW19" i="10"/>
  <c r="O22" i="10"/>
  <c r="O25" i="10"/>
  <c r="AV17" i="10"/>
  <c r="AB30" i="10"/>
  <c r="AR30" i="10"/>
  <c r="AW17" i="10"/>
  <c r="T22" i="10"/>
  <c r="O34" i="10"/>
  <c r="Y36" i="10"/>
  <c r="Y45" i="10"/>
  <c r="AI56" i="10"/>
  <c r="AW21" i="10"/>
  <c r="AX21" i="10" s="1"/>
  <c r="S30" i="10"/>
  <c r="M30" i="10"/>
  <c r="AC30" i="10"/>
  <c r="AW20" i="10"/>
  <c r="AV40" i="10"/>
  <c r="AV49" i="10"/>
  <c r="AV37" i="10"/>
  <c r="AW55" i="10"/>
  <c r="AX55" i="10" s="1"/>
  <c r="AD56" i="10"/>
  <c r="AN54" i="10"/>
  <c r="T35" i="10"/>
  <c r="AS37" i="10"/>
  <c r="T44" i="10"/>
  <c r="AV46" i="10"/>
  <c r="I30" i="10"/>
  <c r="W50" i="10"/>
  <c r="AN34" i="10"/>
  <c r="AW37" i="10"/>
  <c r="AW46" i="10"/>
  <c r="AR50" i="10"/>
  <c r="AS54" i="10"/>
  <c r="AS46" i="10"/>
  <c r="AV19" i="10"/>
  <c r="X50" i="10"/>
  <c r="N56" i="10"/>
  <c r="O56" i="10" s="1"/>
  <c r="AS14" i="10"/>
  <c r="AI50" i="10" l="1"/>
  <c r="AD50" i="10"/>
  <c r="M51" i="10"/>
  <c r="M58" i="10" s="1"/>
  <c r="AX14" i="10"/>
  <c r="AN50" i="10"/>
  <c r="AB51" i="10"/>
  <c r="AB58" i="10" s="1"/>
  <c r="W51" i="10"/>
  <c r="W58" i="10" s="1"/>
  <c r="Q51" i="10"/>
  <c r="AV50" i="10"/>
  <c r="AS50" i="10"/>
  <c r="AQ51" i="10"/>
  <c r="AQ58" i="10" s="1"/>
  <c r="T50" i="10"/>
  <c r="G51" i="10"/>
  <c r="AX44" i="10"/>
  <c r="AG58" i="10"/>
  <c r="I51" i="10"/>
  <c r="AX42" i="10"/>
  <c r="AX47" i="10"/>
  <c r="AX39" i="10"/>
  <c r="AX40" i="10"/>
  <c r="Y50" i="10"/>
  <c r="AX35" i="10"/>
  <c r="N51" i="10"/>
  <c r="O51" i="10" s="1"/>
  <c r="O30" i="10"/>
  <c r="AX15" i="10"/>
  <c r="AH51" i="10"/>
  <c r="AI51" i="10" s="1"/>
  <c r="AX20" i="10"/>
  <c r="AX17" i="10"/>
  <c r="AU27" i="10"/>
  <c r="AU22" i="10"/>
  <c r="AU37" i="10"/>
  <c r="AX46" i="10"/>
  <c r="AU46" i="10"/>
  <c r="AX37" i="10"/>
  <c r="AU26" i="10"/>
  <c r="AW30" i="10"/>
  <c r="AV30" i="10"/>
  <c r="AA30" i="10"/>
  <c r="AS30" i="10"/>
  <c r="AR51" i="10"/>
  <c r="AU38" i="10"/>
  <c r="AD30" i="10"/>
  <c r="AC51" i="10"/>
  <c r="AX34" i="10"/>
  <c r="AW50" i="10"/>
  <c r="X51" i="10"/>
  <c r="AU36" i="10"/>
  <c r="AU49" i="10"/>
  <c r="AX54" i="10"/>
  <c r="AW56" i="10"/>
  <c r="AX56" i="10" s="1"/>
  <c r="AU44" i="10"/>
  <c r="AU28" i="10"/>
  <c r="AU41" i="10"/>
  <c r="AM51" i="10"/>
  <c r="AN51" i="10" s="1"/>
  <c r="AN30" i="10"/>
  <c r="AU40" i="10"/>
  <c r="AX19" i="10"/>
  <c r="AU47" i="10"/>
  <c r="AU43" i="10"/>
  <c r="AU17" i="10"/>
  <c r="AX43" i="10"/>
  <c r="AA50" i="10"/>
  <c r="AU20" i="10"/>
  <c r="T30" i="10"/>
  <c r="S51" i="10"/>
  <c r="T51" i="10" s="1"/>
  <c r="AU24" i="10"/>
  <c r="AU18" i="10"/>
  <c r="C4" i="8"/>
  <c r="AD51" i="10" l="1"/>
  <c r="Y51" i="10"/>
  <c r="AS51" i="10"/>
  <c r="AV51" i="10"/>
  <c r="AV58" i="10" s="1"/>
  <c r="AX30" i="10"/>
  <c r="AK30" i="10"/>
  <c r="AU21" i="10"/>
  <c r="AU48" i="10"/>
  <c r="AK50" i="10"/>
  <c r="AU34" i="10"/>
  <c r="AU35" i="10"/>
  <c r="AU25" i="10"/>
  <c r="AU29" i="10"/>
  <c r="AU45" i="10"/>
  <c r="AU19" i="10"/>
  <c r="AA51" i="10"/>
  <c r="AU39" i="10"/>
  <c r="AX50" i="10"/>
  <c r="AU42" i="10"/>
  <c r="AW51" i="10"/>
  <c r="AU14" i="10"/>
  <c r="AK51" i="10" l="1"/>
  <c r="AP30" i="10"/>
  <c r="AU30" i="10"/>
  <c r="AU50" i="10"/>
  <c r="AP50" i="10"/>
  <c r="R56" i="8"/>
  <c r="R29" i="8"/>
  <c r="S50" i="8"/>
  <c r="Q50" i="8"/>
  <c r="R50" i="8"/>
  <c r="AU51" i="10" l="1"/>
  <c r="AP51" i="10"/>
  <c r="R51" i="8"/>
  <c r="R58" i="8" s="1"/>
  <c r="Q52" i="3"/>
  <c r="S63" i="8" l="1"/>
  <c r="AW16" i="9" l="1"/>
  <c r="AW23" i="9"/>
  <c r="AV16" i="9"/>
  <c r="AV23" i="9"/>
  <c r="I56" i="9"/>
  <c r="O56" i="1" l="1"/>
  <c r="Y47" i="5" l="1"/>
  <c r="W35" i="9" l="1"/>
  <c r="X35" i="9"/>
  <c r="W36" i="9"/>
  <c r="X36" i="9"/>
  <c r="W37" i="9"/>
  <c r="X37" i="9"/>
  <c r="W38" i="9"/>
  <c r="X38" i="9"/>
  <c r="W39" i="9"/>
  <c r="X39" i="9"/>
  <c r="W40" i="9"/>
  <c r="X40" i="9"/>
  <c r="W41" i="9"/>
  <c r="X41" i="9"/>
  <c r="W42" i="9"/>
  <c r="X42" i="9"/>
  <c r="W43" i="9"/>
  <c r="X43" i="9"/>
  <c r="W44" i="9"/>
  <c r="X44" i="9"/>
  <c r="W45" i="9"/>
  <c r="X45" i="9"/>
  <c r="W46" i="9"/>
  <c r="X46" i="9"/>
  <c r="W47" i="9"/>
  <c r="X47" i="9"/>
  <c r="W48" i="9"/>
  <c r="X48" i="9"/>
  <c r="W49" i="9"/>
  <c r="X49" i="9"/>
  <c r="X34" i="9"/>
  <c r="E6" i="9" l="1"/>
  <c r="E7" i="9" s="1"/>
  <c r="AQ55" i="9"/>
  <c r="AR55" i="9"/>
  <c r="AR54" i="9"/>
  <c r="AQ54" i="9"/>
  <c r="AQ35" i="9"/>
  <c r="AR35" i="9"/>
  <c r="AQ36" i="9"/>
  <c r="AR36" i="9"/>
  <c r="AQ37" i="9"/>
  <c r="AR37" i="9"/>
  <c r="AQ38" i="9"/>
  <c r="AR38" i="9"/>
  <c r="AQ39" i="9"/>
  <c r="AR39" i="9"/>
  <c r="AQ40" i="9"/>
  <c r="AR40" i="9"/>
  <c r="AQ41" i="9"/>
  <c r="AR41" i="9"/>
  <c r="AQ42" i="9"/>
  <c r="AR42" i="9"/>
  <c r="AQ43" i="9"/>
  <c r="AR43" i="9"/>
  <c r="AQ44" i="9"/>
  <c r="AR44" i="9"/>
  <c r="AQ45" i="9"/>
  <c r="AR45" i="9"/>
  <c r="AQ46" i="9"/>
  <c r="AR46" i="9"/>
  <c r="AQ47" i="9"/>
  <c r="AR47" i="9"/>
  <c r="AQ48" i="9"/>
  <c r="AR48" i="9"/>
  <c r="AQ49" i="9"/>
  <c r="AR49" i="9"/>
  <c r="AR34" i="9"/>
  <c r="AQ34" i="9"/>
  <c r="AQ15" i="9"/>
  <c r="AR15" i="9"/>
  <c r="AQ17" i="9"/>
  <c r="AR17" i="9"/>
  <c r="AQ18" i="9"/>
  <c r="AR18" i="9"/>
  <c r="AQ19" i="9"/>
  <c r="AR19" i="9"/>
  <c r="AQ20" i="9"/>
  <c r="AR20" i="9"/>
  <c r="AQ21" i="9"/>
  <c r="AR21" i="9"/>
  <c r="AQ22" i="9"/>
  <c r="AR22" i="9"/>
  <c r="AQ24" i="9"/>
  <c r="AR24" i="9"/>
  <c r="AQ25" i="9"/>
  <c r="AR25" i="9"/>
  <c r="AQ26" i="9"/>
  <c r="AR26" i="9"/>
  <c r="AQ27" i="9"/>
  <c r="AR27" i="9"/>
  <c r="AQ28" i="9"/>
  <c r="AR28" i="9"/>
  <c r="AQ29" i="9"/>
  <c r="AR29" i="9"/>
  <c r="AR14" i="9"/>
  <c r="AS14" i="9" s="1"/>
  <c r="AQ14" i="9"/>
  <c r="AL55" i="9"/>
  <c r="AM55" i="9"/>
  <c r="AM54" i="9"/>
  <c r="AL54" i="9"/>
  <c r="AL35" i="9"/>
  <c r="AM35" i="9"/>
  <c r="AL36" i="9"/>
  <c r="AM36" i="9"/>
  <c r="AL37" i="9"/>
  <c r="AM37" i="9"/>
  <c r="AL38" i="9"/>
  <c r="AM38" i="9"/>
  <c r="AL39" i="9"/>
  <c r="AM39" i="9"/>
  <c r="AL40" i="9"/>
  <c r="AM40" i="9"/>
  <c r="AL41" i="9"/>
  <c r="AM41" i="9"/>
  <c r="AL42" i="9"/>
  <c r="AM42" i="9"/>
  <c r="AL43" i="9"/>
  <c r="AM43" i="9"/>
  <c r="AL44" i="9"/>
  <c r="AM44" i="9"/>
  <c r="AL45" i="9"/>
  <c r="AM45" i="9"/>
  <c r="AL46" i="9"/>
  <c r="AM46" i="9"/>
  <c r="AL47" i="9"/>
  <c r="AM47" i="9"/>
  <c r="AL48" i="9"/>
  <c r="AM48" i="9"/>
  <c r="AL49" i="9"/>
  <c r="AM49" i="9"/>
  <c r="AM34" i="9"/>
  <c r="AL34" i="9"/>
  <c r="AL15" i="9"/>
  <c r="AM15" i="9"/>
  <c r="AN15" i="9" s="1"/>
  <c r="AL17" i="9"/>
  <c r="AM17" i="9"/>
  <c r="AL18" i="9"/>
  <c r="AM18" i="9"/>
  <c r="AL19" i="9"/>
  <c r="AM19" i="9"/>
  <c r="AL20" i="9"/>
  <c r="AM20" i="9"/>
  <c r="AL21" i="9"/>
  <c r="AM21" i="9"/>
  <c r="AL22" i="9"/>
  <c r="AM22" i="9"/>
  <c r="AL24" i="9"/>
  <c r="AM24" i="9"/>
  <c r="AL25" i="9"/>
  <c r="AM25" i="9"/>
  <c r="AL26" i="9"/>
  <c r="AM26" i="9"/>
  <c r="AL27" i="9"/>
  <c r="AM27" i="9"/>
  <c r="AL28" i="9"/>
  <c r="AM28" i="9"/>
  <c r="AL29" i="9"/>
  <c r="AM29" i="9"/>
  <c r="AM14" i="9"/>
  <c r="AL14" i="9"/>
  <c r="AG55" i="9"/>
  <c r="AH55" i="9"/>
  <c r="AH54" i="9"/>
  <c r="AG5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H34" i="9"/>
  <c r="AG34" i="9"/>
  <c r="AG15" i="9"/>
  <c r="AH15" i="9"/>
  <c r="AI15" i="9" s="1"/>
  <c r="AG17" i="9"/>
  <c r="AH17" i="9"/>
  <c r="AG18" i="9"/>
  <c r="AH18" i="9"/>
  <c r="AG19" i="9"/>
  <c r="AH19" i="9"/>
  <c r="AG20" i="9"/>
  <c r="AH20" i="9"/>
  <c r="AG21" i="9"/>
  <c r="AH21" i="9"/>
  <c r="AG22" i="9"/>
  <c r="AH22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H14" i="9"/>
  <c r="AG14" i="9"/>
  <c r="AB55" i="9"/>
  <c r="AC55" i="9"/>
  <c r="AC54" i="9"/>
  <c r="AB54" i="9"/>
  <c r="AB35" i="9"/>
  <c r="AC35" i="9"/>
  <c r="AB36" i="9"/>
  <c r="AC36" i="9"/>
  <c r="AB37" i="9"/>
  <c r="AC37" i="9"/>
  <c r="AB38" i="9"/>
  <c r="AC38" i="9"/>
  <c r="AB39" i="9"/>
  <c r="AC39" i="9"/>
  <c r="AB40" i="9"/>
  <c r="AC40" i="9"/>
  <c r="AB41" i="9"/>
  <c r="AC41" i="9"/>
  <c r="AB42" i="9"/>
  <c r="AC42" i="9"/>
  <c r="AB43" i="9"/>
  <c r="AC43" i="9"/>
  <c r="AB44" i="9"/>
  <c r="AC44" i="9"/>
  <c r="AB45" i="9"/>
  <c r="AC45" i="9"/>
  <c r="AB46" i="9"/>
  <c r="AC46" i="9"/>
  <c r="AB47" i="9"/>
  <c r="AC47" i="9"/>
  <c r="AB48" i="9"/>
  <c r="AC48" i="9"/>
  <c r="AB49" i="9"/>
  <c r="AC49" i="9"/>
  <c r="AC34" i="9"/>
  <c r="AB34" i="9"/>
  <c r="AB15" i="9"/>
  <c r="AC15" i="9"/>
  <c r="AD15" i="9" s="1"/>
  <c r="AB17" i="9"/>
  <c r="AC17" i="9"/>
  <c r="AB18" i="9"/>
  <c r="AC18" i="9"/>
  <c r="AB19" i="9"/>
  <c r="AC19" i="9"/>
  <c r="AB20" i="9"/>
  <c r="AC20" i="9"/>
  <c r="AB21" i="9"/>
  <c r="AC21" i="9"/>
  <c r="AB22" i="9"/>
  <c r="AC22" i="9"/>
  <c r="AB24" i="9"/>
  <c r="AC24" i="9"/>
  <c r="AB25" i="9"/>
  <c r="AC25" i="9"/>
  <c r="AB26" i="9"/>
  <c r="AC26" i="9"/>
  <c r="AB27" i="9"/>
  <c r="AC27" i="9"/>
  <c r="AB28" i="9"/>
  <c r="AC28" i="9"/>
  <c r="AB29" i="9"/>
  <c r="AC29" i="9"/>
  <c r="AC14" i="9"/>
  <c r="AB14" i="9"/>
  <c r="W55" i="9"/>
  <c r="X55" i="9"/>
  <c r="X54" i="9"/>
  <c r="W54" i="9"/>
  <c r="W34" i="9"/>
  <c r="W15" i="9"/>
  <c r="X15" i="9"/>
  <c r="W17" i="9"/>
  <c r="X17" i="9"/>
  <c r="W18" i="9"/>
  <c r="X18" i="9"/>
  <c r="W19" i="9"/>
  <c r="X19" i="9"/>
  <c r="W20" i="9"/>
  <c r="X20" i="9"/>
  <c r="W21" i="9"/>
  <c r="X21" i="9"/>
  <c r="W22" i="9"/>
  <c r="X22" i="9"/>
  <c r="W24" i="9"/>
  <c r="X24" i="9"/>
  <c r="W25" i="9"/>
  <c r="X25" i="9"/>
  <c r="W26" i="9"/>
  <c r="X26" i="9"/>
  <c r="W27" i="9"/>
  <c r="X27" i="9"/>
  <c r="W28" i="9"/>
  <c r="X28" i="9"/>
  <c r="W29" i="9"/>
  <c r="X29" i="9"/>
  <c r="X14" i="9"/>
  <c r="W14" i="9"/>
  <c r="R55" i="9"/>
  <c r="S55" i="9"/>
  <c r="S54" i="9"/>
  <c r="R54" i="9"/>
  <c r="R35" i="9"/>
  <c r="S35" i="9"/>
  <c r="R36" i="9"/>
  <c r="S36" i="9"/>
  <c r="R37" i="9"/>
  <c r="S37" i="9"/>
  <c r="R38" i="9"/>
  <c r="S38" i="9"/>
  <c r="R39" i="9"/>
  <c r="S39" i="9"/>
  <c r="R40" i="9"/>
  <c r="S40" i="9"/>
  <c r="R41" i="9"/>
  <c r="S41" i="9"/>
  <c r="R42" i="9"/>
  <c r="S42" i="9"/>
  <c r="R43" i="9"/>
  <c r="S43" i="9"/>
  <c r="R44" i="9"/>
  <c r="S44" i="9"/>
  <c r="R45" i="9"/>
  <c r="S45" i="9"/>
  <c r="R46" i="9"/>
  <c r="S46" i="9"/>
  <c r="R47" i="9"/>
  <c r="S47" i="9"/>
  <c r="R48" i="9"/>
  <c r="S48" i="9"/>
  <c r="R49" i="9"/>
  <c r="S49" i="9"/>
  <c r="S34" i="9"/>
  <c r="R34" i="9"/>
  <c r="R15" i="9"/>
  <c r="S15" i="9"/>
  <c r="R17" i="9"/>
  <c r="S17" i="9"/>
  <c r="R18" i="9"/>
  <c r="S18" i="9"/>
  <c r="R19" i="9"/>
  <c r="S19" i="9"/>
  <c r="R20" i="9"/>
  <c r="S20" i="9"/>
  <c r="R21" i="9"/>
  <c r="S21" i="9"/>
  <c r="R22" i="9"/>
  <c r="S22" i="9"/>
  <c r="R24" i="9"/>
  <c r="S24" i="9"/>
  <c r="R25" i="9"/>
  <c r="S25" i="9"/>
  <c r="R26" i="9"/>
  <c r="S26" i="9"/>
  <c r="R27" i="9"/>
  <c r="S27" i="9"/>
  <c r="R28" i="9"/>
  <c r="S28" i="9"/>
  <c r="R29" i="9"/>
  <c r="S29" i="9"/>
  <c r="S14" i="9"/>
  <c r="R14" i="9"/>
  <c r="M55" i="9"/>
  <c r="N55" i="9"/>
  <c r="N54" i="9"/>
  <c r="M5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N34" i="9"/>
  <c r="M34" i="9"/>
  <c r="M15" i="9"/>
  <c r="N15" i="9"/>
  <c r="M17" i="9"/>
  <c r="N17" i="9"/>
  <c r="M18" i="9"/>
  <c r="N18" i="9"/>
  <c r="M19" i="9"/>
  <c r="N19" i="9"/>
  <c r="M20" i="9"/>
  <c r="N20" i="9"/>
  <c r="M21" i="9"/>
  <c r="N21" i="9"/>
  <c r="M22" i="9"/>
  <c r="N22" i="9"/>
  <c r="M24" i="9"/>
  <c r="N24" i="9"/>
  <c r="M25" i="9"/>
  <c r="N25" i="9"/>
  <c r="M26" i="9"/>
  <c r="N26" i="9"/>
  <c r="M27" i="9"/>
  <c r="N27" i="9"/>
  <c r="M28" i="9"/>
  <c r="N28" i="9"/>
  <c r="M29" i="9"/>
  <c r="N29" i="9"/>
  <c r="N14" i="9"/>
  <c r="M14" i="9"/>
  <c r="H55" i="9"/>
  <c r="H54" i="9"/>
  <c r="H35" i="9"/>
  <c r="I35" i="9"/>
  <c r="H36" i="9"/>
  <c r="I36" i="9"/>
  <c r="H37" i="9"/>
  <c r="I37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I34" i="9"/>
  <c r="H34" i="9"/>
  <c r="H15" i="9"/>
  <c r="I15" i="9"/>
  <c r="H17" i="9"/>
  <c r="I17" i="9"/>
  <c r="H18" i="9"/>
  <c r="I18" i="9"/>
  <c r="H19" i="9"/>
  <c r="I19" i="9"/>
  <c r="H20" i="9"/>
  <c r="I20" i="9"/>
  <c r="H21" i="9"/>
  <c r="I21" i="9"/>
  <c r="H22" i="9"/>
  <c r="I22" i="9"/>
  <c r="H24" i="9"/>
  <c r="I24" i="9"/>
  <c r="H25" i="9"/>
  <c r="I25" i="9"/>
  <c r="H26" i="9"/>
  <c r="I26" i="9"/>
  <c r="H27" i="9"/>
  <c r="I27" i="9"/>
  <c r="H28" i="9"/>
  <c r="I28" i="9"/>
  <c r="H29" i="9"/>
  <c r="I29" i="9"/>
  <c r="I14" i="9"/>
  <c r="AW14" i="9" s="1"/>
  <c r="AX14" i="9" s="1"/>
  <c r="H14" i="9"/>
  <c r="M56" i="9" l="1"/>
  <c r="AV15" i="9"/>
  <c r="AV14" i="9"/>
  <c r="AW15" i="9"/>
  <c r="AV47" i="9"/>
  <c r="AV18" i="9"/>
  <c r="AV41" i="9"/>
  <c r="AW24" i="9"/>
  <c r="AW29" i="9"/>
  <c r="AW39" i="9"/>
  <c r="AW18" i="9"/>
  <c r="AW41" i="9"/>
  <c r="AV24" i="9"/>
  <c r="AV29" i="9"/>
  <c r="AV39" i="9"/>
  <c r="AW21" i="9"/>
  <c r="AV21" i="9"/>
  <c r="AW49" i="9"/>
  <c r="AW37" i="9"/>
  <c r="AV49" i="9"/>
  <c r="AV37" i="9"/>
  <c r="AW26" i="9"/>
  <c r="AW42" i="9"/>
  <c r="AV26" i="9"/>
  <c r="AV48" i="9"/>
  <c r="AV42" i="9"/>
  <c r="AV43" i="9"/>
  <c r="AW46" i="9"/>
  <c r="AV46" i="9"/>
  <c r="AW48" i="9"/>
  <c r="AW45" i="9"/>
  <c r="AV45" i="9"/>
  <c r="AV27" i="9"/>
  <c r="AV22" i="9"/>
  <c r="AW27" i="9"/>
  <c r="AS55" i="9"/>
  <c r="AW55" i="9"/>
  <c r="AV55" i="9"/>
  <c r="AV36" i="9"/>
  <c r="AW54" i="9"/>
  <c r="AV28" i="9"/>
  <c r="AW20" i="9"/>
  <c r="AV44" i="9"/>
  <c r="AV40" i="9"/>
  <c r="AV35" i="9"/>
  <c r="M50" i="9"/>
  <c r="AW28" i="9"/>
  <c r="AW22" i="9"/>
  <c r="AW25" i="9"/>
  <c r="AV25" i="9"/>
  <c r="AV20" i="9"/>
  <c r="AW19" i="9"/>
  <c r="M30" i="9"/>
  <c r="AV19" i="9"/>
  <c r="AV34" i="9"/>
  <c r="AV54" i="9"/>
  <c r="H56" i="9"/>
  <c r="I30" i="9"/>
  <c r="AW17" i="9"/>
  <c r="AV17" i="9"/>
  <c r="H30" i="9"/>
  <c r="AW40" i="9"/>
  <c r="AW36" i="9"/>
  <c r="AM56" i="9"/>
  <c r="AW43" i="9"/>
  <c r="AW47" i="9"/>
  <c r="AW44" i="9"/>
  <c r="AW35" i="9"/>
  <c r="AW34" i="9"/>
  <c r="AN55" i="9"/>
  <c r="AG56" i="9"/>
  <c r="AI55" i="9"/>
  <c r="Y55" i="9"/>
  <c r="W56" i="9"/>
  <c r="AH56" i="9"/>
  <c r="AR56" i="9"/>
  <c r="AD55" i="9"/>
  <c r="AQ56" i="9"/>
  <c r="AL56" i="9"/>
  <c r="AB56" i="9"/>
  <c r="AC56" i="9"/>
  <c r="AD54" i="9"/>
  <c r="X56" i="9"/>
  <c r="Y54" i="9"/>
  <c r="AS54" i="9"/>
  <c r="AN54" i="9"/>
  <c r="AI54" i="9"/>
  <c r="T58" i="9"/>
  <c r="N56" i="9"/>
  <c r="L56" i="9"/>
  <c r="G56" i="9"/>
  <c r="Q55" i="9"/>
  <c r="O55" i="9"/>
  <c r="A55" i="9"/>
  <c r="Q54" i="9"/>
  <c r="Q56" i="9" s="1"/>
  <c r="O54" i="9"/>
  <c r="A54" i="9"/>
  <c r="AD49" i="9"/>
  <c r="T49" i="9"/>
  <c r="Y49" i="9"/>
  <c r="Q14" i="9"/>
  <c r="V14" i="9" s="1"/>
  <c r="Q15" i="9"/>
  <c r="V15" i="9" s="1"/>
  <c r="Q17" i="9"/>
  <c r="V17" i="9" s="1"/>
  <c r="AA17" i="9" s="1"/>
  <c r="Q18" i="9"/>
  <c r="V18" i="9" s="1"/>
  <c r="AA18" i="9" s="1"/>
  <c r="Q19" i="9"/>
  <c r="V19" i="9" s="1"/>
  <c r="AA19" i="9" s="1"/>
  <c r="Q20" i="9"/>
  <c r="V20" i="9" s="1"/>
  <c r="Q21" i="9"/>
  <c r="V21" i="9" s="1"/>
  <c r="AA21" i="9" s="1"/>
  <c r="Q22" i="9"/>
  <c r="V22" i="9" s="1"/>
  <c r="Q24" i="9"/>
  <c r="V24" i="9" s="1"/>
  <c r="AA24" i="9" s="1"/>
  <c r="Q25" i="9"/>
  <c r="V25" i="9" s="1"/>
  <c r="Q26" i="9"/>
  <c r="V26" i="9" s="1"/>
  <c r="AA26" i="9" s="1"/>
  <c r="Q27" i="9"/>
  <c r="V27" i="9" s="1"/>
  <c r="AA27" i="9" s="1"/>
  <c r="Q28" i="9"/>
  <c r="V28" i="9" s="1"/>
  <c r="AA28" i="9" s="1"/>
  <c r="Q29" i="9"/>
  <c r="V29" i="9" s="1"/>
  <c r="Q34" i="9"/>
  <c r="V34" i="9" s="1"/>
  <c r="AA34" i="9" s="1"/>
  <c r="Q35" i="9"/>
  <c r="V35" i="9" s="1"/>
  <c r="Q36" i="9"/>
  <c r="V36" i="9" s="1"/>
  <c r="Q37" i="9"/>
  <c r="V37" i="9" s="1"/>
  <c r="AA37" i="9" s="1"/>
  <c r="Q38" i="9"/>
  <c r="V38" i="9" s="1"/>
  <c r="AA38" i="9" s="1"/>
  <c r="Q39" i="9"/>
  <c r="V39" i="9" s="1"/>
  <c r="AA39" i="9" s="1"/>
  <c r="Q40" i="9"/>
  <c r="V40" i="9" s="1"/>
  <c r="Q41" i="9"/>
  <c r="V41" i="9" s="1"/>
  <c r="Q42" i="9"/>
  <c r="V42" i="9" s="1"/>
  <c r="AA42" i="9" s="1"/>
  <c r="Q43" i="9"/>
  <c r="V43" i="9" s="1"/>
  <c r="AA43" i="9" s="1"/>
  <c r="Q44" i="9"/>
  <c r="V44" i="9" s="1"/>
  <c r="Q45" i="9"/>
  <c r="V45" i="9" s="1"/>
  <c r="AA45" i="9" s="1"/>
  <c r="Q46" i="9"/>
  <c r="V46" i="9" s="1"/>
  <c r="AA46" i="9" s="1"/>
  <c r="Q47" i="9"/>
  <c r="V47" i="9" s="1"/>
  <c r="AA47" i="9" s="1"/>
  <c r="Q48" i="9"/>
  <c r="V48" i="9" s="1"/>
  <c r="Q49" i="9"/>
  <c r="V49" i="9" s="1"/>
  <c r="AA49" i="9" s="1"/>
  <c r="L30" i="9"/>
  <c r="L50" i="9"/>
  <c r="G30" i="9"/>
  <c r="G50" i="9"/>
  <c r="N50" i="9"/>
  <c r="T48" i="9"/>
  <c r="O48" i="9"/>
  <c r="T47" i="9"/>
  <c r="O47" i="9"/>
  <c r="T46" i="9"/>
  <c r="O46" i="9"/>
  <c r="O45" i="9"/>
  <c r="O44" i="9"/>
  <c r="T43" i="9"/>
  <c r="O43" i="9"/>
  <c r="T42" i="9"/>
  <c r="O42" i="9"/>
  <c r="Y41" i="9"/>
  <c r="O41" i="9"/>
  <c r="O40" i="9"/>
  <c r="T39" i="9"/>
  <c r="O39" i="9"/>
  <c r="O38" i="9"/>
  <c r="O37" i="9"/>
  <c r="O36" i="9"/>
  <c r="O35" i="9"/>
  <c r="O34" i="9"/>
  <c r="N30" i="9"/>
  <c r="O29" i="9"/>
  <c r="A29" i="9"/>
  <c r="O28" i="9"/>
  <c r="A28" i="9"/>
  <c r="O27" i="9"/>
  <c r="A27" i="9"/>
  <c r="O26" i="9"/>
  <c r="A26" i="9"/>
  <c r="O25" i="9"/>
  <c r="A25" i="9"/>
  <c r="O24" i="9"/>
  <c r="A24" i="9"/>
  <c r="A23" i="9"/>
  <c r="Y22" i="9"/>
  <c r="O22" i="9"/>
  <c r="A22" i="9"/>
  <c r="T21" i="9"/>
  <c r="O21" i="9"/>
  <c r="A21" i="9"/>
  <c r="O20" i="9"/>
  <c r="A20" i="9"/>
  <c r="O19" i="9"/>
  <c r="O18" i="9"/>
  <c r="A18" i="9"/>
  <c r="O17" i="9"/>
  <c r="A17" i="9"/>
  <c r="A16" i="9"/>
  <c r="O15" i="9"/>
  <c r="A15" i="9"/>
  <c r="O14" i="9"/>
  <c r="A14" i="9"/>
  <c r="A13" i="9"/>
  <c r="AW56" i="9" l="1"/>
  <c r="AV56" i="9"/>
  <c r="AN56" i="9"/>
  <c r="AV30" i="9"/>
  <c r="AW30" i="9"/>
  <c r="M51" i="9"/>
  <c r="M58" i="9" s="1"/>
  <c r="AI56" i="9"/>
  <c r="AX54" i="9"/>
  <c r="Y56" i="9"/>
  <c r="O56" i="9"/>
  <c r="AS56" i="9"/>
  <c r="AD56" i="9"/>
  <c r="AX55" i="9"/>
  <c r="T55" i="9"/>
  <c r="R56" i="9"/>
  <c r="S56" i="9"/>
  <c r="T54" i="9"/>
  <c r="L51" i="9"/>
  <c r="N51" i="9"/>
  <c r="AA22" i="9"/>
  <c r="G51" i="9"/>
  <c r="T29" i="9"/>
  <c r="AA14" i="9"/>
  <c r="V30" i="9"/>
  <c r="AA35" i="9"/>
  <c r="V50" i="9"/>
  <c r="AA41" i="9"/>
  <c r="T45" i="9"/>
  <c r="Y39" i="9"/>
  <c r="AA40" i="9"/>
  <c r="AK40" i="9" s="1"/>
  <c r="AP40" i="9" s="1"/>
  <c r="AU40" i="9" s="1"/>
  <c r="AA48" i="9"/>
  <c r="AK48" i="9" s="1"/>
  <c r="AA20" i="9"/>
  <c r="AA29" i="9"/>
  <c r="AK29" i="9" s="1"/>
  <c r="Q50" i="9"/>
  <c r="Q30" i="9"/>
  <c r="AD22" i="9"/>
  <c r="AA36" i="9"/>
  <c r="AK36" i="9" s="1"/>
  <c r="AA44" i="9"/>
  <c r="AK22" i="9"/>
  <c r="AP22" i="9" s="1"/>
  <c r="AD27" i="9"/>
  <c r="AA15" i="9"/>
  <c r="AA25" i="9"/>
  <c r="AK25" i="9" s="1"/>
  <c r="T15" i="9"/>
  <c r="Y17" i="9"/>
  <c r="T27" i="9"/>
  <c r="T37" i="9"/>
  <c r="T26" i="9"/>
  <c r="S50" i="9"/>
  <c r="T34" i="9"/>
  <c r="Y45" i="9"/>
  <c r="Y18" i="9"/>
  <c r="AK34" i="9"/>
  <c r="T20" i="9"/>
  <c r="Y27" i="9"/>
  <c r="AK42" i="9"/>
  <c r="S30" i="9"/>
  <c r="T14" i="9"/>
  <c r="Y29" i="9"/>
  <c r="T40" i="9"/>
  <c r="T19" i="9"/>
  <c r="Y44" i="9"/>
  <c r="Y35" i="9"/>
  <c r="T25" i="9"/>
  <c r="T28" i="9"/>
  <c r="AK21" i="9"/>
  <c r="AP21" i="9" s="1"/>
  <c r="T36" i="9"/>
  <c r="O50" i="9"/>
  <c r="AK28" i="9"/>
  <c r="AK39" i="9"/>
  <c r="AP39" i="9" s="1"/>
  <c r="AK24" i="9"/>
  <c r="AK35" i="9"/>
  <c r="AP35" i="9" s="1"/>
  <c r="AK49" i="9"/>
  <c r="AP49" i="9" s="1"/>
  <c r="Y47" i="9"/>
  <c r="AN39" i="9"/>
  <c r="AK19" i="9"/>
  <c r="T18" i="9"/>
  <c r="T35" i="9"/>
  <c r="T38" i="9"/>
  <c r="T41" i="9"/>
  <c r="T44" i="9"/>
  <c r="AK17" i="9"/>
  <c r="AK27" i="9"/>
  <c r="AP27" i="9" s="1"/>
  <c r="AU27" i="9" s="1"/>
  <c r="AK38" i="9"/>
  <c r="AP38" i="9" s="1"/>
  <c r="AU38" i="9" s="1"/>
  <c r="R30" i="9"/>
  <c r="T17" i="9"/>
  <c r="T22" i="9"/>
  <c r="T24" i="9"/>
  <c r="O30" i="9"/>
  <c r="R50" i="9"/>
  <c r="AK47" i="9"/>
  <c r="AK43" i="9"/>
  <c r="AP43" i="9" s="1"/>
  <c r="AI49" i="9"/>
  <c r="Y43" i="9"/>
  <c r="AC37" i="6"/>
  <c r="AB37" i="6"/>
  <c r="AC20" i="6"/>
  <c r="AB61" i="5"/>
  <c r="AA37" i="5"/>
  <c r="AB37" i="5"/>
  <c r="AC37" i="5"/>
  <c r="AA38" i="5"/>
  <c r="AB38" i="5"/>
  <c r="AC38" i="5"/>
  <c r="AA39" i="5"/>
  <c r="AB39" i="5"/>
  <c r="AC39" i="5"/>
  <c r="AA40" i="5"/>
  <c r="AB40" i="5"/>
  <c r="AC40" i="5"/>
  <c r="AA41" i="5"/>
  <c r="AB41" i="5"/>
  <c r="AC41" i="5"/>
  <c r="AA42" i="5"/>
  <c r="AB42" i="5"/>
  <c r="AC42" i="5"/>
  <c r="AA43" i="5"/>
  <c r="AB43" i="5"/>
  <c r="AC43" i="5"/>
  <c r="AA44" i="5"/>
  <c r="AB44" i="5"/>
  <c r="AC44" i="5"/>
  <c r="AA45" i="5"/>
  <c r="AB45" i="5"/>
  <c r="AC45" i="5"/>
  <c r="AC46" i="5"/>
  <c r="AA47" i="5"/>
  <c r="AC47" i="5"/>
  <c r="AA48" i="5"/>
  <c r="AB48" i="5"/>
  <c r="AC48" i="5"/>
  <c r="AA49" i="5"/>
  <c r="AB49" i="5"/>
  <c r="AC49" i="5"/>
  <c r="AA50" i="5"/>
  <c r="AC50" i="5"/>
  <c r="AA51" i="5"/>
  <c r="AB51" i="5"/>
  <c r="AC51" i="5"/>
  <c r="AC36" i="5"/>
  <c r="AB36" i="5"/>
  <c r="AA36" i="5"/>
  <c r="AB20" i="5"/>
  <c r="AA20" i="5"/>
  <c r="AX56" i="9" l="1"/>
  <c r="AA52" i="5"/>
  <c r="V51" i="9"/>
  <c r="O51" i="9"/>
  <c r="T56" i="9"/>
  <c r="AU22" i="9"/>
  <c r="AP17" i="9"/>
  <c r="AU17" i="9" s="1"/>
  <c r="AI22" i="9"/>
  <c r="Y20" i="9"/>
  <c r="AN41" i="9"/>
  <c r="S51" i="9"/>
  <c r="T30" i="9"/>
  <c r="R51" i="9"/>
  <c r="R58" i="9" s="1"/>
  <c r="AI26" i="9"/>
  <c r="AI47" i="9"/>
  <c r="AK41" i="9"/>
  <c r="AP41" i="9" s="1"/>
  <c r="AU41" i="9" s="1"/>
  <c r="AU49" i="9"/>
  <c r="AP19" i="9"/>
  <c r="AU19" i="9" s="1"/>
  <c r="AI34" i="9"/>
  <c r="AA50" i="9"/>
  <c r="Q51" i="9"/>
  <c r="AP36" i="9"/>
  <c r="AU36" i="9" s="1"/>
  <c r="AA30" i="9"/>
  <c r="AA51" i="9" s="1"/>
  <c r="AD46" i="9"/>
  <c r="AI20" i="9"/>
  <c r="AD20" i="9"/>
  <c r="AF30" i="9"/>
  <c r="AD18" i="9"/>
  <c r="AI29" i="9"/>
  <c r="Y48" i="9"/>
  <c r="Y42" i="9"/>
  <c r="AI28" i="9"/>
  <c r="AD44" i="9"/>
  <c r="AN49" i="9"/>
  <c r="AU43" i="9"/>
  <c r="AP42" i="9"/>
  <c r="AU42" i="9" s="1"/>
  <c r="AP47" i="9"/>
  <c r="AU47" i="9" s="1"/>
  <c r="AD29" i="9"/>
  <c r="AI35" i="9"/>
  <c r="AP29" i="9"/>
  <c r="AU29" i="9" s="1"/>
  <c r="Y21" i="9"/>
  <c r="AK20" i="9"/>
  <c r="AP20" i="9" s="1"/>
  <c r="AU20" i="9" s="1"/>
  <c r="Y40" i="9"/>
  <c r="X30" i="9"/>
  <c r="Y14" i="9"/>
  <c r="AU35" i="9"/>
  <c r="T50" i="9"/>
  <c r="AD37" i="9"/>
  <c r="AI44" i="9"/>
  <c r="Y15" i="9"/>
  <c r="AK26" i="9"/>
  <c r="AP26" i="9" s="1"/>
  <c r="AU26" i="9" s="1"/>
  <c r="AD40" i="9"/>
  <c r="AD43" i="9"/>
  <c r="AK45" i="9"/>
  <c r="AI39" i="9"/>
  <c r="AK18" i="9"/>
  <c r="AP18" i="9" s="1"/>
  <c r="AK15" i="9"/>
  <c r="AP15" i="9" s="1"/>
  <c r="AU15" i="9" s="1"/>
  <c r="Y36" i="9"/>
  <c r="AF50" i="9"/>
  <c r="AP34" i="9"/>
  <c r="Y37" i="9"/>
  <c r="AD45" i="9"/>
  <c r="AD25" i="9"/>
  <c r="Y24" i="9"/>
  <c r="AD28" i="9"/>
  <c r="AN29" i="9"/>
  <c r="AK14" i="9"/>
  <c r="AD35" i="9"/>
  <c r="AK46" i="9"/>
  <c r="AP48" i="9"/>
  <c r="AU48" i="9" s="1"/>
  <c r="AD47" i="9"/>
  <c r="Y28" i="9"/>
  <c r="W30" i="9"/>
  <c r="AD41" i="9"/>
  <c r="AP25" i="9"/>
  <c r="AU25" i="9" s="1"/>
  <c r="AD26" i="9"/>
  <c r="AP24" i="9"/>
  <c r="AU24" i="9" s="1"/>
  <c r="Y19" i="9"/>
  <c r="AP28" i="9"/>
  <c r="AU28" i="9" s="1"/>
  <c r="Y46" i="9"/>
  <c r="AD48" i="9"/>
  <c r="Y38" i="9"/>
  <c r="AI41" i="9"/>
  <c r="AD39" i="9"/>
  <c r="AS39" i="9"/>
  <c r="AU21" i="9"/>
  <c r="Y26" i="9"/>
  <c r="AD17" i="9"/>
  <c r="AK37" i="9"/>
  <c r="AK44" i="9"/>
  <c r="AU39" i="9"/>
  <c r="W50" i="9"/>
  <c r="Y25" i="9"/>
  <c r="X50" i="9"/>
  <c r="Y34" i="9"/>
  <c r="AB50" i="9"/>
  <c r="O16" i="7"/>
  <c r="AI48" i="8"/>
  <c r="AD48" i="8"/>
  <c r="J56" i="7"/>
  <c r="AN35" i="9" l="1"/>
  <c r="AS41" i="9"/>
  <c r="AK50" i="9"/>
  <c r="AI37" i="9"/>
  <c r="AN47" i="9"/>
  <c r="AD34" i="9"/>
  <c r="AN22" i="9"/>
  <c r="AI27" i="9"/>
  <c r="T51" i="9"/>
  <c r="Y50" i="9"/>
  <c r="AN18" i="9"/>
  <c r="AK30" i="9"/>
  <c r="AN26" i="9"/>
  <c r="AC50" i="9"/>
  <c r="AD50" i="9" s="1"/>
  <c r="AS20" i="9"/>
  <c r="AD19" i="9"/>
  <c r="AI43" i="9"/>
  <c r="W51" i="9"/>
  <c r="W58" i="9" s="1"/>
  <c r="AI40" i="9"/>
  <c r="AP46" i="9"/>
  <c r="AU46" i="9" s="1"/>
  <c r="AD24" i="9"/>
  <c r="AN44" i="9"/>
  <c r="AD14" i="9"/>
  <c r="AC30" i="9"/>
  <c r="AP44" i="9"/>
  <c r="AU44" i="9" s="1"/>
  <c r="AP14" i="9"/>
  <c r="AP30" i="9" s="1"/>
  <c r="AD42" i="9"/>
  <c r="AN43" i="9"/>
  <c r="AN19" i="9"/>
  <c r="AN24" i="9"/>
  <c r="AI17" i="9"/>
  <c r="AD38" i="9"/>
  <c r="AI18" i="9"/>
  <c r="AU18" i="9"/>
  <c r="AD21" i="9"/>
  <c r="AP37" i="9"/>
  <c r="AU37" i="9" s="1"/>
  <c r="AP45" i="9"/>
  <c r="AU45" i="9" s="1"/>
  <c r="AI21" i="9"/>
  <c r="AI42" i="9"/>
  <c r="AG30" i="9"/>
  <c r="AN42" i="9"/>
  <c r="AI46" i="9"/>
  <c r="AN45" i="9"/>
  <c r="AN20" i="9"/>
  <c r="AN46" i="9"/>
  <c r="AI45" i="9"/>
  <c r="AU34" i="9"/>
  <c r="AD36" i="9"/>
  <c r="X51" i="9"/>
  <c r="Y30" i="9"/>
  <c r="AN21" i="9"/>
  <c r="AS44" i="9"/>
  <c r="AF51" i="9"/>
  <c r="AI25" i="9"/>
  <c r="AB30" i="9"/>
  <c r="AS29" i="9"/>
  <c r="AS35" i="9"/>
  <c r="AX39" i="9"/>
  <c r="AN37" i="9"/>
  <c r="J42" i="3"/>
  <c r="AN25" i="9" l="1"/>
  <c r="AX41" i="9"/>
  <c r="AN28" i="9"/>
  <c r="AU50" i="9"/>
  <c r="AU14" i="9"/>
  <c r="AU30" i="9" s="1"/>
  <c r="AU51" i="9" s="1"/>
  <c r="AK51" i="9"/>
  <c r="AS47" i="9"/>
  <c r="AN34" i="9"/>
  <c r="AS22" i="9"/>
  <c r="AX20" i="9"/>
  <c r="AN27" i="9"/>
  <c r="Y51" i="9"/>
  <c r="AN36" i="9"/>
  <c r="AS28" i="9"/>
  <c r="AP50" i="9"/>
  <c r="AP51" i="9" s="1"/>
  <c r="AX44" i="9"/>
  <c r="AI48" i="9"/>
  <c r="AL30" i="9"/>
  <c r="AS48" i="9"/>
  <c r="AS25" i="9"/>
  <c r="AX25" i="9"/>
  <c r="AX34" i="9"/>
  <c r="AB51" i="9"/>
  <c r="AB58" i="9" s="1"/>
  <c r="AI19" i="9"/>
  <c r="AD30" i="9"/>
  <c r="AC51" i="9"/>
  <c r="AX35" i="9"/>
  <c r="AH30" i="9"/>
  <c r="AI14" i="9"/>
  <c r="AN40" i="9"/>
  <c r="AI36" i="9"/>
  <c r="AH50" i="9"/>
  <c r="AS21" i="9"/>
  <c r="AS43" i="9"/>
  <c r="AS34" i="9"/>
  <c r="AX17" i="9"/>
  <c r="AL50" i="9"/>
  <c r="AX29" i="9"/>
  <c r="AI38" i="9"/>
  <c r="AN38" i="9"/>
  <c r="AS19" i="9"/>
  <c r="AS24" i="9"/>
  <c r="AX28" i="9"/>
  <c r="AG50" i="9"/>
  <c r="AG51" i="9" s="1"/>
  <c r="AG58" i="9" s="1"/>
  <c r="AS17" i="9"/>
  <c r="AN17" i="9"/>
  <c r="AI24" i="9"/>
  <c r="M50" i="8"/>
  <c r="L50" i="8"/>
  <c r="AX37" i="9" l="1"/>
  <c r="AS37" i="9"/>
  <c r="AX45" i="9"/>
  <c r="AS45" i="9"/>
  <c r="AX47" i="9"/>
  <c r="AS38" i="9"/>
  <c r="AX22" i="9"/>
  <c r="AX21" i="9"/>
  <c r="AS27" i="9"/>
  <c r="AX27" i="9"/>
  <c r="AQ50" i="9"/>
  <c r="AX19" i="9"/>
  <c r="AS26" i="9"/>
  <c r="AX26" i="9"/>
  <c r="AS18" i="9"/>
  <c r="AX18" i="9"/>
  <c r="AN48" i="9"/>
  <c r="AX48" i="9"/>
  <c r="AX24" i="9"/>
  <c r="AS15" i="9"/>
  <c r="AS42" i="9"/>
  <c r="AX42" i="9"/>
  <c r="AS46" i="9"/>
  <c r="AX46" i="9"/>
  <c r="AL51" i="9"/>
  <c r="AL58" i="9" s="1"/>
  <c r="AI50" i="9"/>
  <c r="AM50" i="9"/>
  <c r="AN50" i="9" s="1"/>
  <c r="AX15" i="9"/>
  <c r="AS40" i="9"/>
  <c r="AX40" i="9"/>
  <c r="AS36" i="9"/>
  <c r="AM30" i="9"/>
  <c r="AN14" i="9"/>
  <c r="AX43" i="9"/>
  <c r="AH51" i="9"/>
  <c r="AI51" i="9" s="1"/>
  <c r="AI30" i="9"/>
  <c r="AD51" i="9"/>
  <c r="O48" i="8"/>
  <c r="T48" i="8"/>
  <c r="AX36" i="9" l="1"/>
  <c r="AR50" i="9"/>
  <c r="AS50" i="9" s="1"/>
  <c r="AQ30" i="9"/>
  <c r="AQ51" i="9" s="1"/>
  <c r="AQ58" i="9" s="1"/>
  <c r="AR30" i="9"/>
  <c r="AN30" i="9"/>
  <c r="AM51" i="9"/>
  <c r="AN51" i="9" s="1"/>
  <c r="I52" i="2"/>
  <c r="AR51" i="9" l="1"/>
  <c r="AS51" i="9" s="1"/>
  <c r="AS30" i="9"/>
  <c r="J48" i="8"/>
  <c r="AX30" i="9" l="1"/>
  <c r="L32" i="7"/>
  <c r="M32" i="7"/>
  <c r="H58" i="4" l="1"/>
  <c r="M56" i="8" l="1"/>
  <c r="AL59" i="8" l="1"/>
  <c r="AK16" i="8"/>
  <c r="AL16" i="8"/>
  <c r="AM16" i="8"/>
  <c r="AK17" i="8"/>
  <c r="AL17" i="8"/>
  <c r="AM17" i="8"/>
  <c r="AK18" i="8"/>
  <c r="AL18" i="8"/>
  <c r="AM18" i="8"/>
  <c r="AK19" i="8"/>
  <c r="AL19" i="8"/>
  <c r="AM19" i="8"/>
  <c r="AK20" i="8"/>
  <c r="AL20" i="8"/>
  <c r="AM20" i="8"/>
  <c r="AK21" i="8"/>
  <c r="AL21" i="8"/>
  <c r="AM21" i="8"/>
  <c r="AK23" i="8"/>
  <c r="AL23" i="8"/>
  <c r="AM23" i="8"/>
  <c r="AK24" i="8"/>
  <c r="AL24" i="8"/>
  <c r="AM24" i="8"/>
  <c r="AK25" i="8"/>
  <c r="AL25" i="8"/>
  <c r="AM25" i="8"/>
  <c r="AK26" i="8"/>
  <c r="AL26" i="8"/>
  <c r="AM26" i="8"/>
  <c r="AK27" i="8"/>
  <c r="AL27" i="8"/>
  <c r="AM27" i="8"/>
  <c r="AK28" i="8"/>
  <c r="AL28" i="8"/>
  <c r="AM28" i="8"/>
  <c r="AM14" i="8"/>
  <c r="AK14" i="8"/>
  <c r="AK34" i="8"/>
  <c r="AM34" i="8"/>
  <c r="AK35" i="8"/>
  <c r="AL35" i="8"/>
  <c r="AM35" i="8"/>
  <c r="AK36" i="8"/>
  <c r="AL36" i="8"/>
  <c r="AM36" i="8"/>
  <c r="AK37" i="8"/>
  <c r="AL37" i="8"/>
  <c r="AM37" i="8"/>
  <c r="AK38" i="8"/>
  <c r="AL38" i="8"/>
  <c r="AM38" i="8"/>
  <c r="AK39" i="8"/>
  <c r="AL39" i="8"/>
  <c r="AM39" i="8"/>
  <c r="AK40" i="8"/>
  <c r="AM40" i="8"/>
  <c r="AK41" i="8"/>
  <c r="AL41" i="8"/>
  <c r="AM41" i="8"/>
  <c r="AK42" i="8"/>
  <c r="AL42" i="8"/>
  <c r="AM42" i="8"/>
  <c r="AK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K48" i="8"/>
  <c r="AL48" i="8"/>
  <c r="AM48" i="8"/>
  <c r="AN48" i="8" s="1"/>
  <c r="AK49" i="8"/>
  <c r="AM49" i="8"/>
  <c r="AM33" i="8"/>
  <c r="AK33" i="8"/>
  <c r="AN47" i="8" l="1"/>
  <c r="AK50" i="8"/>
  <c r="AL49" i="8"/>
  <c r="AN49" i="8" s="1"/>
  <c r="Z57" i="5"/>
  <c r="AA57" i="5"/>
  <c r="AB57" i="5"/>
  <c r="AC57" i="5"/>
  <c r="AA56" i="5"/>
  <c r="AB56" i="5"/>
  <c r="AC56" i="5"/>
  <c r="AC20" i="5"/>
  <c r="AB62" i="6"/>
  <c r="AA20" i="6"/>
  <c r="AB57" i="6"/>
  <c r="AA57" i="6"/>
  <c r="AC57" i="6"/>
  <c r="AL40" i="8"/>
  <c r="AL43" i="8"/>
  <c r="AL34" i="8"/>
  <c r="AL14" i="8"/>
  <c r="AI18" i="8"/>
  <c r="AD18" i="8"/>
  <c r="Y18" i="8"/>
  <c r="T18" i="8"/>
  <c r="O18" i="8"/>
  <c r="J18" i="8"/>
  <c r="J21" i="7"/>
  <c r="O21" i="7"/>
  <c r="V21" i="7"/>
  <c r="W21" i="7"/>
  <c r="X21" i="7"/>
  <c r="T21" i="7"/>
  <c r="Y21" i="6"/>
  <c r="Y22" i="6"/>
  <c r="J21" i="6"/>
  <c r="O21" i="6"/>
  <c r="T21" i="6"/>
  <c r="J21" i="5"/>
  <c r="O21" i="5"/>
  <c r="T21" i="5"/>
  <c r="Y20" i="5"/>
  <c r="Y21" i="5"/>
  <c r="AA21" i="5"/>
  <c r="AB21" i="5"/>
  <c r="AC21" i="5"/>
  <c r="O21" i="4"/>
  <c r="T21" i="4"/>
  <c r="V20" i="4"/>
  <c r="W20" i="4"/>
  <c r="X20" i="4"/>
  <c r="Y20" i="4" s="1"/>
  <c r="V21" i="4"/>
  <c r="W21" i="4"/>
  <c r="X21" i="4"/>
  <c r="V49" i="1"/>
  <c r="W49" i="1"/>
  <c r="X49" i="1"/>
  <c r="V49" i="3"/>
  <c r="W49" i="3"/>
  <c r="X49" i="3"/>
  <c r="V50" i="3"/>
  <c r="W50" i="3"/>
  <c r="X50" i="3"/>
  <c r="J21" i="3"/>
  <c r="O21" i="3"/>
  <c r="T21" i="3"/>
  <c r="V20" i="3"/>
  <c r="W20" i="3"/>
  <c r="X20" i="3"/>
  <c r="Y20" i="3" s="1"/>
  <c r="V21" i="3"/>
  <c r="W21" i="3"/>
  <c r="X21" i="3"/>
  <c r="V22" i="3"/>
  <c r="W22" i="3"/>
  <c r="X22" i="3"/>
  <c r="T62" i="2"/>
  <c r="T19" i="1"/>
  <c r="O19" i="1"/>
  <c r="J21" i="2"/>
  <c r="O21" i="2"/>
  <c r="T21" i="2"/>
  <c r="V20" i="2"/>
  <c r="W20" i="2"/>
  <c r="X20" i="2"/>
  <c r="Y20" i="2" s="1"/>
  <c r="V21" i="2"/>
  <c r="W21" i="2"/>
  <c r="X21" i="2"/>
  <c r="V22" i="2"/>
  <c r="W22" i="2"/>
  <c r="X22" i="2"/>
  <c r="V23" i="2"/>
  <c r="W23" i="2"/>
  <c r="X23" i="2"/>
  <c r="Y23" i="2" s="1"/>
  <c r="V24" i="2"/>
  <c r="W24" i="2"/>
  <c r="X24" i="2"/>
  <c r="V26" i="2"/>
  <c r="W26" i="2"/>
  <c r="X26" i="2"/>
  <c r="Y26" i="2" s="1"/>
  <c r="V27" i="2"/>
  <c r="W27" i="2"/>
  <c r="X27" i="2"/>
  <c r="V28" i="2"/>
  <c r="W28" i="2"/>
  <c r="X28" i="2"/>
  <c r="Y28" i="2" s="1"/>
  <c r="V29" i="2"/>
  <c r="W29" i="2"/>
  <c r="X29" i="2"/>
  <c r="V30" i="2"/>
  <c r="W30" i="2"/>
  <c r="X30" i="2"/>
  <c r="V31" i="2"/>
  <c r="W31" i="2"/>
  <c r="X31" i="2"/>
  <c r="Y31" i="2" s="1"/>
  <c r="AN18" i="8"/>
  <c r="V18" i="1"/>
  <c r="W18" i="1"/>
  <c r="X18" i="1"/>
  <c r="Y18" i="1" s="1"/>
  <c r="V19" i="1"/>
  <c r="W19" i="1"/>
  <c r="X19" i="1"/>
  <c r="AN17" i="8"/>
  <c r="Y48" i="8"/>
  <c r="T49" i="1"/>
  <c r="L52" i="2"/>
  <c r="M50" i="1"/>
  <c r="L50" i="1"/>
  <c r="I50" i="8"/>
  <c r="J35" i="8"/>
  <c r="J36" i="8"/>
  <c r="J37" i="8"/>
  <c r="J38" i="8"/>
  <c r="J39" i="8"/>
  <c r="J40" i="8"/>
  <c r="J41" i="8"/>
  <c r="J42" i="8"/>
  <c r="J44" i="8"/>
  <c r="J45" i="8"/>
  <c r="J46" i="8"/>
  <c r="J47" i="8"/>
  <c r="J49" i="8"/>
  <c r="H52" i="7"/>
  <c r="I52" i="7"/>
  <c r="G52" i="7"/>
  <c r="H53" i="6"/>
  <c r="I53" i="6"/>
  <c r="G53" i="6"/>
  <c r="H52" i="5"/>
  <c r="I52" i="5"/>
  <c r="G52" i="5"/>
  <c r="H52" i="4"/>
  <c r="I52" i="4"/>
  <c r="G52" i="4"/>
  <c r="H52" i="3"/>
  <c r="I52" i="3"/>
  <c r="G52" i="3"/>
  <c r="H52" i="2"/>
  <c r="G52" i="2"/>
  <c r="J49" i="1"/>
  <c r="J45" i="1"/>
  <c r="G30" i="1"/>
  <c r="Y24" i="2" l="1"/>
  <c r="G50" i="1"/>
  <c r="Y21" i="2"/>
  <c r="Y22" i="2"/>
  <c r="Y22" i="3"/>
  <c r="Y21" i="3"/>
  <c r="Y29" i="2"/>
  <c r="Y21" i="7"/>
  <c r="Y30" i="2"/>
  <c r="Y27" i="2"/>
  <c r="Y19" i="1"/>
  <c r="AD20" i="5"/>
  <c r="AD20" i="6"/>
  <c r="AD21" i="6"/>
  <c r="AD21" i="5"/>
  <c r="Y21" i="4"/>
  <c r="G51" i="1" l="1"/>
  <c r="G58" i="1" s="1"/>
  <c r="G63" i="1" s="1"/>
  <c r="AL61" i="8"/>
  <c r="AL33" i="8"/>
  <c r="AN19" i="8"/>
  <c r="AN20" i="8"/>
  <c r="AN21" i="8"/>
  <c r="AN23" i="8"/>
  <c r="AN25" i="8"/>
  <c r="AN28" i="8"/>
  <c r="AL13" i="8"/>
  <c r="AM13" i="8"/>
  <c r="AN13" i="8" s="1"/>
  <c r="AK13" i="8"/>
  <c r="AH61" i="8"/>
  <c r="AI61" i="8" s="1"/>
  <c r="AG61" i="8"/>
  <c r="AF61" i="8"/>
  <c r="AF63" i="8" s="1"/>
  <c r="AI60" i="8"/>
  <c r="AI59" i="8"/>
  <c r="AH56" i="8"/>
  <c r="AI56" i="8" s="1"/>
  <c r="AG56" i="8"/>
  <c r="AF56" i="8"/>
  <c r="AI55" i="8"/>
  <c r="AI54" i="8"/>
  <c r="AH50" i="8"/>
  <c r="AI50" i="8" s="1"/>
  <c r="AG50" i="8"/>
  <c r="AF50" i="8"/>
  <c r="AI49" i="8"/>
  <c r="AI47" i="8"/>
  <c r="AI46" i="8"/>
  <c r="AI45" i="8"/>
  <c r="AI44" i="8"/>
  <c r="AI43" i="8"/>
  <c r="AI42" i="8"/>
  <c r="AI41" i="8"/>
  <c r="AI40" i="8"/>
  <c r="AI39" i="8"/>
  <c r="AI38" i="8"/>
  <c r="AI37" i="8"/>
  <c r="AI36" i="8"/>
  <c r="AI35" i="8"/>
  <c r="AI34" i="8"/>
  <c r="AI33" i="8"/>
  <c r="AH29" i="8"/>
  <c r="AG29" i="8"/>
  <c r="AF29" i="8"/>
  <c r="AI28" i="8"/>
  <c r="AI27" i="8"/>
  <c r="AI26" i="8"/>
  <c r="AI25" i="8"/>
  <c r="AI24" i="8"/>
  <c r="AI23" i="8"/>
  <c r="AI21" i="8"/>
  <c r="AI20" i="8"/>
  <c r="AI19" i="8"/>
  <c r="AI17" i="8"/>
  <c r="AI16" i="8"/>
  <c r="AI14" i="8"/>
  <c r="AI13" i="8"/>
  <c r="AK61" i="8"/>
  <c r="AK63" i="8" s="1"/>
  <c r="AM61" i="8"/>
  <c r="AN61" i="8" s="1"/>
  <c r="AN60" i="8"/>
  <c r="AN59" i="8"/>
  <c r="AC61" i="8"/>
  <c r="AB61" i="8"/>
  <c r="AA61" i="8"/>
  <c r="AA63" i="8" s="1"/>
  <c r="AD60" i="8"/>
  <c r="AD59" i="8"/>
  <c r="AC56" i="8"/>
  <c r="AD56" i="8" s="1"/>
  <c r="AB56" i="8"/>
  <c r="AA56" i="8"/>
  <c r="AD55" i="8"/>
  <c r="AD54" i="8"/>
  <c r="AC50" i="8"/>
  <c r="AB50" i="8"/>
  <c r="AA50" i="8"/>
  <c r="AD49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C29" i="8"/>
  <c r="AB29" i="8"/>
  <c r="AA29" i="8"/>
  <c r="AD28" i="8"/>
  <c r="AD27" i="8"/>
  <c r="AD26" i="8"/>
  <c r="AD25" i="8"/>
  <c r="AD24" i="8"/>
  <c r="AD23" i="8"/>
  <c r="AD21" i="8"/>
  <c r="AD20" i="8"/>
  <c r="AD19" i="8"/>
  <c r="AD17" i="8"/>
  <c r="AD16" i="8"/>
  <c r="AD14" i="8"/>
  <c r="AD13" i="8"/>
  <c r="X61" i="8"/>
  <c r="Y61" i="8" s="1"/>
  <c r="W61" i="8"/>
  <c r="V61" i="8"/>
  <c r="V63" i="8" s="1"/>
  <c r="S61" i="8"/>
  <c r="T63" i="8" s="1"/>
  <c r="R61" i="8"/>
  <c r="Q61" i="8"/>
  <c r="Q63" i="8" s="1"/>
  <c r="N61" i="8"/>
  <c r="O61" i="8" s="1"/>
  <c r="M61" i="8"/>
  <c r="L61" i="8"/>
  <c r="L63" i="8" s="1"/>
  <c r="I61" i="8"/>
  <c r="H61" i="8"/>
  <c r="G61" i="8"/>
  <c r="Y60" i="8"/>
  <c r="T60" i="8"/>
  <c r="O60" i="8"/>
  <c r="J60" i="8"/>
  <c r="Y59" i="8"/>
  <c r="T59" i="8"/>
  <c r="O59" i="8"/>
  <c r="J59" i="8"/>
  <c r="AN58" i="8"/>
  <c r="Z58" i="8"/>
  <c r="P58" i="8"/>
  <c r="X56" i="8"/>
  <c r="Y56" i="8" s="1"/>
  <c r="W56" i="8"/>
  <c r="V56" i="8"/>
  <c r="Y55" i="8"/>
  <c r="J55" i="8"/>
  <c r="A55" i="8"/>
  <c r="Y54" i="8"/>
  <c r="J54" i="8"/>
  <c r="A54" i="8"/>
  <c r="X50" i="8"/>
  <c r="Y50" i="8" s="1"/>
  <c r="W50" i="8"/>
  <c r="V50" i="8"/>
  <c r="H50" i="8"/>
  <c r="G50" i="8"/>
  <c r="Y49" i="8"/>
  <c r="T49" i="8"/>
  <c r="Y47" i="8"/>
  <c r="T47" i="8"/>
  <c r="Y46" i="8"/>
  <c r="T46" i="8"/>
  <c r="AN45" i="8"/>
  <c r="Y45" i="8"/>
  <c r="T45" i="8"/>
  <c r="Y44" i="8"/>
  <c r="T44" i="8"/>
  <c r="Y43" i="8"/>
  <c r="T43" i="8"/>
  <c r="Y42" i="8"/>
  <c r="T42" i="8"/>
  <c r="Y41" i="8"/>
  <c r="T41" i="8"/>
  <c r="Y40" i="8"/>
  <c r="T40" i="8"/>
  <c r="Y39" i="8"/>
  <c r="T39" i="8"/>
  <c r="Y38" i="8"/>
  <c r="T38" i="8"/>
  <c r="Y37" i="8"/>
  <c r="T37" i="8"/>
  <c r="Y36" i="8"/>
  <c r="T36" i="8"/>
  <c r="Y35" i="8"/>
  <c r="T35" i="8"/>
  <c r="Y34" i="8"/>
  <c r="T34" i="8"/>
  <c r="J34" i="8"/>
  <c r="Y33" i="8"/>
  <c r="T33" i="8"/>
  <c r="J33" i="8"/>
  <c r="X29" i="8"/>
  <c r="Y29" i="8" s="1"/>
  <c r="W29" i="8"/>
  <c r="V29" i="8"/>
  <c r="S29" i="8"/>
  <c r="Q29" i="8"/>
  <c r="I29" i="8"/>
  <c r="H29" i="8"/>
  <c r="G29" i="8"/>
  <c r="Y28" i="8"/>
  <c r="T28" i="8"/>
  <c r="J28" i="8"/>
  <c r="A28" i="8"/>
  <c r="Y27" i="8"/>
  <c r="T27" i="8"/>
  <c r="J27" i="8"/>
  <c r="A27" i="8"/>
  <c r="Y26" i="8"/>
  <c r="T26" i="8"/>
  <c r="J26" i="8"/>
  <c r="A26" i="8"/>
  <c r="Y25" i="8"/>
  <c r="T25" i="8"/>
  <c r="J25" i="8"/>
  <c r="A25" i="8"/>
  <c r="Y24" i="8"/>
  <c r="T24" i="8"/>
  <c r="J24" i="8"/>
  <c r="A24" i="8"/>
  <c r="Y23" i="8"/>
  <c r="T23" i="8"/>
  <c r="J23" i="8"/>
  <c r="A23" i="8"/>
  <c r="A22" i="8"/>
  <c r="Y21" i="8"/>
  <c r="T21" i="8"/>
  <c r="J21" i="8"/>
  <c r="A21" i="8"/>
  <c r="Y20" i="8"/>
  <c r="T20" i="8"/>
  <c r="J20" i="8"/>
  <c r="A20" i="8"/>
  <c r="Y19" i="8"/>
  <c r="T19" i="8"/>
  <c r="J19" i="8"/>
  <c r="A19" i="8"/>
  <c r="Y17" i="8"/>
  <c r="T17" i="8"/>
  <c r="J17" i="8"/>
  <c r="A17" i="8"/>
  <c r="Y16" i="8"/>
  <c r="T16" i="8"/>
  <c r="J16" i="8"/>
  <c r="A16" i="8"/>
  <c r="A15" i="8"/>
  <c r="Y14" i="8"/>
  <c r="T14" i="8"/>
  <c r="J14" i="8"/>
  <c r="A14" i="8"/>
  <c r="Y13" i="8"/>
  <c r="T13" i="8"/>
  <c r="J13" i="8"/>
  <c r="A13" i="8"/>
  <c r="A12" i="8"/>
  <c r="V4" i="8"/>
  <c r="H51" i="8" l="1"/>
  <c r="H58" i="8" s="1"/>
  <c r="AL54" i="8"/>
  <c r="AM55" i="8"/>
  <c r="AD50" i="8"/>
  <c r="AN38" i="8"/>
  <c r="AN44" i="8"/>
  <c r="AN36" i="8"/>
  <c r="AN41" i="8"/>
  <c r="AN35" i="8"/>
  <c r="AN40" i="8"/>
  <c r="AN27" i="8"/>
  <c r="AN26" i="8"/>
  <c r="AH58" i="8"/>
  <c r="AH63" i="8" s="1"/>
  <c r="AI63" i="8" s="1"/>
  <c r="AM63" i="8"/>
  <c r="AN63" i="8" s="1"/>
  <c r="V51" i="8"/>
  <c r="W58" i="8"/>
  <c r="W63" i="8" s="1"/>
  <c r="Q51" i="8"/>
  <c r="W51" i="8"/>
  <c r="AL50" i="8"/>
  <c r="I51" i="8"/>
  <c r="AM50" i="8"/>
  <c r="AN33" i="8"/>
  <c r="AN24" i="8"/>
  <c r="AL29" i="8"/>
  <c r="AK29" i="8"/>
  <c r="AG51" i="8"/>
  <c r="AF51" i="8"/>
  <c r="AI29" i="8"/>
  <c r="AH51" i="8"/>
  <c r="AI51" i="8" s="1"/>
  <c r="AG58" i="8"/>
  <c r="AG63" i="8" s="1"/>
  <c r="AM29" i="8"/>
  <c r="T50" i="8"/>
  <c r="J56" i="8"/>
  <c r="AC63" i="8"/>
  <c r="S51" i="8"/>
  <c r="T61" i="8"/>
  <c r="J61" i="8"/>
  <c r="J50" i="8"/>
  <c r="G51" i="8"/>
  <c r="G58" i="8" s="1"/>
  <c r="G63" i="8" s="1"/>
  <c r="X51" i="8"/>
  <c r="Y51" i="8" s="1"/>
  <c r="AA51" i="8"/>
  <c r="AB58" i="8"/>
  <c r="AB63" i="8" s="1"/>
  <c r="AB51" i="8"/>
  <c r="AD61" i="8"/>
  <c r="AD29" i="8"/>
  <c r="AC51" i="8"/>
  <c r="AN46" i="8"/>
  <c r="AN14" i="8"/>
  <c r="AN39" i="8"/>
  <c r="AN34" i="8"/>
  <c r="AN43" i="8"/>
  <c r="AN16" i="8"/>
  <c r="AN37" i="8"/>
  <c r="AN42" i="8"/>
  <c r="O27" i="8"/>
  <c r="O19" i="8"/>
  <c r="O23" i="8"/>
  <c r="T55" i="8"/>
  <c r="O14" i="8"/>
  <c r="O21" i="8"/>
  <c r="O17" i="8"/>
  <c r="O28" i="8"/>
  <c r="O49" i="8"/>
  <c r="O26" i="8"/>
  <c r="O44" i="8"/>
  <c r="O39" i="8"/>
  <c r="O47" i="8"/>
  <c r="N50" i="8"/>
  <c r="O33" i="8"/>
  <c r="O41" i="8"/>
  <c r="O13" i="8"/>
  <c r="O55" i="8"/>
  <c r="O20" i="8"/>
  <c r="O42" i="8"/>
  <c r="O37" i="8"/>
  <c r="O45" i="8"/>
  <c r="O24" i="8"/>
  <c r="O36" i="8"/>
  <c r="O40" i="8"/>
  <c r="O34" i="8"/>
  <c r="O35" i="8"/>
  <c r="O43" i="8"/>
  <c r="O38" i="8"/>
  <c r="O46" i="8"/>
  <c r="X58" i="8"/>
  <c r="X63" i="8" s="1"/>
  <c r="Y63" i="8" s="1"/>
  <c r="J29" i="8"/>
  <c r="T29" i="8"/>
  <c r="E7" i="1"/>
  <c r="H30" i="1"/>
  <c r="I30" i="1"/>
  <c r="I38" i="9" l="1"/>
  <c r="I50" i="1"/>
  <c r="AD51" i="8"/>
  <c r="AD63" i="8"/>
  <c r="O50" i="8"/>
  <c r="AM51" i="8"/>
  <c r="AL55" i="8"/>
  <c r="AN55" i="8" s="1"/>
  <c r="AK54" i="8"/>
  <c r="AK55" i="8"/>
  <c r="AM54" i="8"/>
  <c r="AM56" i="8" s="1"/>
  <c r="AK51" i="8"/>
  <c r="AN50" i="8"/>
  <c r="J51" i="8"/>
  <c r="AN29" i="8"/>
  <c r="AL51" i="8"/>
  <c r="O16" i="8"/>
  <c r="N29" i="8"/>
  <c r="O54" i="8"/>
  <c r="N56" i="8"/>
  <c r="O56" i="8" s="1"/>
  <c r="M29" i="8"/>
  <c r="M58" i="8" s="1"/>
  <c r="Q56" i="8"/>
  <c r="L56" i="8"/>
  <c r="S56" i="8"/>
  <c r="T56" i="8" s="1"/>
  <c r="T54" i="8"/>
  <c r="L29" i="8"/>
  <c r="L51" i="8" s="1"/>
  <c r="O25" i="8"/>
  <c r="H56" i="1"/>
  <c r="C4" i="7"/>
  <c r="C4" i="6"/>
  <c r="C4" i="5"/>
  <c r="C4" i="4"/>
  <c r="C4" i="3"/>
  <c r="C4" i="2"/>
  <c r="AW38" i="9" l="1"/>
  <c r="AW50" i="9" s="1"/>
  <c r="I50" i="9"/>
  <c r="I51" i="9" s="1"/>
  <c r="H38" i="9"/>
  <c r="H50" i="1"/>
  <c r="I63" i="8"/>
  <c r="H63" i="8"/>
  <c r="AL56" i="8"/>
  <c r="AL58" i="8" s="1"/>
  <c r="AL63" i="8" s="1"/>
  <c r="R63" i="8"/>
  <c r="AN51" i="8"/>
  <c r="AK56" i="8"/>
  <c r="M63" i="8"/>
  <c r="M51" i="8"/>
  <c r="AN54" i="8"/>
  <c r="N58" i="8"/>
  <c r="N63" i="8" s="1"/>
  <c r="N51" i="8"/>
  <c r="O29" i="8"/>
  <c r="Y51" i="6"/>
  <c r="W53" i="6"/>
  <c r="Y31" i="6"/>
  <c r="W33" i="6"/>
  <c r="V33" i="6"/>
  <c r="T31" i="6"/>
  <c r="AD31" i="6"/>
  <c r="O31" i="6"/>
  <c r="J31" i="6"/>
  <c r="X64" i="6"/>
  <c r="Y64" i="6" s="1"/>
  <c r="W64" i="6"/>
  <c r="V64" i="6"/>
  <c r="V66" i="6" s="1"/>
  <c r="Y63" i="6"/>
  <c r="Y62" i="6"/>
  <c r="X59" i="6"/>
  <c r="W59" i="6"/>
  <c r="V59" i="6"/>
  <c r="Y58" i="6"/>
  <c r="Y57" i="6"/>
  <c r="V53" i="6"/>
  <c r="Y52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X33" i="6"/>
  <c r="Y32" i="6"/>
  <c r="Y30" i="6"/>
  <c r="Y29" i="6"/>
  <c r="Y28" i="6"/>
  <c r="Y27" i="6"/>
  <c r="Y26" i="6"/>
  <c r="Y24" i="6"/>
  <c r="Y23" i="6"/>
  <c r="Y20" i="6"/>
  <c r="Y19" i="6"/>
  <c r="Y17" i="6"/>
  <c r="Y16" i="6"/>
  <c r="Y50" i="5"/>
  <c r="X63" i="5"/>
  <c r="Y63" i="5" s="1"/>
  <c r="W63" i="5"/>
  <c r="V63" i="5"/>
  <c r="V65" i="5" s="1"/>
  <c r="Y62" i="5"/>
  <c r="Y61" i="5"/>
  <c r="X58" i="5"/>
  <c r="Y58" i="5" s="1"/>
  <c r="W58" i="5"/>
  <c r="V58" i="5"/>
  <c r="Y57" i="5"/>
  <c r="Y56" i="5"/>
  <c r="V52" i="5"/>
  <c r="Y51" i="5"/>
  <c r="Y49" i="5"/>
  <c r="Y48" i="5"/>
  <c r="Y46" i="5"/>
  <c r="Y45" i="5"/>
  <c r="Y44" i="5"/>
  <c r="Y43" i="5"/>
  <c r="Y42" i="5"/>
  <c r="Y41" i="5"/>
  <c r="Y40" i="5"/>
  <c r="Y39" i="5"/>
  <c r="Y38" i="5"/>
  <c r="Y37" i="5"/>
  <c r="Y36" i="5"/>
  <c r="X32" i="5"/>
  <c r="W32" i="5"/>
  <c r="V32" i="5"/>
  <c r="Y31" i="5"/>
  <c r="Y30" i="5"/>
  <c r="Y29" i="5"/>
  <c r="Y28" i="5"/>
  <c r="Y27" i="5"/>
  <c r="Y26" i="5"/>
  <c r="Y24" i="5"/>
  <c r="Y23" i="5"/>
  <c r="Y22" i="5"/>
  <c r="Y19" i="5"/>
  <c r="Y17" i="5"/>
  <c r="Y16" i="5"/>
  <c r="H51" i="1" l="1"/>
  <c r="H58" i="1" s="1"/>
  <c r="H63" i="1" s="1"/>
  <c r="AV38" i="9"/>
  <c r="H50" i="9"/>
  <c r="H51" i="9" s="1"/>
  <c r="H58" i="9" s="1"/>
  <c r="AW51" i="9"/>
  <c r="W61" i="6"/>
  <c r="W66" i="6" s="1"/>
  <c r="Y59" i="6"/>
  <c r="AN56" i="8"/>
  <c r="O51" i="8"/>
  <c r="O63" i="8"/>
  <c r="X53" i="6"/>
  <c r="V54" i="6"/>
  <c r="W54" i="6"/>
  <c r="Y33" i="6"/>
  <c r="X52" i="5"/>
  <c r="Y52" i="5" s="1"/>
  <c r="V53" i="5"/>
  <c r="W60" i="5"/>
  <c r="W65" i="5" s="1"/>
  <c r="W53" i="5"/>
  <c r="Y32" i="5"/>
  <c r="AV50" i="9" l="1"/>
  <c r="AX38" i="9"/>
  <c r="Y53" i="6"/>
  <c r="X61" i="6"/>
  <c r="X66" i="6" s="1"/>
  <c r="Y66" i="6" s="1"/>
  <c r="X54" i="6"/>
  <c r="Y54" i="6" s="1"/>
  <c r="X53" i="5"/>
  <c r="Y53" i="5" s="1"/>
  <c r="X60" i="5"/>
  <c r="X65" i="5" s="1"/>
  <c r="Y65" i="5" s="1"/>
  <c r="AV51" i="9" l="1"/>
  <c r="AV58" i="9" s="1"/>
  <c r="AX50" i="9"/>
  <c r="M52" i="3"/>
  <c r="N52" i="3"/>
  <c r="L52" i="3"/>
  <c r="L32" i="3"/>
  <c r="G32" i="3"/>
  <c r="E9" i="7"/>
  <c r="G9" i="7" s="1"/>
  <c r="E9" i="6"/>
  <c r="G9" i="6" s="1"/>
  <c r="E9" i="5"/>
  <c r="G9" i="5" s="1"/>
  <c r="E9" i="4"/>
  <c r="E9" i="3"/>
  <c r="G9" i="3" s="1"/>
  <c r="R32" i="2"/>
  <c r="N32" i="2"/>
  <c r="L32" i="2"/>
  <c r="H32" i="2"/>
  <c r="M52" i="2"/>
  <c r="N52" i="2"/>
  <c r="R52" i="2"/>
  <c r="M32" i="2"/>
  <c r="E9" i="2"/>
  <c r="G9" i="2" s="1"/>
  <c r="X63" i="7"/>
  <c r="X65" i="7" s="1"/>
  <c r="Y65" i="7" s="1"/>
  <c r="V63" i="7"/>
  <c r="V65" i="7" s="1"/>
  <c r="S63" i="7"/>
  <c r="T63" i="7" s="1"/>
  <c r="R63" i="7"/>
  <c r="Q63" i="7"/>
  <c r="Q65" i="7" s="1"/>
  <c r="N63" i="7"/>
  <c r="N65" i="7" s="1"/>
  <c r="O65" i="7" s="1"/>
  <c r="M63" i="7"/>
  <c r="L63" i="7"/>
  <c r="L65" i="7" s="1"/>
  <c r="I63" i="7"/>
  <c r="H63" i="7"/>
  <c r="G63" i="7"/>
  <c r="Y62" i="7"/>
  <c r="T62" i="7"/>
  <c r="O62" i="7"/>
  <c r="J62" i="7"/>
  <c r="Y61" i="7"/>
  <c r="W61" i="7"/>
  <c r="W63" i="7" s="1"/>
  <c r="T61" i="7"/>
  <c r="O61" i="7"/>
  <c r="J61" i="7"/>
  <c r="Y60" i="7"/>
  <c r="U60" i="7"/>
  <c r="S58" i="7"/>
  <c r="T58" i="7" s="1"/>
  <c r="R58" i="7"/>
  <c r="Q58" i="7"/>
  <c r="H58" i="7"/>
  <c r="T57" i="7"/>
  <c r="J57" i="7"/>
  <c r="A57" i="7"/>
  <c r="T56" i="7"/>
  <c r="A56" i="7"/>
  <c r="S52" i="7"/>
  <c r="T52" i="7" s="1"/>
  <c r="R52" i="7"/>
  <c r="Q52" i="7"/>
  <c r="N52" i="7"/>
  <c r="M52" i="7"/>
  <c r="L52" i="7"/>
  <c r="J52" i="7"/>
  <c r="X51" i="7"/>
  <c r="Y51" i="7" s="1"/>
  <c r="W51" i="7"/>
  <c r="V51" i="7"/>
  <c r="T51" i="7"/>
  <c r="O51" i="7"/>
  <c r="J51" i="7"/>
  <c r="X50" i="7"/>
  <c r="Y50" i="7" s="1"/>
  <c r="W50" i="7"/>
  <c r="V50" i="7"/>
  <c r="T50" i="7"/>
  <c r="O50" i="7"/>
  <c r="J50" i="7"/>
  <c r="X49" i="7"/>
  <c r="W49" i="7"/>
  <c r="V49" i="7"/>
  <c r="T49" i="7"/>
  <c r="O49" i="7"/>
  <c r="J49" i="7"/>
  <c r="X48" i="7"/>
  <c r="Y48" i="7" s="1"/>
  <c r="W48" i="7"/>
  <c r="V48" i="7"/>
  <c r="T48" i="7"/>
  <c r="O48" i="7"/>
  <c r="J48" i="7"/>
  <c r="X47" i="7"/>
  <c r="W47" i="7"/>
  <c r="V47" i="7"/>
  <c r="T47" i="7"/>
  <c r="O47" i="7"/>
  <c r="J47" i="7"/>
  <c r="X46" i="7"/>
  <c r="W46" i="7"/>
  <c r="V46" i="7"/>
  <c r="T46" i="7"/>
  <c r="O46" i="7"/>
  <c r="J46" i="7"/>
  <c r="X45" i="7"/>
  <c r="W45" i="7"/>
  <c r="V45" i="7"/>
  <c r="T45" i="7"/>
  <c r="O45" i="7"/>
  <c r="J45" i="7"/>
  <c r="X44" i="7"/>
  <c r="Y44" i="7" s="1"/>
  <c r="W44" i="7"/>
  <c r="V44" i="7"/>
  <c r="T44" i="7"/>
  <c r="O44" i="7"/>
  <c r="J44" i="7"/>
  <c r="X43" i="7"/>
  <c r="Y43" i="7" s="1"/>
  <c r="W43" i="7"/>
  <c r="V43" i="7"/>
  <c r="T43" i="7"/>
  <c r="O43" i="7"/>
  <c r="J43" i="7"/>
  <c r="X42" i="7"/>
  <c r="W42" i="7"/>
  <c r="V42" i="7"/>
  <c r="T42" i="7"/>
  <c r="O42" i="7"/>
  <c r="J42" i="7"/>
  <c r="X41" i="7"/>
  <c r="Y41" i="7" s="1"/>
  <c r="W41" i="7"/>
  <c r="V41" i="7"/>
  <c r="T41" i="7"/>
  <c r="O41" i="7"/>
  <c r="J41" i="7"/>
  <c r="X40" i="7"/>
  <c r="W40" i="7"/>
  <c r="V40" i="7"/>
  <c r="T40" i="7"/>
  <c r="O40" i="7"/>
  <c r="J40" i="7"/>
  <c r="X39" i="7"/>
  <c r="Y39" i="7" s="1"/>
  <c r="W39" i="7"/>
  <c r="V39" i="7"/>
  <c r="T39" i="7"/>
  <c r="O39" i="7"/>
  <c r="J39" i="7"/>
  <c r="X38" i="7"/>
  <c r="W38" i="7"/>
  <c r="V38" i="7"/>
  <c r="T38" i="7"/>
  <c r="O38" i="7"/>
  <c r="J38" i="7"/>
  <c r="X37" i="7"/>
  <c r="W37" i="7"/>
  <c r="V37" i="7"/>
  <c r="T37" i="7"/>
  <c r="O37" i="7"/>
  <c r="J37" i="7"/>
  <c r="X36" i="7"/>
  <c r="W36" i="7"/>
  <c r="V36" i="7"/>
  <c r="T36" i="7"/>
  <c r="O36" i="7"/>
  <c r="J36" i="7"/>
  <c r="S32" i="7"/>
  <c r="S53" i="7" s="1"/>
  <c r="T53" i="7" s="1"/>
  <c r="R32" i="7"/>
  <c r="Q32" i="7"/>
  <c r="N32" i="7"/>
  <c r="I32" i="7"/>
  <c r="H32" i="7"/>
  <c r="G32" i="7"/>
  <c r="X31" i="7"/>
  <c r="Y31" i="7" s="1"/>
  <c r="W31" i="7"/>
  <c r="V31" i="7"/>
  <c r="T31" i="7"/>
  <c r="O31" i="7"/>
  <c r="J31" i="7"/>
  <c r="A31" i="7"/>
  <c r="X30" i="7"/>
  <c r="W30" i="7"/>
  <c r="V30" i="7"/>
  <c r="T30" i="7"/>
  <c r="O30" i="7"/>
  <c r="J30" i="7"/>
  <c r="A30" i="7"/>
  <c r="X29" i="7"/>
  <c r="W29" i="7"/>
  <c r="V29" i="7"/>
  <c r="T29" i="7"/>
  <c r="O29" i="7"/>
  <c r="J29" i="7"/>
  <c r="A29" i="7"/>
  <c r="X28" i="7"/>
  <c r="Y28" i="7" s="1"/>
  <c r="W28" i="7"/>
  <c r="V28" i="7"/>
  <c r="T28" i="7"/>
  <c r="O28" i="7"/>
  <c r="J28" i="7"/>
  <c r="A28" i="7"/>
  <c r="X27" i="7"/>
  <c r="W27" i="7"/>
  <c r="V27" i="7"/>
  <c r="T27" i="7"/>
  <c r="O27" i="7"/>
  <c r="J27" i="7"/>
  <c r="A27" i="7"/>
  <c r="X26" i="7"/>
  <c r="Y26" i="7" s="1"/>
  <c r="W26" i="7"/>
  <c r="V26" i="7"/>
  <c r="T26" i="7"/>
  <c r="O26" i="7"/>
  <c r="J26" i="7"/>
  <c r="A26" i="7"/>
  <c r="A25" i="7"/>
  <c r="X24" i="7"/>
  <c r="W24" i="7"/>
  <c r="V24" i="7"/>
  <c r="T24" i="7"/>
  <c r="O24" i="7"/>
  <c r="J24" i="7"/>
  <c r="A24" i="7"/>
  <c r="X23" i="7"/>
  <c r="Y23" i="7" s="1"/>
  <c r="W23" i="7"/>
  <c r="V23" i="7"/>
  <c r="T23" i="7"/>
  <c r="O23" i="7"/>
  <c r="J23" i="7"/>
  <c r="A23" i="7"/>
  <c r="X22" i="7"/>
  <c r="W22" i="7"/>
  <c r="V22" i="7"/>
  <c r="T22" i="7"/>
  <c r="O22" i="7"/>
  <c r="J22" i="7"/>
  <c r="A22" i="7"/>
  <c r="X20" i="7"/>
  <c r="Y20" i="7" s="1"/>
  <c r="W20" i="7"/>
  <c r="V20" i="7"/>
  <c r="T20" i="7"/>
  <c r="O20" i="7"/>
  <c r="J20" i="7"/>
  <c r="A20" i="7"/>
  <c r="X19" i="7"/>
  <c r="W19" i="7"/>
  <c r="V19" i="7"/>
  <c r="T19" i="7"/>
  <c r="O19" i="7"/>
  <c r="J19" i="7"/>
  <c r="A19" i="7"/>
  <c r="A18" i="7"/>
  <c r="X17" i="7"/>
  <c r="W17" i="7"/>
  <c r="V17" i="7"/>
  <c r="T17" i="7"/>
  <c r="O17" i="7"/>
  <c r="J17" i="7"/>
  <c r="A17" i="7"/>
  <c r="X16" i="7"/>
  <c r="W16" i="7"/>
  <c r="V16" i="7"/>
  <c r="T16" i="7"/>
  <c r="J16" i="7"/>
  <c r="A16" i="7"/>
  <c r="A15" i="7"/>
  <c r="AC64" i="6"/>
  <c r="AC66" i="6" s="1"/>
  <c r="AD66" i="6" s="1"/>
  <c r="AA64" i="6"/>
  <c r="AA66" i="6" s="1"/>
  <c r="S64" i="6"/>
  <c r="T64" i="6" s="1"/>
  <c r="R64" i="6"/>
  <c r="Q64" i="6"/>
  <c r="Q66" i="6" s="1"/>
  <c r="N64" i="6"/>
  <c r="N66" i="6" s="1"/>
  <c r="O66" i="6" s="1"/>
  <c r="M64" i="6"/>
  <c r="L64" i="6"/>
  <c r="L66" i="6" s="1"/>
  <c r="J64" i="6"/>
  <c r="I64" i="6"/>
  <c r="H64" i="6"/>
  <c r="G64" i="6"/>
  <c r="AD63" i="6"/>
  <c r="T63" i="6"/>
  <c r="O63" i="6"/>
  <c r="J63" i="6"/>
  <c r="AD62" i="6"/>
  <c r="AB64" i="6"/>
  <c r="T62" i="6"/>
  <c r="O62" i="6"/>
  <c r="J62" i="6"/>
  <c r="AD61" i="6"/>
  <c r="U61" i="6"/>
  <c r="S59" i="6"/>
  <c r="T59" i="6" s="1"/>
  <c r="R59" i="6"/>
  <c r="Q59" i="6"/>
  <c r="H59" i="6"/>
  <c r="T58" i="6"/>
  <c r="J58" i="6"/>
  <c r="A58" i="6"/>
  <c r="T57" i="6"/>
  <c r="J57" i="6"/>
  <c r="A57" i="6"/>
  <c r="S53" i="6"/>
  <c r="T53" i="6" s="1"/>
  <c r="R53" i="6"/>
  <c r="Q53" i="6"/>
  <c r="N53" i="6"/>
  <c r="M53" i="6"/>
  <c r="L53" i="6"/>
  <c r="AD52" i="6"/>
  <c r="T52" i="6"/>
  <c r="O52" i="6"/>
  <c r="J52" i="6"/>
  <c r="AD51" i="6"/>
  <c r="T51" i="6"/>
  <c r="O51" i="6"/>
  <c r="J51" i="6"/>
  <c r="T50" i="6"/>
  <c r="O50" i="6"/>
  <c r="J50" i="6"/>
  <c r="AD49" i="6"/>
  <c r="T49" i="6"/>
  <c r="O49" i="6"/>
  <c r="J49" i="6"/>
  <c r="AD48" i="6"/>
  <c r="T48" i="6"/>
  <c r="O48" i="6"/>
  <c r="J48" i="6"/>
  <c r="T47" i="6"/>
  <c r="O47" i="6"/>
  <c r="J47" i="6"/>
  <c r="T46" i="6"/>
  <c r="O46" i="6"/>
  <c r="J46" i="6"/>
  <c r="AD45" i="6"/>
  <c r="T45" i="6"/>
  <c r="O45" i="6"/>
  <c r="J45" i="6"/>
  <c r="AD44" i="6"/>
  <c r="T44" i="6"/>
  <c r="O44" i="6"/>
  <c r="J44" i="6"/>
  <c r="T43" i="6"/>
  <c r="O43" i="6"/>
  <c r="J43" i="6"/>
  <c r="AD42" i="6"/>
  <c r="T42" i="6"/>
  <c r="O42" i="6"/>
  <c r="J42" i="6"/>
  <c r="T41" i="6"/>
  <c r="O41" i="6"/>
  <c r="J41" i="6"/>
  <c r="AD40" i="6"/>
  <c r="T40" i="6"/>
  <c r="O40" i="6"/>
  <c r="J40" i="6"/>
  <c r="T39" i="6"/>
  <c r="O39" i="6"/>
  <c r="J39" i="6"/>
  <c r="T38" i="6"/>
  <c r="O38" i="6"/>
  <c r="J38" i="6"/>
  <c r="T37" i="6"/>
  <c r="O37" i="6"/>
  <c r="J37" i="6"/>
  <c r="S33" i="6"/>
  <c r="R33" i="6"/>
  <c r="Q33" i="6"/>
  <c r="N33" i="6"/>
  <c r="M33" i="6"/>
  <c r="L33" i="6"/>
  <c r="I33" i="6"/>
  <c r="I54" i="6" s="1"/>
  <c r="H33" i="6"/>
  <c r="G33" i="6"/>
  <c r="G54" i="6" s="1"/>
  <c r="G61" i="6" s="1"/>
  <c r="AD32" i="6"/>
  <c r="T32" i="6"/>
  <c r="O32" i="6"/>
  <c r="J32" i="6"/>
  <c r="A32" i="6"/>
  <c r="AD30" i="6"/>
  <c r="T30" i="6"/>
  <c r="O30" i="6"/>
  <c r="J30" i="6"/>
  <c r="A30" i="6"/>
  <c r="T29" i="6"/>
  <c r="O29" i="6"/>
  <c r="J29" i="6"/>
  <c r="A29" i="6"/>
  <c r="AD28" i="6"/>
  <c r="T28" i="6"/>
  <c r="O28" i="6"/>
  <c r="J28" i="6"/>
  <c r="A28" i="6"/>
  <c r="T27" i="6"/>
  <c r="O27" i="6"/>
  <c r="J27" i="6"/>
  <c r="A27" i="6"/>
  <c r="AD26" i="6"/>
  <c r="T26" i="6"/>
  <c r="O26" i="6"/>
  <c r="J26" i="6"/>
  <c r="A26" i="6"/>
  <c r="A25" i="6"/>
  <c r="T24" i="6"/>
  <c r="O24" i="6"/>
  <c r="J24" i="6"/>
  <c r="A24" i="6"/>
  <c r="AD23" i="6"/>
  <c r="T23" i="6"/>
  <c r="O23" i="6"/>
  <c r="J23" i="6"/>
  <c r="A23" i="6"/>
  <c r="T22" i="6"/>
  <c r="O22" i="6"/>
  <c r="J22" i="6"/>
  <c r="A22" i="6"/>
  <c r="T20" i="6"/>
  <c r="O20" i="6"/>
  <c r="J20" i="6"/>
  <c r="A20" i="6"/>
  <c r="AC19" i="6"/>
  <c r="AB19" i="6"/>
  <c r="AA19" i="6"/>
  <c r="T19" i="6"/>
  <c r="O19" i="6"/>
  <c r="J19" i="6"/>
  <c r="A19" i="6"/>
  <c r="A18" i="6"/>
  <c r="AC17" i="6"/>
  <c r="AB17" i="6"/>
  <c r="AA17" i="6"/>
  <c r="T17" i="6"/>
  <c r="O17" i="6"/>
  <c r="J17" i="6"/>
  <c r="A17" i="6"/>
  <c r="AC16" i="6"/>
  <c r="AB16" i="6"/>
  <c r="AA16" i="6"/>
  <c r="T16" i="6"/>
  <c r="O16" i="6"/>
  <c r="J16" i="6"/>
  <c r="A16" i="6"/>
  <c r="A15" i="6"/>
  <c r="AC63" i="5"/>
  <c r="AC65" i="5" s="1"/>
  <c r="AD65" i="5" s="1"/>
  <c r="AA63" i="5"/>
  <c r="AA65" i="5" s="1"/>
  <c r="S63" i="5"/>
  <c r="T63" i="5" s="1"/>
  <c r="R63" i="5"/>
  <c r="Q63" i="5"/>
  <c r="Q65" i="5" s="1"/>
  <c r="N63" i="5"/>
  <c r="N65" i="5" s="1"/>
  <c r="O65" i="5" s="1"/>
  <c r="M63" i="5"/>
  <c r="L63" i="5"/>
  <c r="L65" i="5" s="1"/>
  <c r="I63" i="5"/>
  <c r="H63" i="5"/>
  <c r="G63" i="5"/>
  <c r="AD62" i="5"/>
  <c r="T62" i="5"/>
  <c r="O62" i="5"/>
  <c r="J62" i="5"/>
  <c r="AD61" i="5"/>
  <c r="AB63" i="5"/>
  <c r="T61" i="5"/>
  <c r="O61" i="5"/>
  <c r="J61" i="5"/>
  <c r="AD60" i="5"/>
  <c r="U60" i="5"/>
  <c r="S58" i="5"/>
  <c r="T58" i="5" s="1"/>
  <c r="R58" i="5"/>
  <c r="Q58" i="5"/>
  <c r="H58" i="5"/>
  <c r="T57" i="5"/>
  <c r="J57" i="5"/>
  <c r="A57" i="5"/>
  <c r="T56" i="5"/>
  <c r="J56" i="5"/>
  <c r="A56" i="5"/>
  <c r="S52" i="5"/>
  <c r="T52" i="5" s="1"/>
  <c r="R52" i="5"/>
  <c r="Q52" i="5"/>
  <c r="N52" i="5"/>
  <c r="M52" i="5"/>
  <c r="L52" i="5"/>
  <c r="AD51" i="5"/>
  <c r="T51" i="5"/>
  <c r="O51" i="5"/>
  <c r="J51" i="5"/>
  <c r="AD50" i="5"/>
  <c r="T50" i="5"/>
  <c r="O50" i="5"/>
  <c r="J50" i="5"/>
  <c r="T49" i="5"/>
  <c r="O49" i="5"/>
  <c r="J49" i="5"/>
  <c r="AD48" i="5"/>
  <c r="T48" i="5"/>
  <c r="O48" i="5"/>
  <c r="J48" i="5"/>
  <c r="T47" i="5"/>
  <c r="O47" i="5"/>
  <c r="J47" i="5"/>
  <c r="T46" i="5"/>
  <c r="O46" i="5"/>
  <c r="J46" i="5"/>
  <c r="T45" i="5"/>
  <c r="O45" i="5"/>
  <c r="J45" i="5"/>
  <c r="AD44" i="5"/>
  <c r="T44" i="5"/>
  <c r="O44" i="5"/>
  <c r="J44" i="5"/>
  <c r="AD43" i="5"/>
  <c r="T43" i="5"/>
  <c r="O43" i="5"/>
  <c r="J43" i="5"/>
  <c r="T42" i="5"/>
  <c r="O42" i="5"/>
  <c r="J42" i="5"/>
  <c r="T41" i="5"/>
  <c r="O41" i="5"/>
  <c r="J41" i="5"/>
  <c r="T40" i="5"/>
  <c r="O40" i="5"/>
  <c r="J40" i="5"/>
  <c r="AD39" i="5"/>
  <c r="T39" i="5"/>
  <c r="O39" i="5"/>
  <c r="J39" i="5"/>
  <c r="T38" i="5"/>
  <c r="O38" i="5"/>
  <c r="J38" i="5"/>
  <c r="T37" i="5"/>
  <c r="O37" i="5"/>
  <c r="J37" i="5"/>
  <c r="T36" i="5"/>
  <c r="O36" i="5"/>
  <c r="J36" i="5"/>
  <c r="S32" i="5"/>
  <c r="R32" i="5"/>
  <c r="Q32" i="5"/>
  <c r="N32" i="5"/>
  <c r="M32" i="5"/>
  <c r="L32" i="5"/>
  <c r="I32" i="5"/>
  <c r="H32" i="5"/>
  <c r="G32" i="5"/>
  <c r="AC31" i="5"/>
  <c r="AD31" i="5" s="1"/>
  <c r="AB31" i="5"/>
  <c r="AA31" i="5"/>
  <c r="T31" i="5"/>
  <c r="O31" i="5"/>
  <c r="J31" i="5"/>
  <c r="A31" i="5"/>
  <c r="AC30" i="5"/>
  <c r="AB30" i="5"/>
  <c r="AA30" i="5"/>
  <c r="T30" i="5"/>
  <c r="O30" i="5"/>
  <c r="J30" i="5"/>
  <c r="A30" i="5"/>
  <c r="AC29" i="5"/>
  <c r="AB29" i="5"/>
  <c r="AA29" i="5"/>
  <c r="T29" i="5"/>
  <c r="O29" i="5"/>
  <c r="J29" i="5"/>
  <c r="A29" i="5"/>
  <c r="AC28" i="5"/>
  <c r="AD28" i="5" s="1"/>
  <c r="AB28" i="5"/>
  <c r="AA28" i="5"/>
  <c r="T28" i="5"/>
  <c r="O28" i="5"/>
  <c r="J28" i="5"/>
  <c r="A28" i="5"/>
  <c r="AC27" i="5"/>
  <c r="AB27" i="5"/>
  <c r="AA27" i="5"/>
  <c r="T27" i="5"/>
  <c r="O27" i="5"/>
  <c r="J27" i="5"/>
  <c r="A27" i="5"/>
  <c r="AC26" i="5"/>
  <c r="AD26" i="5" s="1"/>
  <c r="AB26" i="5"/>
  <c r="AA26" i="5"/>
  <c r="T26" i="5"/>
  <c r="O26" i="5"/>
  <c r="J26" i="5"/>
  <c r="A26" i="5"/>
  <c r="A25" i="5"/>
  <c r="AC24" i="5"/>
  <c r="AB24" i="5"/>
  <c r="AA24" i="5"/>
  <c r="T24" i="5"/>
  <c r="O24" i="5"/>
  <c r="J24" i="5"/>
  <c r="A24" i="5"/>
  <c r="AC23" i="5"/>
  <c r="AD23" i="5" s="1"/>
  <c r="AB23" i="5"/>
  <c r="AA23" i="5"/>
  <c r="T23" i="5"/>
  <c r="O23" i="5"/>
  <c r="J23" i="5"/>
  <c r="A23" i="5"/>
  <c r="AC22" i="5"/>
  <c r="AB22" i="5"/>
  <c r="AA22" i="5"/>
  <c r="T22" i="5"/>
  <c r="O22" i="5"/>
  <c r="J22" i="5"/>
  <c r="A22" i="5"/>
  <c r="T20" i="5"/>
  <c r="O20" i="5"/>
  <c r="J20" i="5"/>
  <c r="A20" i="5"/>
  <c r="AC19" i="5"/>
  <c r="AB19" i="5"/>
  <c r="AA19" i="5"/>
  <c r="T19" i="5"/>
  <c r="O19" i="5"/>
  <c r="J19" i="5"/>
  <c r="A19" i="5"/>
  <c r="A18" i="5"/>
  <c r="AC17" i="5"/>
  <c r="AB17" i="5"/>
  <c r="AA17" i="5"/>
  <c r="T17" i="5"/>
  <c r="O17" i="5"/>
  <c r="J17" i="5"/>
  <c r="A17" i="5"/>
  <c r="AC16" i="5"/>
  <c r="AB16" i="5"/>
  <c r="AA16" i="5"/>
  <c r="T16" i="5"/>
  <c r="O16" i="5"/>
  <c r="J16" i="5"/>
  <c r="A16" i="5"/>
  <c r="A15" i="5"/>
  <c r="X63" i="4"/>
  <c r="X65" i="4" s="1"/>
  <c r="Y65" i="4" s="1"/>
  <c r="V63" i="4"/>
  <c r="V65" i="4" s="1"/>
  <c r="S63" i="4"/>
  <c r="T63" i="4" s="1"/>
  <c r="R63" i="4"/>
  <c r="Q63" i="4"/>
  <c r="Q65" i="4" s="1"/>
  <c r="N63" i="4"/>
  <c r="N65" i="4" s="1"/>
  <c r="O65" i="4" s="1"/>
  <c r="M63" i="4"/>
  <c r="L63" i="4"/>
  <c r="L65" i="4" s="1"/>
  <c r="I63" i="4"/>
  <c r="H63" i="4"/>
  <c r="G63" i="4"/>
  <c r="Y62" i="4"/>
  <c r="T62" i="4"/>
  <c r="O62" i="4"/>
  <c r="J62" i="4"/>
  <c r="Y61" i="4"/>
  <c r="W61" i="4"/>
  <c r="W63" i="4" s="1"/>
  <c r="T61" i="4"/>
  <c r="O61" i="4"/>
  <c r="J61" i="4"/>
  <c r="Y60" i="4"/>
  <c r="U60" i="4"/>
  <c r="S58" i="4"/>
  <c r="T58" i="4" s="1"/>
  <c r="R58" i="4"/>
  <c r="Q58" i="4"/>
  <c r="T57" i="4"/>
  <c r="J57" i="4"/>
  <c r="A57" i="4"/>
  <c r="T56" i="4"/>
  <c r="A56" i="4"/>
  <c r="S52" i="4"/>
  <c r="T52" i="4" s="1"/>
  <c r="R52" i="4"/>
  <c r="Q52" i="4"/>
  <c r="T51" i="4"/>
  <c r="J51" i="4"/>
  <c r="T50" i="4"/>
  <c r="J50" i="4"/>
  <c r="T49" i="4"/>
  <c r="J49" i="4"/>
  <c r="T48" i="4"/>
  <c r="J48" i="4"/>
  <c r="T47" i="4"/>
  <c r="J47" i="4"/>
  <c r="T46" i="4"/>
  <c r="J46" i="4"/>
  <c r="T45" i="4"/>
  <c r="J45" i="4"/>
  <c r="T44" i="4"/>
  <c r="J44" i="4"/>
  <c r="T43" i="4"/>
  <c r="J43" i="4"/>
  <c r="T42" i="4"/>
  <c r="J42" i="4"/>
  <c r="T41" i="4"/>
  <c r="J41" i="4"/>
  <c r="T40" i="4"/>
  <c r="J40" i="4"/>
  <c r="T39" i="4"/>
  <c r="J39" i="4"/>
  <c r="T38" i="4"/>
  <c r="J38" i="4"/>
  <c r="T37" i="4"/>
  <c r="J37" i="4"/>
  <c r="T36" i="4"/>
  <c r="J36" i="4"/>
  <c r="S32" i="4"/>
  <c r="R32" i="4"/>
  <c r="Q32" i="4"/>
  <c r="N32" i="4"/>
  <c r="M32" i="4"/>
  <c r="L32" i="4"/>
  <c r="I32" i="4"/>
  <c r="H32" i="4"/>
  <c r="G32" i="4"/>
  <c r="X31" i="4"/>
  <c r="W31" i="4"/>
  <c r="V31" i="4"/>
  <c r="T31" i="4"/>
  <c r="O31" i="4"/>
  <c r="J31" i="4"/>
  <c r="A31" i="4"/>
  <c r="X30" i="4"/>
  <c r="W30" i="4"/>
  <c r="V30" i="4"/>
  <c r="T30" i="4"/>
  <c r="O30" i="4"/>
  <c r="A30" i="4"/>
  <c r="X29" i="4"/>
  <c r="W29" i="4"/>
  <c r="V29" i="4"/>
  <c r="T29" i="4"/>
  <c r="O29" i="4"/>
  <c r="A29" i="4"/>
  <c r="X28" i="4"/>
  <c r="Y28" i="4" s="1"/>
  <c r="W28" i="4"/>
  <c r="V28" i="4"/>
  <c r="T28" i="4"/>
  <c r="O28" i="4"/>
  <c r="J28" i="4"/>
  <c r="A28" i="4"/>
  <c r="X27" i="4"/>
  <c r="W27" i="4"/>
  <c r="V27" i="4"/>
  <c r="T27" i="4"/>
  <c r="O27" i="4"/>
  <c r="A27" i="4"/>
  <c r="X26" i="4"/>
  <c r="Y26" i="4" s="1"/>
  <c r="W26" i="4"/>
  <c r="V26" i="4"/>
  <c r="T26" i="4"/>
  <c r="O26" i="4"/>
  <c r="J26" i="4"/>
  <c r="A26" i="4"/>
  <c r="A25" i="4"/>
  <c r="X24" i="4"/>
  <c r="W24" i="4"/>
  <c r="V24" i="4"/>
  <c r="T24" i="4"/>
  <c r="O24" i="4"/>
  <c r="A24" i="4"/>
  <c r="X23" i="4"/>
  <c r="Y23" i="4" s="1"/>
  <c r="W23" i="4"/>
  <c r="V23" i="4"/>
  <c r="T23" i="4"/>
  <c r="O23" i="4"/>
  <c r="J23" i="4"/>
  <c r="A23" i="4"/>
  <c r="X22" i="4"/>
  <c r="W22" i="4"/>
  <c r="V22" i="4"/>
  <c r="T22" i="4"/>
  <c r="O22" i="4"/>
  <c r="A22" i="4"/>
  <c r="T20" i="4"/>
  <c r="O20" i="4"/>
  <c r="J20" i="4"/>
  <c r="A20" i="4"/>
  <c r="X19" i="4"/>
  <c r="W19" i="4"/>
  <c r="V19" i="4"/>
  <c r="T19" i="4"/>
  <c r="O19" i="4"/>
  <c r="A19" i="4"/>
  <c r="A18" i="4"/>
  <c r="X17" i="4"/>
  <c r="W17" i="4"/>
  <c r="V17" i="4"/>
  <c r="T17" i="4"/>
  <c r="O17" i="4"/>
  <c r="J17" i="4"/>
  <c r="A17" i="4"/>
  <c r="X16" i="4"/>
  <c r="W16" i="4"/>
  <c r="V16" i="4"/>
  <c r="T16" i="4"/>
  <c r="O16" i="4"/>
  <c r="J16" i="4"/>
  <c r="A16" i="4"/>
  <c r="A15" i="4"/>
  <c r="G9" i="4"/>
  <c r="X63" i="3"/>
  <c r="X65" i="3" s="1"/>
  <c r="Y65" i="3" s="1"/>
  <c r="V63" i="3"/>
  <c r="V65" i="3" s="1"/>
  <c r="S63" i="3"/>
  <c r="T63" i="3" s="1"/>
  <c r="R63" i="3"/>
  <c r="Q63" i="3"/>
  <c r="Q65" i="3" s="1"/>
  <c r="N63" i="3"/>
  <c r="N65" i="3" s="1"/>
  <c r="O65" i="3" s="1"/>
  <c r="M63" i="3"/>
  <c r="L63" i="3"/>
  <c r="L65" i="3" s="1"/>
  <c r="I63" i="3"/>
  <c r="H63" i="3"/>
  <c r="G63" i="3"/>
  <c r="Y62" i="3"/>
  <c r="T62" i="3"/>
  <c r="O62" i="3"/>
  <c r="J62" i="3"/>
  <c r="Y61" i="3"/>
  <c r="W61" i="3"/>
  <c r="W63" i="3" s="1"/>
  <c r="T61" i="3"/>
  <c r="O61" i="3"/>
  <c r="J61" i="3"/>
  <c r="Y60" i="3"/>
  <c r="U60" i="3"/>
  <c r="S58" i="3"/>
  <c r="T58" i="3" s="1"/>
  <c r="R58" i="3"/>
  <c r="Q58" i="3"/>
  <c r="T57" i="3"/>
  <c r="A57" i="3"/>
  <c r="T56" i="3"/>
  <c r="A56" i="3"/>
  <c r="S52" i="3"/>
  <c r="T52" i="3" s="1"/>
  <c r="R52" i="3"/>
  <c r="X51" i="3"/>
  <c r="Y51" i="3" s="1"/>
  <c r="W51" i="3"/>
  <c r="V51" i="3"/>
  <c r="T51" i="3"/>
  <c r="O51" i="3"/>
  <c r="J51" i="3"/>
  <c r="Y49" i="3"/>
  <c r="T49" i="3"/>
  <c r="O49" i="3"/>
  <c r="J49" i="3"/>
  <c r="X48" i="3"/>
  <c r="Y48" i="3" s="1"/>
  <c r="W48" i="3"/>
  <c r="V48" i="3"/>
  <c r="T48" i="3"/>
  <c r="O48" i="3"/>
  <c r="J48" i="3"/>
  <c r="X47" i="3"/>
  <c r="W47" i="3"/>
  <c r="V47" i="3"/>
  <c r="T47" i="3"/>
  <c r="O47" i="3"/>
  <c r="J47" i="3"/>
  <c r="X46" i="3"/>
  <c r="W46" i="3"/>
  <c r="V46" i="3"/>
  <c r="T46" i="3"/>
  <c r="O46" i="3"/>
  <c r="J46" i="3"/>
  <c r="X45" i="3"/>
  <c r="Y45" i="3" s="1"/>
  <c r="W45" i="3"/>
  <c r="V45" i="3"/>
  <c r="T45" i="3"/>
  <c r="O45" i="3"/>
  <c r="J45" i="3"/>
  <c r="X44" i="3"/>
  <c r="Y44" i="3" s="1"/>
  <c r="W44" i="3"/>
  <c r="V44" i="3"/>
  <c r="T44" i="3"/>
  <c r="O44" i="3"/>
  <c r="J44" i="3"/>
  <c r="X43" i="3"/>
  <c r="Y43" i="3" s="1"/>
  <c r="W43" i="3"/>
  <c r="V43" i="3"/>
  <c r="T43" i="3"/>
  <c r="O43" i="3"/>
  <c r="J43" i="3"/>
  <c r="X42" i="3"/>
  <c r="W42" i="3"/>
  <c r="V42" i="3"/>
  <c r="T42" i="3"/>
  <c r="O42" i="3"/>
  <c r="X41" i="3"/>
  <c r="W41" i="3"/>
  <c r="V41" i="3"/>
  <c r="T41" i="3"/>
  <c r="O41" i="3"/>
  <c r="J41" i="3"/>
  <c r="X40" i="3"/>
  <c r="W40" i="3"/>
  <c r="V40" i="3"/>
  <c r="T40" i="3"/>
  <c r="O40" i="3"/>
  <c r="J40" i="3"/>
  <c r="X39" i="3"/>
  <c r="Y39" i="3" s="1"/>
  <c r="W39" i="3"/>
  <c r="V39" i="3"/>
  <c r="T39" i="3"/>
  <c r="O39" i="3"/>
  <c r="J39" i="3"/>
  <c r="X38" i="3"/>
  <c r="W38" i="3"/>
  <c r="V38" i="3"/>
  <c r="T38" i="3"/>
  <c r="O38" i="3"/>
  <c r="J38" i="3"/>
  <c r="X37" i="3"/>
  <c r="W37" i="3"/>
  <c r="V37" i="3"/>
  <c r="T37" i="3"/>
  <c r="O37" i="3"/>
  <c r="J37" i="3"/>
  <c r="X36" i="3"/>
  <c r="W36" i="3"/>
  <c r="V36" i="3"/>
  <c r="T36" i="3"/>
  <c r="O36" i="3"/>
  <c r="J36" i="3"/>
  <c r="S32" i="3"/>
  <c r="R32" i="3"/>
  <c r="Q32" i="3"/>
  <c r="Q53" i="3" s="1"/>
  <c r="N32" i="3"/>
  <c r="M32" i="3"/>
  <c r="I32" i="3"/>
  <c r="H32" i="3"/>
  <c r="X31" i="3"/>
  <c r="Y31" i="3" s="1"/>
  <c r="W31" i="3"/>
  <c r="V31" i="3"/>
  <c r="T31" i="3"/>
  <c r="O31" i="3"/>
  <c r="J31" i="3"/>
  <c r="A31" i="3"/>
  <c r="X30" i="3"/>
  <c r="W30" i="3"/>
  <c r="V30" i="3"/>
  <c r="T30" i="3"/>
  <c r="O30" i="3"/>
  <c r="J30" i="3"/>
  <c r="A30" i="3"/>
  <c r="X29" i="3"/>
  <c r="W29" i="3"/>
  <c r="V29" i="3"/>
  <c r="T29" i="3"/>
  <c r="O29" i="3"/>
  <c r="J29" i="3"/>
  <c r="A29" i="3"/>
  <c r="X28" i="3"/>
  <c r="Y28" i="3" s="1"/>
  <c r="W28" i="3"/>
  <c r="V28" i="3"/>
  <c r="T28" i="3"/>
  <c r="O28" i="3"/>
  <c r="J28" i="3"/>
  <c r="A28" i="3"/>
  <c r="X27" i="3"/>
  <c r="W27" i="3"/>
  <c r="V27" i="3"/>
  <c r="T27" i="3"/>
  <c r="O27" i="3"/>
  <c r="J27" i="3"/>
  <c r="A27" i="3"/>
  <c r="X26" i="3"/>
  <c r="Y26" i="3" s="1"/>
  <c r="W26" i="3"/>
  <c r="V26" i="3"/>
  <c r="T26" i="3"/>
  <c r="O26" i="3"/>
  <c r="J26" i="3"/>
  <c r="A26" i="3"/>
  <c r="A25" i="3"/>
  <c r="X24" i="3"/>
  <c r="W24" i="3"/>
  <c r="V24" i="3"/>
  <c r="T24" i="3"/>
  <c r="O24" i="3"/>
  <c r="J24" i="3"/>
  <c r="A24" i="3"/>
  <c r="X23" i="3"/>
  <c r="Y23" i="3" s="1"/>
  <c r="W23" i="3"/>
  <c r="V23" i="3"/>
  <c r="T23" i="3"/>
  <c r="O23" i="3"/>
  <c r="J23" i="3"/>
  <c r="A23" i="3"/>
  <c r="T22" i="3"/>
  <c r="O22" i="3"/>
  <c r="J22" i="3"/>
  <c r="A22" i="3"/>
  <c r="T20" i="3"/>
  <c r="O20" i="3"/>
  <c r="J20" i="3"/>
  <c r="A20" i="3"/>
  <c r="X19" i="3"/>
  <c r="W19" i="3"/>
  <c r="V19" i="3"/>
  <c r="T19" i="3"/>
  <c r="O19" i="3"/>
  <c r="J19" i="3"/>
  <c r="A19" i="3"/>
  <c r="A18" i="3"/>
  <c r="X17" i="3"/>
  <c r="W17" i="3"/>
  <c r="V17" i="3"/>
  <c r="T17" i="3"/>
  <c r="O17" i="3"/>
  <c r="J17" i="3"/>
  <c r="A17" i="3"/>
  <c r="X16" i="3"/>
  <c r="W16" i="3"/>
  <c r="V16" i="3"/>
  <c r="T16" i="3"/>
  <c r="O16" i="3"/>
  <c r="J16" i="3"/>
  <c r="A16" i="3"/>
  <c r="A15" i="3"/>
  <c r="X63" i="2"/>
  <c r="X65" i="2" s="1"/>
  <c r="Y65" i="2" s="1"/>
  <c r="V63" i="2"/>
  <c r="V65" i="2" s="1"/>
  <c r="S63" i="2"/>
  <c r="T63" i="2" s="1"/>
  <c r="R63" i="2"/>
  <c r="Q63" i="2"/>
  <c r="Q65" i="2" s="1"/>
  <c r="N63" i="2"/>
  <c r="N65" i="2" s="1"/>
  <c r="O65" i="2" s="1"/>
  <c r="M63" i="2"/>
  <c r="L63" i="2"/>
  <c r="L65" i="2" s="1"/>
  <c r="I63" i="2"/>
  <c r="H63" i="2"/>
  <c r="G63" i="2"/>
  <c r="Y62" i="2"/>
  <c r="O62" i="2"/>
  <c r="J62" i="2"/>
  <c r="Y61" i="2"/>
  <c r="W61" i="2"/>
  <c r="W63" i="2" s="1"/>
  <c r="T61" i="2"/>
  <c r="O61" i="2"/>
  <c r="J61" i="2"/>
  <c r="Y60" i="2"/>
  <c r="U60" i="2"/>
  <c r="S58" i="2"/>
  <c r="T58" i="2" s="1"/>
  <c r="R58" i="2"/>
  <c r="Q58" i="2"/>
  <c r="H58" i="2"/>
  <c r="T57" i="2"/>
  <c r="J57" i="2"/>
  <c r="A57" i="2"/>
  <c r="T56" i="2"/>
  <c r="J56" i="2"/>
  <c r="A56" i="2"/>
  <c r="S52" i="2"/>
  <c r="T52" i="2" s="1"/>
  <c r="Q52" i="2"/>
  <c r="X51" i="2"/>
  <c r="Y51" i="2" s="1"/>
  <c r="W51" i="2"/>
  <c r="V51" i="2"/>
  <c r="T51" i="2"/>
  <c r="O51" i="2"/>
  <c r="J51" i="2"/>
  <c r="X50" i="2"/>
  <c r="Y50" i="2" s="1"/>
  <c r="W50" i="2"/>
  <c r="V50" i="2"/>
  <c r="T50" i="2"/>
  <c r="O50" i="2"/>
  <c r="J50" i="2"/>
  <c r="X49" i="2"/>
  <c r="Y49" i="2" s="1"/>
  <c r="W49" i="2"/>
  <c r="V49" i="2"/>
  <c r="T49" i="2"/>
  <c r="O49" i="2"/>
  <c r="J49" i="2"/>
  <c r="X48" i="2"/>
  <c r="Y48" i="2" s="1"/>
  <c r="W48" i="2"/>
  <c r="V48" i="2"/>
  <c r="T48" i="2"/>
  <c r="O48" i="2"/>
  <c r="J48" i="2"/>
  <c r="X47" i="2"/>
  <c r="W47" i="2"/>
  <c r="V47" i="2"/>
  <c r="T47" i="2"/>
  <c r="O47" i="2"/>
  <c r="J47" i="2"/>
  <c r="X46" i="2"/>
  <c r="W46" i="2"/>
  <c r="V46" i="2"/>
  <c r="T46" i="2"/>
  <c r="O46" i="2"/>
  <c r="J46" i="2"/>
  <c r="X45" i="2"/>
  <c r="Y45" i="2" s="1"/>
  <c r="W45" i="2"/>
  <c r="V45" i="2"/>
  <c r="T45" i="2"/>
  <c r="O45" i="2"/>
  <c r="J45" i="2"/>
  <c r="X44" i="2"/>
  <c r="Y44" i="2" s="1"/>
  <c r="W44" i="2"/>
  <c r="V44" i="2"/>
  <c r="T44" i="2"/>
  <c r="O44" i="2"/>
  <c r="J44" i="2"/>
  <c r="X43" i="2"/>
  <c r="Y43" i="2" s="1"/>
  <c r="W43" i="2"/>
  <c r="V43" i="2"/>
  <c r="T43" i="2"/>
  <c r="O43" i="2"/>
  <c r="J43" i="2"/>
  <c r="X42" i="2"/>
  <c r="W42" i="2"/>
  <c r="V42" i="2"/>
  <c r="T42" i="2"/>
  <c r="O42" i="2"/>
  <c r="J42" i="2"/>
  <c r="X41" i="2"/>
  <c r="W41" i="2"/>
  <c r="V41" i="2"/>
  <c r="T41" i="2"/>
  <c r="O41" i="2"/>
  <c r="J41" i="2"/>
  <c r="X40" i="2"/>
  <c r="W40" i="2"/>
  <c r="V40" i="2"/>
  <c r="T40" i="2"/>
  <c r="O40" i="2"/>
  <c r="J40" i="2"/>
  <c r="X39" i="2"/>
  <c r="Y39" i="2" s="1"/>
  <c r="W39" i="2"/>
  <c r="V39" i="2"/>
  <c r="T39" i="2"/>
  <c r="O39" i="2"/>
  <c r="J39" i="2"/>
  <c r="X38" i="2"/>
  <c r="W38" i="2"/>
  <c r="V38" i="2"/>
  <c r="T38" i="2"/>
  <c r="O38" i="2"/>
  <c r="J38" i="2"/>
  <c r="X37" i="2"/>
  <c r="W37" i="2"/>
  <c r="V37" i="2"/>
  <c r="T37" i="2"/>
  <c r="O37" i="2"/>
  <c r="J37" i="2"/>
  <c r="X36" i="2"/>
  <c r="W36" i="2"/>
  <c r="V36" i="2"/>
  <c r="T36" i="2"/>
  <c r="O36" i="2"/>
  <c r="J36" i="2"/>
  <c r="S32" i="2"/>
  <c r="Q32" i="2"/>
  <c r="I32" i="2"/>
  <c r="G32" i="2"/>
  <c r="T31" i="2"/>
  <c r="O31" i="2"/>
  <c r="J31" i="2"/>
  <c r="A31" i="2"/>
  <c r="T30" i="2"/>
  <c r="O30" i="2"/>
  <c r="J30" i="2"/>
  <c r="A30" i="2"/>
  <c r="T29" i="2"/>
  <c r="O29" i="2"/>
  <c r="J29" i="2"/>
  <c r="A29" i="2"/>
  <c r="T28" i="2"/>
  <c r="O28" i="2"/>
  <c r="J28" i="2"/>
  <c r="A28" i="2"/>
  <c r="T27" i="2"/>
  <c r="O27" i="2"/>
  <c r="J27" i="2"/>
  <c r="A27" i="2"/>
  <c r="T26" i="2"/>
  <c r="O26" i="2"/>
  <c r="J26" i="2"/>
  <c r="A26" i="2"/>
  <c r="A25" i="2"/>
  <c r="T24" i="2"/>
  <c r="O24" i="2"/>
  <c r="J24" i="2"/>
  <c r="A24" i="2"/>
  <c r="T23" i="2"/>
  <c r="O23" i="2"/>
  <c r="J23" i="2"/>
  <c r="A23" i="2"/>
  <c r="T22" i="2"/>
  <c r="O22" i="2"/>
  <c r="J22" i="2"/>
  <c r="A22" i="2"/>
  <c r="T20" i="2"/>
  <c r="O20" i="2"/>
  <c r="A20" i="2"/>
  <c r="X19" i="2"/>
  <c r="W19" i="2"/>
  <c r="V19" i="2"/>
  <c r="T19" i="2"/>
  <c r="O19" i="2"/>
  <c r="A19" i="2"/>
  <c r="A18" i="2"/>
  <c r="X17" i="2"/>
  <c r="W17" i="2"/>
  <c r="V17" i="2"/>
  <c r="T17" i="2"/>
  <c r="O17" i="2"/>
  <c r="J17" i="2"/>
  <c r="A17" i="2"/>
  <c r="X16" i="2"/>
  <c r="W16" i="2"/>
  <c r="V16" i="2"/>
  <c r="T16" i="2"/>
  <c r="O16" i="2"/>
  <c r="J16" i="2"/>
  <c r="A16" i="2"/>
  <c r="A15" i="2"/>
  <c r="W59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34" i="1"/>
  <c r="V15" i="1"/>
  <c r="W15" i="1"/>
  <c r="V17" i="1"/>
  <c r="W17" i="1"/>
  <c r="V20" i="1"/>
  <c r="W20" i="1"/>
  <c r="V21" i="1"/>
  <c r="W21" i="1"/>
  <c r="V22" i="1"/>
  <c r="W22" i="1"/>
  <c r="V24" i="1"/>
  <c r="W24" i="1"/>
  <c r="V25" i="1"/>
  <c r="W25" i="1"/>
  <c r="V26" i="1"/>
  <c r="W26" i="1"/>
  <c r="V27" i="1"/>
  <c r="W27" i="1"/>
  <c r="V28" i="1"/>
  <c r="W28" i="1"/>
  <c r="V29" i="1"/>
  <c r="W29" i="1"/>
  <c r="W14" i="1"/>
  <c r="V14" i="1"/>
  <c r="X15" i="1"/>
  <c r="X17" i="1"/>
  <c r="X20" i="1"/>
  <c r="X21" i="1"/>
  <c r="X22" i="1"/>
  <c r="X24" i="1"/>
  <c r="X25" i="1"/>
  <c r="X26" i="1"/>
  <c r="X27" i="1"/>
  <c r="X28" i="1"/>
  <c r="X29" i="1"/>
  <c r="X14" i="1"/>
  <c r="G66" i="6" l="1"/>
  <c r="I53" i="7"/>
  <c r="I66" i="6"/>
  <c r="M54" i="6"/>
  <c r="Y29" i="4"/>
  <c r="AX51" i="9"/>
  <c r="Y63" i="4"/>
  <c r="N54" i="6"/>
  <c r="S53" i="5"/>
  <c r="T53" i="5" s="1"/>
  <c r="Y29" i="7"/>
  <c r="AD30" i="5"/>
  <c r="Y31" i="4"/>
  <c r="Q53" i="4"/>
  <c r="Y63" i="7"/>
  <c r="AD64" i="6"/>
  <c r="O64" i="6"/>
  <c r="S53" i="3"/>
  <c r="T53" i="3" s="1"/>
  <c r="J63" i="7"/>
  <c r="O63" i="7"/>
  <c r="S54" i="6"/>
  <c r="T54" i="6" s="1"/>
  <c r="AD63" i="5"/>
  <c r="J63" i="5"/>
  <c r="O63" i="5"/>
  <c r="S53" i="4"/>
  <c r="T53" i="4" s="1"/>
  <c r="J63" i="4"/>
  <c r="O63" i="4"/>
  <c r="Y41" i="2"/>
  <c r="S53" i="2"/>
  <c r="T53" i="2" s="1"/>
  <c r="I53" i="5"/>
  <c r="H53" i="3"/>
  <c r="G53" i="7"/>
  <c r="G60" i="7" s="1"/>
  <c r="G65" i="7" s="1"/>
  <c r="G53" i="2"/>
  <c r="G60" i="2" s="1"/>
  <c r="G65" i="2" s="1"/>
  <c r="H54" i="6"/>
  <c r="H61" i="6" s="1"/>
  <c r="H66" i="6" s="1"/>
  <c r="Q53" i="7"/>
  <c r="AD29" i="5"/>
  <c r="J52" i="3"/>
  <c r="G53" i="3"/>
  <c r="G60" i="3" s="1"/>
  <c r="G65" i="3" s="1"/>
  <c r="M53" i="7"/>
  <c r="O52" i="7"/>
  <c r="L53" i="7"/>
  <c r="AD41" i="5"/>
  <c r="Y47" i="3"/>
  <c r="O52" i="5"/>
  <c r="R53" i="3"/>
  <c r="Y30" i="3"/>
  <c r="Y29" i="3"/>
  <c r="R53" i="2"/>
  <c r="H53" i="7"/>
  <c r="H60" i="7" s="1"/>
  <c r="H65" i="7" s="1"/>
  <c r="L54" i="6"/>
  <c r="J53" i="6"/>
  <c r="AD37" i="6"/>
  <c r="O53" i="6"/>
  <c r="J58" i="5"/>
  <c r="Q53" i="5"/>
  <c r="N53" i="5"/>
  <c r="J52" i="4"/>
  <c r="H53" i="4"/>
  <c r="H60" i="4" s="1"/>
  <c r="H65" i="4" s="1"/>
  <c r="I53" i="4"/>
  <c r="V52" i="3"/>
  <c r="Y17" i="3"/>
  <c r="V32" i="3"/>
  <c r="W52" i="2"/>
  <c r="V50" i="1"/>
  <c r="X50" i="1"/>
  <c r="X30" i="1"/>
  <c r="R53" i="7"/>
  <c r="N53" i="7"/>
  <c r="Y36" i="7"/>
  <c r="Y37" i="7"/>
  <c r="Y45" i="7"/>
  <c r="Y17" i="7"/>
  <c r="X32" i="7"/>
  <c r="Y22" i="7"/>
  <c r="Y27" i="7"/>
  <c r="R54" i="6"/>
  <c r="Q54" i="6"/>
  <c r="R60" i="5"/>
  <c r="R65" i="5" s="1"/>
  <c r="L53" i="5"/>
  <c r="AD36" i="5"/>
  <c r="J52" i="5"/>
  <c r="G53" i="5"/>
  <c r="G60" i="5" s="1"/>
  <c r="G65" i="5" s="1"/>
  <c r="AD47" i="5"/>
  <c r="R53" i="5"/>
  <c r="J58" i="4"/>
  <c r="R60" i="4"/>
  <c r="R65" i="4" s="1"/>
  <c r="Y17" i="4"/>
  <c r="O52" i="3"/>
  <c r="Y40" i="3"/>
  <c r="Y42" i="3"/>
  <c r="L53" i="3"/>
  <c r="X52" i="2"/>
  <c r="Y38" i="2"/>
  <c r="W32" i="2"/>
  <c r="V30" i="1"/>
  <c r="W30" i="1"/>
  <c r="W50" i="1"/>
  <c r="J58" i="7"/>
  <c r="Y49" i="7"/>
  <c r="Y40" i="7"/>
  <c r="V52" i="7"/>
  <c r="Y42" i="7"/>
  <c r="W52" i="7"/>
  <c r="X52" i="7"/>
  <c r="Y47" i="7"/>
  <c r="Y38" i="7"/>
  <c r="Y46" i="7"/>
  <c r="R60" i="7"/>
  <c r="R65" i="7" s="1"/>
  <c r="Y24" i="7"/>
  <c r="Y19" i="7"/>
  <c r="Y30" i="7"/>
  <c r="V32" i="7"/>
  <c r="W32" i="7"/>
  <c r="J59" i="6"/>
  <c r="AD46" i="6"/>
  <c r="AD38" i="6"/>
  <c r="AD50" i="6"/>
  <c r="AA53" i="6"/>
  <c r="AD41" i="6"/>
  <c r="AD47" i="6"/>
  <c r="AD39" i="6"/>
  <c r="AB53" i="6"/>
  <c r="AD43" i="6"/>
  <c r="AD29" i="6"/>
  <c r="AD24" i="6"/>
  <c r="T33" i="6"/>
  <c r="AD17" i="6"/>
  <c r="AD22" i="6"/>
  <c r="AD27" i="6"/>
  <c r="O33" i="6"/>
  <c r="AD19" i="6"/>
  <c r="J33" i="6"/>
  <c r="AA33" i="6"/>
  <c r="AB33" i="6"/>
  <c r="AC33" i="6"/>
  <c r="AD16" i="6"/>
  <c r="AD40" i="5"/>
  <c r="AA32" i="5"/>
  <c r="AA53" i="5" s="1"/>
  <c r="AD38" i="5"/>
  <c r="AD42" i="5"/>
  <c r="AD46" i="5"/>
  <c r="AD49" i="5"/>
  <c r="H53" i="5"/>
  <c r="H60" i="5" s="1"/>
  <c r="H65" i="5" s="1"/>
  <c r="AD45" i="5"/>
  <c r="AD37" i="5"/>
  <c r="AC52" i="5"/>
  <c r="AB52" i="5"/>
  <c r="S60" i="5"/>
  <c r="S65" i="5" s="1"/>
  <c r="T65" i="5" s="1"/>
  <c r="AD17" i="5"/>
  <c r="AD24" i="5"/>
  <c r="AB32" i="5"/>
  <c r="AC32" i="5"/>
  <c r="AD22" i="5"/>
  <c r="AD27" i="5"/>
  <c r="AD19" i="5"/>
  <c r="X47" i="4"/>
  <c r="O47" i="4"/>
  <c r="O50" i="4"/>
  <c r="X50" i="4"/>
  <c r="Y50" i="4" s="1"/>
  <c r="O37" i="4"/>
  <c r="X37" i="4"/>
  <c r="W40" i="4"/>
  <c r="V43" i="4"/>
  <c r="O45" i="4"/>
  <c r="X45" i="4"/>
  <c r="Y45" i="4" s="1"/>
  <c r="W48" i="4"/>
  <c r="W50" i="4"/>
  <c r="W45" i="4"/>
  <c r="V38" i="4"/>
  <c r="X40" i="4"/>
  <c r="O40" i="4"/>
  <c r="W43" i="4"/>
  <c r="V46" i="4"/>
  <c r="X48" i="4"/>
  <c r="O48" i="4"/>
  <c r="W42" i="4"/>
  <c r="V48" i="4"/>
  <c r="W38" i="4"/>
  <c r="V41" i="4"/>
  <c r="X43" i="4"/>
  <c r="Y43" i="4" s="1"/>
  <c r="O43" i="4"/>
  <c r="W46" i="4"/>
  <c r="V49" i="4"/>
  <c r="V45" i="4"/>
  <c r="O42" i="4"/>
  <c r="X42" i="4"/>
  <c r="V36" i="4"/>
  <c r="L52" i="4"/>
  <c r="L53" i="4" s="1"/>
  <c r="O38" i="4"/>
  <c r="X38" i="4"/>
  <c r="W41" i="4"/>
  <c r="V44" i="4"/>
  <c r="O46" i="4"/>
  <c r="X46" i="4"/>
  <c r="W49" i="4"/>
  <c r="V51" i="4"/>
  <c r="V37" i="4"/>
  <c r="V40" i="4"/>
  <c r="M52" i="4"/>
  <c r="M53" i="4" s="1"/>
  <c r="W36" i="4"/>
  <c r="V39" i="4"/>
  <c r="O41" i="4"/>
  <c r="X41" i="4"/>
  <c r="Y41" i="4" s="1"/>
  <c r="W44" i="4"/>
  <c r="V47" i="4"/>
  <c r="O49" i="4"/>
  <c r="X49" i="4"/>
  <c r="Y49" i="4" s="1"/>
  <c r="W51" i="4"/>
  <c r="X39" i="4"/>
  <c r="Y39" i="4" s="1"/>
  <c r="O39" i="4"/>
  <c r="W37" i="4"/>
  <c r="O36" i="4"/>
  <c r="N52" i="4"/>
  <c r="N53" i="4" s="1"/>
  <c r="X36" i="4"/>
  <c r="W39" i="4"/>
  <c r="V42" i="4"/>
  <c r="X44" i="4"/>
  <c r="Y44" i="4" s="1"/>
  <c r="O44" i="4"/>
  <c r="W47" i="4"/>
  <c r="V50" i="4"/>
  <c r="X51" i="4"/>
  <c r="Y51" i="4" s="1"/>
  <c r="O51" i="4"/>
  <c r="G53" i="4"/>
  <c r="G60" i="4" s="1"/>
  <c r="G65" i="4" s="1"/>
  <c r="R53" i="4"/>
  <c r="V32" i="4"/>
  <c r="Y30" i="4"/>
  <c r="Y24" i="4"/>
  <c r="W32" i="4"/>
  <c r="X32" i="4"/>
  <c r="Y22" i="4"/>
  <c r="Y27" i="4"/>
  <c r="Y19" i="4"/>
  <c r="H58" i="3"/>
  <c r="J56" i="3"/>
  <c r="J57" i="3"/>
  <c r="Y37" i="3"/>
  <c r="Y41" i="3"/>
  <c r="Y46" i="3"/>
  <c r="W52" i="3"/>
  <c r="Y36" i="3"/>
  <c r="Y38" i="3"/>
  <c r="N53" i="3"/>
  <c r="I53" i="3"/>
  <c r="I60" i="3" s="1"/>
  <c r="R60" i="3"/>
  <c r="R65" i="3" s="1"/>
  <c r="T32" i="3"/>
  <c r="S60" i="3"/>
  <c r="S65" i="3" s="1"/>
  <c r="T65" i="3" s="1"/>
  <c r="Y24" i="3"/>
  <c r="X32" i="3"/>
  <c r="Y27" i="3"/>
  <c r="W32" i="3"/>
  <c r="Y16" i="3"/>
  <c r="Y19" i="3"/>
  <c r="I53" i="2"/>
  <c r="I60" i="2" s="1"/>
  <c r="Q53" i="2"/>
  <c r="Y42" i="2"/>
  <c r="Y36" i="2"/>
  <c r="Y40" i="2"/>
  <c r="O52" i="2"/>
  <c r="Y47" i="2"/>
  <c r="J52" i="2"/>
  <c r="Y46" i="2"/>
  <c r="Y19" i="2"/>
  <c r="Y16" i="7"/>
  <c r="S60" i="7"/>
  <c r="S65" i="7" s="1"/>
  <c r="T65" i="7" s="1"/>
  <c r="T32" i="7"/>
  <c r="J32" i="7"/>
  <c r="O32" i="7"/>
  <c r="R61" i="6"/>
  <c r="R66" i="6" s="1"/>
  <c r="S61" i="6"/>
  <c r="S66" i="6" s="1"/>
  <c r="T66" i="6" s="1"/>
  <c r="AC53" i="6"/>
  <c r="AD16" i="5"/>
  <c r="T32" i="5"/>
  <c r="J32" i="5"/>
  <c r="O32" i="5"/>
  <c r="M53" i="5"/>
  <c r="Y16" i="4"/>
  <c r="T32" i="4"/>
  <c r="S60" i="4"/>
  <c r="S65" i="4" s="1"/>
  <c r="T65" i="4" s="1"/>
  <c r="J32" i="4"/>
  <c r="O32" i="4"/>
  <c r="X52" i="3"/>
  <c r="J63" i="3"/>
  <c r="O63" i="3"/>
  <c r="Y63" i="3"/>
  <c r="J32" i="3"/>
  <c r="O32" i="3"/>
  <c r="M53" i="3"/>
  <c r="J58" i="2"/>
  <c r="L53" i="2"/>
  <c r="Y37" i="2"/>
  <c r="N53" i="2"/>
  <c r="V52" i="2"/>
  <c r="H53" i="2"/>
  <c r="H60" i="2" s="1"/>
  <c r="H65" i="2" s="1"/>
  <c r="R60" i="2"/>
  <c r="R65" i="2" s="1"/>
  <c r="T32" i="2"/>
  <c r="V32" i="2"/>
  <c r="X32" i="2"/>
  <c r="Y17" i="2"/>
  <c r="Y16" i="2"/>
  <c r="S60" i="2"/>
  <c r="S65" i="2" s="1"/>
  <c r="T65" i="2" s="1"/>
  <c r="J63" i="2"/>
  <c r="O63" i="2"/>
  <c r="Y63" i="2"/>
  <c r="J32" i="2"/>
  <c r="O32" i="2"/>
  <c r="M53" i="2"/>
  <c r="X61" i="1"/>
  <c r="X63" i="1" s="1"/>
  <c r="Y63" i="1" s="1"/>
  <c r="W61" i="1"/>
  <c r="V61" i="1"/>
  <c r="V63" i="1" s="1"/>
  <c r="S61" i="1"/>
  <c r="R61" i="1"/>
  <c r="Q61" i="1"/>
  <c r="Q63" i="1" s="1"/>
  <c r="N61" i="1"/>
  <c r="O61" i="1" s="1"/>
  <c r="M61" i="1"/>
  <c r="L61" i="1"/>
  <c r="L63" i="1" s="1"/>
  <c r="I61" i="1"/>
  <c r="J61" i="1" s="1"/>
  <c r="H61" i="1"/>
  <c r="G61" i="1"/>
  <c r="Y60" i="1"/>
  <c r="T60" i="1"/>
  <c r="O60" i="1"/>
  <c r="J60" i="1"/>
  <c r="Y59" i="1"/>
  <c r="T59" i="1"/>
  <c r="O59" i="1"/>
  <c r="Y58" i="1"/>
  <c r="U58" i="1"/>
  <c r="A55" i="1"/>
  <c r="A54" i="1"/>
  <c r="A29" i="1"/>
  <c r="A28" i="1"/>
  <c r="A27" i="1"/>
  <c r="A26" i="1"/>
  <c r="A25" i="1"/>
  <c r="A24" i="1"/>
  <c r="A23" i="1"/>
  <c r="A22" i="1"/>
  <c r="A21" i="1"/>
  <c r="A20" i="1"/>
  <c r="A18" i="1"/>
  <c r="A17" i="1"/>
  <c r="A16" i="1"/>
  <c r="A15" i="1"/>
  <c r="A14" i="1"/>
  <c r="A13" i="1"/>
  <c r="O53" i="3" l="1"/>
  <c r="I65" i="7"/>
  <c r="I65" i="5"/>
  <c r="I65" i="4"/>
  <c r="I65" i="3"/>
  <c r="I65" i="2"/>
  <c r="Y47" i="4"/>
  <c r="J53" i="3"/>
  <c r="H60" i="3"/>
  <c r="H65" i="3" s="1"/>
  <c r="J54" i="6"/>
  <c r="Y40" i="4"/>
  <c r="V53" i="3"/>
  <c r="O57" i="3"/>
  <c r="X57" i="3"/>
  <c r="X57" i="7"/>
  <c r="O57" i="7"/>
  <c r="O58" i="6"/>
  <c r="AC58" i="6"/>
  <c r="W56" i="7"/>
  <c r="W57" i="2"/>
  <c r="W56" i="3"/>
  <c r="V56" i="7"/>
  <c r="X57" i="2"/>
  <c r="O57" i="2"/>
  <c r="O57" i="4"/>
  <c r="X57" i="4"/>
  <c r="O57" i="5"/>
  <c r="M58" i="2"/>
  <c r="M60" i="2" s="1"/>
  <c r="M65" i="2" s="1"/>
  <c r="W56" i="2"/>
  <c r="W56" i="4"/>
  <c r="V56" i="4"/>
  <c r="AD32" i="5"/>
  <c r="J53" i="7"/>
  <c r="J53" i="4"/>
  <c r="O53" i="5"/>
  <c r="Y37" i="4"/>
  <c r="Y48" i="4"/>
  <c r="Y32" i="4"/>
  <c r="Y52" i="3"/>
  <c r="W53" i="3"/>
  <c r="Y32" i="2"/>
  <c r="Y52" i="7"/>
  <c r="V53" i="7"/>
  <c r="AD33" i="6"/>
  <c r="W53" i="7"/>
  <c r="J53" i="5"/>
  <c r="AB53" i="5"/>
  <c r="O53" i="4"/>
  <c r="J58" i="3"/>
  <c r="X53" i="7"/>
  <c r="Y32" i="7"/>
  <c r="AA54" i="6"/>
  <c r="AD53" i="6"/>
  <c r="AB54" i="6"/>
  <c r="AC53" i="5"/>
  <c r="AD52" i="5"/>
  <c r="V52" i="4"/>
  <c r="V53" i="4" s="1"/>
  <c r="O52" i="4"/>
  <c r="Y42" i="4"/>
  <c r="W52" i="4"/>
  <c r="W53" i="4" s="1"/>
  <c r="Y38" i="4"/>
  <c r="X52" i="4"/>
  <c r="X53" i="4" s="1"/>
  <c r="Y36" i="4"/>
  <c r="Y46" i="4"/>
  <c r="X53" i="3"/>
  <c r="Y32" i="3"/>
  <c r="J53" i="2"/>
  <c r="Y52" i="2"/>
  <c r="W53" i="2"/>
  <c r="W54" i="1"/>
  <c r="V55" i="1"/>
  <c r="W55" i="1"/>
  <c r="X56" i="7"/>
  <c r="O56" i="7"/>
  <c r="N58" i="7"/>
  <c r="O58" i="7" s="1"/>
  <c r="W57" i="7"/>
  <c r="M58" i="7"/>
  <c r="M60" i="7" s="1"/>
  <c r="M65" i="7" s="1"/>
  <c r="V57" i="7"/>
  <c r="L58" i="7"/>
  <c r="AA58" i="6"/>
  <c r="O57" i="6"/>
  <c r="N59" i="6"/>
  <c r="O59" i="6" s="1"/>
  <c r="AB58" i="6"/>
  <c r="M59" i="6"/>
  <c r="M61" i="6" s="1"/>
  <c r="M66" i="6" s="1"/>
  <c r="L59" i="6"/>
  <c r="AC54" i="6"/>
  <c r="L58" i="5"/>
  <c r="O56" i="5"/>
  <c r="N58" i="5"/>
  <c r="O58" i="5" s="1"/>
  <c r="M58" i="5"/>
  <c r="M60" i="5" s="1"/>
  <c r="M65" i="5" s="1"/>
  <c r="X56" i="4"/>
  <c r="O56" i="4"/>
  <c r="N58" i="4"/>
  <c r="O58" i="4" s="1"/>
  <c r="W57" i="4"/>
  <c r="M58" i="4"/>
  <c r="M60" i="4" s="1"/>
  <c r="M65" i="4" s="1"/>
  <c r="V57" i="4"/>
  <c r="L58" i="4"/>
  <c r="X56" i="3"/>
  <c r="N58" i="3"/>
  <c r="O58" i="3" s="1"/>
  <c r="O56" i="3"/>
  <c r="L58" i="3"/>
  <c r="V56" i="3"/>
  <c r="AF54" i="9" s="1"/>
  <c r="W57" i="3"/>
  <c r="M58" i="3"/>
  <c r="M60" i="3" s="1"/>
  <c r="M65" i="3" s="1"/>
  <c r="V57" i="3"/>
  <c r="AF55" i="9" s="1"/>
  <c r="V53" i="2"/>
  <c r="X56" i="2"/>
  <c r="N58" i="2"/>
  <c r="O58" i="2" s="1"/>
  <c r="O56" i="2"/>
  <c r="L58" i="2"/>
  <c r="V56" i="2"/>
  <c r="V57" i="2"/>
  <c r="X53" i="2"/>
  <c r="Y61" i="1"/>
  <c r="J39" i="1"/>
  <c r="O41" i="1"/>
  <c r="Y15" i="1"/>
  <c r="Y29" i="1"/>
  <c r="Y20" i="1"/>
  <c r="J29" i="1"/>
  <c r="M56" i="1"/>
  <c r="Y22" i="1"/>
  <c r="Y24" i="1"/>
  <c r="Y21" i="1"/>
  <c r="O36" i="1"/>
  <c r="T20" i="1"/>
  <c r="J21" i="1"/>
  <c r="T22" i="1"/>
  <c r="J24" i="1"/>
  <c r="T24" i="1"/>
  <c r="T29" i="1"/>
  <c r="Y28" i="1"/>
  <c r="T25" i="1"/>
  <c r="T61" i="1"/>
  <c r="N63" i="1"/>
  <c r="O63" i="1" s="1"/>
  <c r="AF56" i="9" l="1"/>
  <c r="AB58" i="5"/>
  <c r="AB59" i="6"/>
  <c r="V58" i="4"/>
  <c r="Y57" i="2"/>
  <c r="W58" i="4"/>
  <c r="W60" i="4" s="1"/>
  <c r="W65" i="4" s="1"/>
  <c r="V58" i="7"/>
  <c r="W58" i="7"/>
  <c r="W60" i="7" s="1"/>
  <c r="W65" i="7" s="1"/>
  <c r="W58" i="2"/>
  <c r="W60" i="2" s="1"/>
  <c r="W65" i="2" s="1"/>
  <c r="Y57" i="3"/>
  <c r="AA58" i="5"/>
  <c r="AD53" i="5"/>
  <c r="Y53" i="3"/>
  <c r="Y53" i="2"/>
  <c r="Y53" i="7"/>
  <c r="Y57" i="7"/>
  <c r="W58" i="3"/>
  <c r="W60" i="3" s="1"/>
  <c r="W65" i="3" s="1"/>
  <c r="AD54" i="6"/>
  <c r="AD58" i="6"/>
  <c r="AD57" i="5"/>
  <c r="Y57" i="4"/>
  <c r="Y53" i="4"/>
  <c r="Y52" i="4"/>
  <c r="X54" i="1"/>
  <c r="Y54" i="1" s="1"/>
  <c r="X55" i="1"/>
  <c r="Y55" i="1" s="1"/>
  <c r="V54" i="1"/>
  <c r="V56" i="1" s="1"/>
  <c r="AA59" i="6"/>
  <c r="W56" i="1"/>
  <c r="W58" i="1" s="1"/>
  <c r="W63" i="1" s="1"/>
  <c r="Y56" i="7"/>
  <c r="X58" i="7"/>
  <c r="AD57" i="6"/>
  <c r="AC59" i="6"/>
  <c r="AD56" i="5"/>
  <c r="AC58" i="5"/>
  <c r="Y56" i="4"/>
  <c r="X58" i="4"/>
  <c r="Y56" i="3"/>
  <c r="X58" i="3"/>
  <c r="V58" i="3"/>
  <c r="V58" i="2"/>
  <c r="Y56" i="2"/>
  <c r="X58" i="2"/>
  <c r="J28" i="1"/>
  <c r="G7" i="1"/>
  <c r="J38" i="1"/>
  <c r="O29" i="1"/>
  <c r="Y43" i="1"/>
  <c r="T34" i="1"/>
  <c r="S50" i="1"/>
  <c r="T50" i="1" s="1"/>
  <c r="T42" i="1"/>
  <c r="O21" i="1"/>
  <c r="O15" i="1"/>
  <c r="J36" i="1"/>
  <c r="R50" i="1"/>
  <c r="O43" i="1"/>
  <c r="O39" i="1"/>
  <c r="J46" i="1"/>
  <c r="J14" i="1"/>
  <c r="J15" i="1"/>
  <c r="Y36" i="1"/>
  <c r="Y44" i="1"/>
  <c r="T35" i="1"/>
  <c r="T43" i="1"/>
  <c r="S56" i="1"/>
  <c r="T56" i="1" s="1"/>
  <c r="T54" i="1"/>
  <c r="O20" i="1"/>
  <c r="N50" i="1"/>
  <c r="O34" i="1"/>
  <c r="T15" i="1"/>
  <c r="O45" i="1"/>
  <c r="O47" i="1"/>
  <c r="J47" i="1"/>
  <c r="J37" i="1"/>
  <c r="Q50" i="1"/>
  <c r="J27" i="1"/>
  <c r="Y37" i="1"/>
  <c r="Y45" i="1"/>
  <c r="S30" i="1"/>
  <c r="T14" i="1"/>
  <c r="T36" i="1"/>
  <c r="T44" i="1"/>
  <c r="T55" i="1"/>
  <c r="L30" i="1"/>
  <c r="J26" i="1"/>
  <c r="Y27" i="1"/>
  <c r="O26" i="1"/>
  <c r="Y38" i="1"/>
  <c r="Y46" i="1"/>
  <c r="T28" i="1"/>
  <c r="T37" i="1"/>
  <c r="T45" i="1"/>
  <c r="O35" i="1"/>
  <c r="Y35" i="1"/>
  <c r="R56" i="1"/>
  <c r="Q30" i="1"/>
  <c r="O38" i="1"/>
  <c r="J40" i="1"/>
  <c r="Y25" i="1"/>
  <c r="Y17" i="1"/>
  <c r="Y39" i="1"/>
  <c r="Y47" i="1"/>
  <c r="T27" i="1"/>
  <c r="T38" i="1"/>
  <c r="T46" i="1"/>
  <c r="O40" i="1"/>
  <c r="O28" i="1"/>
  <c r="O22" i="1"/>
  <c r="N56" i="1"/>
  <c r="O54" i="1"/>
  <c r="J42" i="1"/>
  <c r="Y14" i="1"/>
  <c r="M30" i="1"/>
  <c r="M58" i="1" s="1"/>
  <c r="O42" i="1"/>
  <c r="O46" i="1"/>
  <c r="O55" i="1"/>
  <c r="J48" i="1"/>
  <c r="J55" i="1"/>
  <c r="O25" i="1"/>
  <c r="Y26" i="1"/>
  <c r="Y40" i="1"/>
  <c r="Y48" i="1"/>
  <c r="T17" i="1"/>
  <c r="T39" i="1"/>
  <c r="T47" i="1"/>
  <c r="J35" i="1"/>
  <c r="Q56" i="1"/>
  <c r="L56" i="1"/>
  <c r="R30" i="1"/>
  <c r="O37" i="1"/>
  <c r="J43" i="1"/>
  <c r="Y41" i="1"/>
  <c r="T26" i="1"/>
  <c r="T40" i="1"/>
  <c r="T48" i="1"/>
  <c r="O48" i="1"/>
  <c r="J44" i="1"/>
  <c r="O18" i="1"/>
  <c r="O14" i="1"/>
  <c r="N30" i="1"/>
  <c r="J18" i="1"/>
  <c r="J41" i="1"/>
  <c r="O27" i="1"/>
  <c r="T21" i="1"/>
  <c r="O17" i="1"/>
  <c r="Y34" i="1"/>
  <c r="Y50" i="1"/>
  <c r="Y42" i="1"/>
  <c r="T18" i="1"/>
  <c r="T41" i="1"/>
  <c r="O24" i="1"/>
  <c r="O44" i="1"/>
  <c r="AB60" i="5" l="1"/>
  <c r="AB65" i="5" s="1"/>
  <c r="R58" i="1"/>
  <c r="R63" i="1" s="1"/>
  <c r="AB61" i="6"/>
  <c r="AB66" i="6" s="1"/>
  <c r="AD59" i="6"/>
  <c r="AD58" i="5"/>
  <c r="Y58" i="4"/>
  <c r="Y58" i="7"/>
  <c r="Y58" i="2"/>
  <c r="Y58" i="3"/>
  <c r="X56" i="1"/>
  <c r="Y56" i="1" s="1"/>
  <c r="W51" i="1"/>
  <c r="J50" i="1"/>
  <c r="Q51" i="1"/>
  <c r="L51" i="1"/>
  <c r="O50" i="1"/>
  <c r="V51" i="1"/>
  <c r="I51" i="1"/>
  <c r="J30" i="1"/>
  <c r="J56" i="1"/>
  <c r="T30" i="1"/>
  <c r="S51" i="1"/>
  <c r="T51" i="1" s="1"/>
  <c r="S58" i="1"/>
  <c r="S63" i="1" s="1"/>
  <c r="T63" i="1" s="1"/>
  <c r="R51" i="1"/>
  <c r="M51" i="1"/>
  <c r="M63" i="1"/>
  <c r="Y30" i="1"/>
  <c r="X51" i="1"/>
  <c r="N51" i="1"/>
  <c r="O30" i="1"/>
  <c r="J51" i="1" l="1"/>
  <c r="Y51" i="1"/>
  <c r="O51" i="1"/>
</calcChain>
</file>

<file path=xl/sharedStrings.xml><?xml version="1.0" encoding="utf-8"?>
<sst xmlns="http://schemas.openxmlformats.org/spreadsheetml/2006/main" count="1722" uniqueCount="106">
  <si>
    <t>Polk County, Florida</t>
  </si>
  <si>
    <t>Statement of Revenue, Expenditures, and Changes in Fund Balance (Unaudited)</t>
  </si>
  <si>
    <t>FTE Projected</t>
  </si>
  <si>
    <t>FTE Actual</t>
  </si>
  <si>
    <t>Percent of Projected</t>
  </si>
  <si>
    <t>General Fund</t>
  </si>
  <si>
    <t>Food Service</t>
  </si>
  <si>
    <t>Special Revenue</t>
  </si>
  <si>
    <t>Internal Accounts</t>
  </si>
  <si>
    <t>Total Governmental Funds</t>
  </si>
  <si>
    <t>Account Number</t>
  </si>
  <si>
    <t>Month/ Quarter Actual</t>
  </si>
  <si>
    <t>YTD Actual</t>
  </si>
  <si>
    <t>Annual Budget</t>
  </si>
  <si>
    <t>% of YTD
Actual to
Annual Budget</t>
  </si>
  <si>
    <t>Revenues</t>
  </si>
  <si>
    <t xml:space="preserve">FEDERAL SOURCES </t>
  </si>
  <si>
    <t xml:space="preserve"> </t>
  </si>
  <si>
    <t xml:space="preserve">    Federal direct</t>
  </si>
  <si>
    <t xml:space="preserve">    Federal through state and local</t>
  </si>
  <si>
    <t xml:space="preserve">STATE SOURCES </t>
  </si>
  <si>
    <t xml:space="preserve">    FEFP</t>
  </si>
  <si>
    <t xml:space="preserve">    Capital outlay</t>
  </si>
  <si>
    <t xml:space="preserve">    Class size reduction</t>
  </si>
  <si>
    <t xml:space="preserve">    School recognition</t>
  </si>
  <si>
    <t xml:space="preserve">    Other state revenue</t>
  </si>
  <si>
    <t>33XX</t>
  </si>
  <si>
    <t>LOCAL SOURCES</t>
  </si>
  <si>
    <t xml:space="preserve">    Interest</t>
  </si>
  <si>
    <t xml:space="preserve">    Local District Taxes</t>
  </si>
  <si>
    <t xml:space="preserve">    Local Capital Improvement Tax</t>
  </si>
  <si>
    <t xml:space="preserve">    Gifts and Donations</t>
  </si>
  <si>
    <t xml:space="preserve">    Other local revenue</t>
  </si>
  <si>
    <t>34XX</t>
  </si>
  <si>
    <t xml:space="preserve">    Internal Account Revenue</t>
  </si>
  <si>
    <t>Total Revenues</t>
  </si>
  <si>
    <t>Expenditures</t>
  </si>
  <si>
    <t>Current Expenditures</t>
  </si>
  <si>
    <t>Total Expenditures</t>
  </si>
  <si>
    <t>Excess (Deficiency) of Revenues Over Expenditures</t>
  </si>
  <si>
    <t>Other Financing Sources (Uses)</t>
  </si>
  <si>
    <t>Transfers</t>
  </si>
  <si>
    <t>Transfers in</t>
  </si>
  <si>
    <t>Transfers out</t>
  </si>
  <si>
    <t>Total Other Financing Sources (Uses)</t>
  </si>
  <si>
    <t>Net Change in Fund Balances</t>
  </si>
  <si>
    <t>Fund balances, beginning</t>
  </si>
  <si>
    <t>Adjustments to beginning fund balance</t>
  </si>
  <si>
    <t>Fund Balances, Beginning as Restated</t>
  </si>
  <si>
    <t>Fund Balances, Ending</t>
  </si>
  <si>
    <t>Polk Avenue Elementary, MSID= 1351</t>
  </si>
  <si>
    <t>Hillcrest Elementary, MSID= 1361</t>
  </si>
  <si>
    <t>Janie Howard Wilson Elementary, MSID= 1401</t>
  </si>
  <si>
    <t>Babson Park Elementary, MSID= 1421</t>
  </si>
  <si>
    <t>Bok Academy Middle School, MSID= 1601</t>
  </si>
  <si>
    <t xml:space="preserve">Capital Project Fund </t>
  </si>
  <si>
    <t>Bok Academy North, MSID= 1621</t>
  </si>
  <si>
    <t xml:space="preserve">    Other Financing Sources</t>
  </si>
  <si>
    <t>37XX</t>
  </si>
  <si>
    <t>Lake Wales High School, MSID= 1721</t>
  </si>
  <si>
    <t>LWCS lnc., MSID= 9000</t>
  </si>
  <si>
    <t>Health Services</t>
  </si>
  <si>
    <t>Capital Assets</t>
  </si>
  <si>
    <t xml:space="preserve">    Transportation</t>
  </si>
  <si>
    <t xml:space="preserve">    Instruction</t>
  </si>
  <si>
    <t xml:space="preserve">    Instructional support services</t>
  </si>
  <si>
    <t xml:space="preserve">    Board</t>
  </si>
  <si>
    <t xml:space="preserve">    General Administration</t>
  </si>
  <si>
    <t xml:space="preserve">    School administration</t>
  </si>
  <si>
    <t xml:space="preserve">    Facilities and acquisition</t>
  </si>
  <si>
    <t xml:space="preserve">    Fiscal services</t>
  </si>
  <si>
    <t xml:space="preserve">    Food services</t>
  </si>
  <si>
    <t xml:space="preserve">    Central services</t>
  </si>
  <si>
    <t xml:space="preserve">    Pupil transportation services</t>
  </si>
  <si>
    <t xml:space="preserve">    Operation of plant</t>
  </si>
  <si>
    <t xml:space="preserve">    Maintenance of plant</t>
  </si>
  <si>
    <t xml:space="preserve">    Administrative technology services</t>
  </si>
  <si>
    <t xml:space="preserve">    Community services</t>
  </si>
  <si>
    <t xml:space="preserve">    Debt service</t>
  </si>
  <si>
    <t xml:space="preserve">    Internal Account Expenditures</t>
  </si>
  <si>
    <t xml:space="preserve">    Proprietary and Fiduciary Expenses</t>
  </si>
  <si>
    <t>Page 5</t>
  </si>
  <si>
    <t>Page 6</t>
  </si>
  <si>
    <t>Page 7</t>
  </si>
  <si>
    <t>Page 8</t>
  </si>
  <si>
    <t>System Wide</t>
  </si>
  <si>
    <t>Polk Avenue Elementary</t>
  </si>
  <si>
    <t>Hillcrest Elementary</t>
  </si>
  <si>
    <t>Janie Howard Elementary</t>
  </si>
  <si>
    <t>Babson Park Elementary</t>
  </si>
  <si>
    <t>Bok South</t>
  </si>
  <si>
    <t>Bok North</t>
  </si>
  <si>
    <t>Lake Wales High</t>
  </si>
  <si>
    <t>Central Admin</t>
  </si>
  <si>
    <t>LWCS System Wide</t>
  </si>
  <si>
    <t>%</t>
  </si>
  <si>
    <t/>
  </si>
  <si>
    <t>Total General Fund</t>
  </si>
  <si>
    <t>Page 9</t>
  </si>
  <si>
    <t>Page 10</t>
  </si>
  <si>
    <t>Page 11</t>
  </si>
  <si>
    <t>Page 12</t>
  </si>
  <si>
    <t>Page 13</t>
  </si>
  <si>
    <t>Page  4</t>
  </si>
  <si>
    <t>Total Federal Programs</t>
  </si>
  <si>
    <t>For Month or Quarter Ended and For the Year Ending 7/31/2025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</si>
</sst>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67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9" fontId="2" fillId="0" borderId="0" xfId="3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 applyAlignment="1">
      <alignment wrapText="1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wrapText="1"/>
    </xf>
    <xf numFmtId="0" fontId="5" fillId="2" borderId="0" xfId="0" applyFont="1" applyFill="1"/>
    <xf numFmtId="0" fontId="6" fillId="2" borderId="0" xfId="4" applyFont="1" applyFill="1" applyBorder="1" applyAlignment="1" applyProtection="1">
      <protection locked="0"/>
    </xf>
    <xf numFmtId="0" fontId="6" fillId="0" borderId="0" xfId="4" applyFont="1" applyBorder="1" applyAlignment="1" applyProtection="1">
      <protection locked="0"/>
    </xf>
    <xf numFmtId="0" fontId="2" fillId="0" borderId="0" xfId="0" applyFont="1" applyFill="1" applyBorder="1"/>
    <xf numFmtId="0" fontId="6" fillId="0" borderId="0" xfId="4" applyFont="1" applyBorder="1" applyAlignment="1" applyProtection="1">
      <alignment horizontal="center"/>
      <protection locked="0"/>
    </xf>
    <xf numFmtId="42" fontId="2" fillId="0" borderId="0" xfId="2" applyNumberFormat="1" applyFont="1" applyFill="1" applyBorder="1" applyAlignment="1">
      <alignment horizontal="right"/>
    </xf>
    <xf numFmtId="9" fontId="2" fillId="0" borderId="0" xfId="3" applyFont="1" applyFill="1" applyBorder="1" applyAlignment="1">
      <alignment horizontal="right"/>
    </xf>
    <xf numFmtId="44" fontId="2" fillId="0" borderId="0" xfId="2" applyFont="1" applyFill="1" applyBorder="1" applyAlignment="1">
      <alignment horizontal="right"/>
    </xf>
    <xf numFmtId="44" fontId="2" fillId="0" borderId="0" xfId="2" applyFont="1" applyBorder="1" applyAlignment="1">
      <alignment horizontal="right"/>
    </xf>
    <xf numFmtId="42" fontId="2" fillId="0" borderId="0" xfId="2" applyNumberFormat="1" applyFont="1" applyBorder="1" applyAlignment="1">
      <alignment horizontal="right"/>
    </xf>
    <xf numFmtId="0" fontId="6" fillId="0" borderId="0" xfId="4" applyFont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/>
    <xf numFmtId="43" fontId="2" fillId="0" borderId="0" xfId="1" applyFont="1" applyFill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9" fontId="2" fillId="0" borderId="2" xfId="3" applyFont="1" applyBorder="1" applyAlignment="1">
      <alignment horizontal="right"/>
    </xf>
    <xf numFmtId="0" fontId="6" fillId="0" borderId="0" xfId="4" applyFont="1" applyBorder="1" applyAlignment="1" applyProtection="1">
      <alignment horizontal="left" indent="2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5" fillId="0" borderId="6" xfId="0" applyFont="1" applyBorder="1"/>
    <xf numFmtId="0" fontId="2" fillId="0" borderId="7" xfId="0" applyFont="1" applyBorder="1"/>
    <xf numFmtId="44" fontId="2" fillId="0" borderId="7" xfId="2" applyFont="1" applyBorder="1" applyAlignment="1">
      <alignment horizontal="right"/>
    </xf>
    <xf numFmtId="9" fontId="2" fillId="0" borderId="7" xfId="3" applyFont="1" applyBorder="1" applyAlignment="1">
      <alignment horizontal="right"/>
    </xf>
    <xf numFmtId="43" fontId="2" fillId="0" borderId="7" xfId="1" applyFont="1" applyBorder="1" applyAlignment="1">
      <alignment horizontal="right"/>
    </xf>
    <xf numFmtId="44" fontId="2" fillId="0" borderId="0" xfId="0" applyNumberFormat="1" applyFont="1"/>
    <xf numFmtId="0" fontId="4" fillId="0" borderId="2" xfId="4" applyFont="1" applyFill="1" applyBorder="1" applyAlignment="1" applyProtection="1">
      <alignment horizontal="center" wrapText="1"/>
      <protection locked="0"/>
    </xf>
    <xf numFmtId="0" fontId="4" fillId="0" borderId="0" xfId="4" applyFont="1" applyBorder="1" applyAlignment="1" applyProtection="1">
      <alignment horizontal="center"/>
      <protection locked="0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Border="1"/>
    <xf numFmtId="0" fontId="2" fillId="2" borderId="1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5" fillId="2" borderId="10" xfId="0" applyFont="1" applyFill="1" applyBorder="1"/>
    <xf numFmtId="0" fontId="2" fillId="0" borderId="11" xfId="0" applyFont="1" applyBorder="1"/>
    <xf numFmtId="0" fontId="4" fillId="0" borderId="0" xfId="4" applyFont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5" fillId="0" borderId="7" xfId="0" applyFont="1" applyBorder="1"/>
    <xf numFmtId="0" fontId="7" fillId="0" borderId="0" xfId="4" applyFont="1" applyBorder="1" applyAlignment="1" applyProtection="1">
      <protection locked="0"/>
    </xf>
    <xf numFmtId="43" fontId="2" fillId="0" borderId="0" xfId="0" applyNumberFormat="1" applyFont="1"/>
    <xf numFmtId="41" fontId="2" fillId="0" borderId="2" xfId="1" applyNumberFormat="1" applyFont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0" xfId="3" applyNumberFormat="1" applyFont="1" applyBorder="1" applyAlignment="1">
      <alignment horizontal="right"/>
    </xf>
    <xf numFmtId="41" fontId="2" fillId="0" borderId="2" xfId="3" applyNumberFormat="1" applyFont="1" applyBorder="1" applyAlignment="1">
      <alignment horizontal="right"/>
    </xf>
    <xf numFmtId="41" fontId="2" fillId="0" borderId="7" xfId="2" applyNumberFormat="1" applyFont="1" applyBorder="1" applyAlignment="1">
      <alignment horizontal="right"/>
    </xf>
    <xf numFmtId="41" fontId="2" fillId="0" borderId="7" xfId="3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2" fontId="2" fillId="0" borderId="7" xfId="2" applyNumberFormat="1" applyFont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2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0" applyNumberFormat="1" applyFont="1"/>
    <xf numFmtId="0" fontId="4" fillId="3" borderId="2" xfId="4" applyFont="1" applyFill="1" applyBorder="1" applyAlignment="1" applyProtection="1">
      <alignment horizontal="center" wrapText="1"/>
      <protection locked="0"/>
    </xf>
    <xf numFmtId="41" fontId="2" fillId="0" borderId="2" xfId="1" applyNumberFormat="1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5" xfId="0" applyFont="1" applyFill="1" applyBorder="1"/>
    <xf numFmtId="0" fontId="2" fillId="0" borderId="15" xfId="0" applyFont="1" applyBorder="1"/>
    <xf numFmtId="41" fontId="2" fillId="0" borderId="0" xfId="0" applyNumberFormat="1" applyFont="1" applyBorder="1"/>
    <xf numFmtId="43" fontId="2" fillId="0" borderId="0" xfId="0" applyNumberFormat="1" applyFont="1" applyBorder="1"/>
    <xf numFmtId="0" fontId="8" fillId="0" borderId="0" xfId="0" applyFont="1" applyBorder="1"/>
    <xf numFmtId="0" fontId="8" fillId="0" borderId="0" xfId="0" applyFont="1"/>
    <xf numFmtId="0" fontId="9" fillId="0" borderId="0" xfId="4" applyFont="1" applyBorder="1" applyAlignment="1" applyProtection="1">
      <alignment horizontal="center"/>
      <protection locked="0"/>
    </xf>
    <xf numFmtId="9" fontId="8" fillId="0" borderId="0" xfId="3" applyFont="1" applyBorder="1" applyAlignment="1">
      <alignment horizontal="right"/>
    </xf>
    <xf numFmtId="0" fontId="10" fillId="0" borderId="0" xfId="0" applyFont="1" applyBorder="1"/>
    <xf numFmtId="0" fontId="9" fillId="0" borderId="0" xfId="4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wrapText="1"/>
    </xf>
    <xf numFmtId="0" fontId="9" fillId="0" borderId="1" xfId="4" applyFont="1" applyBorder="1" applyAlignment="1" applyProtection="1">
      <alignment horizontal="center" wrapText="1"/>
      <protection locked="0"/>
    </xf>
    <xf numFmtId="0" fontId="9" fillId="3" borderId="1" xfId="4" applyFont="1" applyFill="1" applyBorder="1" applyAlignment="1" applyProtection="1">
      <alignment horizontal="center" wrapText="1"/>
      <protection locked="0"/>
    </xf>
    <xf numFmtId="0" fontId="10" fillId="0" borderId="0" xfId="0" applyFont="1" applyBorder="1" applyAlignment="1">
      <alignment wrapText="1"/>
    </xf>
    <xf numFmtId="0" fontId="9" fillId="0" borderId="2" xfId="4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wrapText="1"/>
    </xf>
    <xf numFmtId="0" fontId="11" fillId="0" borderId="0" xfId="4" applyFont="1" applyBorder="1" applyAlignment="1" applyProtection="1">
      <protection locked="0"/>
    </xf>
    <xf numFmtId="0" fontId="8" fillId="0" borderId="0" xfId="0" applyFont="1" applyFill="1" applyBorder="1"/>
    <xf numFmtId="0" fontId="11" fillId="0" borderId="0" xfId="4" applyFont="1" applyBorder="1" applyAlignment="1" applyProtection="1">
      <alignment horizontal="center"/>
      <protection locked="0"/>
    </xf>
    <xf numFmtId="42" fontId="8" fillId="0" borderId="0" xfId="2" applyNumberFormat="1" applyFont="1" applyFill="1" applyBorder="1" applyAlignment="1">
      <alignment horizontal="right"/>
    </xf>
    <xf numFmtId="9" fontId="8" fillId="0" borderId="0" xfId="3" applyFont="1" applyFill="1" applyBorder="1" applyAlignment="1">
      <alignment horizontal="right"/>
    </xf>
    <xf numFmtId="44" fontId="8" fillId="0" borderId="0" xfId="2" applyFont="1" applyFill="1" applyBorder="1" applyAlignment="1">
      <alignment horizontal="right"/>
    </xf>
    <xf numFmtId="44" fontId="8" fillId="0" borderId="0" xfId="2" applyFont="1" applyBorder="1" applyAlignment="1">
      <alignment horizontal="right"/>
    </xf>
    <xf numFmtId="42" fontId="8" fillId="0" borderId="0" xfId="2" applyNumberFormat="1" applyFont="1" applyBorder="1" applyAlignment="1">
      <alignment horizontal="right"/>
    </xf>
    <xf numFmtId="0" fontId="11" fillId="0" borderId="0" xfId="4" applyFont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1" fontId="8" fillId="0" borderId="2" xfId="1" applyNumberFormat="1" applyFont="1" applyBorder="1" applyAlignment="1">
      <alignment horizontal="right"/>
    </xf>
    <xf numFmtId="9" fontId="8" fillId="0" borderId="2" xfId="3" applyFont="1" applyBorder="1" applyAlignment="1">
      <alignment horizontal="right"/>
    </xf>
    <xf numFmtId="0" fontId="11" fillId="0" borderId="0" xfId="4" applyFont="1" applyBorder="1" applyAlignment="1" applyProtection="1">
      <alignment horizontal="left"/>
      <protection locked="0"/>
    </xf>
    <xf numFmtId="41" fontId="8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1" fillId="0" borderId="0" xfId="4" applyFont="1" applyBorder="1" applyAlignment="1" applyProtection="1">
      <alignment horizontal="left" indent="2"/>
      <protection locked="0"/>
    </xf>
    <xf numFmtId="0" fontId="8" fillId="0" borderId="0" xfId="0" applyFont="1" applyBorder="1" applyAlignment="1">
      <alignment horizontal="center"/>
    </xf>
    <xf numFmtId="41" fontId="8" fillId="0" borderId="0" xfId="2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/>
    </xf>
    <xf numFmtId="0" fontId="10" fillId="0" borderId="15" xfId="0" applyFont="1" applyBorder="1"/>
    <xf numFmtId="0" fontId="8" fillId="0" borderId="15" xfId="0" applyFont="1" applyBorder="1"/>
    <xf numFmtId="41" fontId="8" fillId="0" borderId="15" xfId="1" applyNumberFormat="1" applyFont="1" applyBorder="1" applyAlignment="1">
      <alignment horizontal="right"/>
    </xf>
    <xf numFmtId="41" fontId="8" fillId="0" borderId="15" xfId="3" applyNumberFormat="1" applyFont="1" applyBorder="1" applyAlignment="1">
      <alignment horizontal="right"/>
    </xf>
    <xf numFmtId="41" fontId="8" fillId="0" borderId="15" xfId="0" applyNumberFormat="1" applyFont="1" applyBorder="1"/>
    <xf numFmtId="43" fontId="8" fillId="0" borderId="0" xfId="0" applyNumberFormat="1" applyFont="1"/>
    <xf numFmtId="0" fontId="9" fillId="0" borderId="2" xfId="4" applyFont="1" applyFill="1" applyBorder="1" applyAlignment="1" applyProtection="1">
      <alignment horizontal="center" wrapText="1"/>
      <protection locked="0"/>
    </xf>
    <xf numFmtId="41" fontId="8" fillId="0" borderId="2" xfId="1" applyNumberFormat="1" applyFont="1" applyFill="1" applyBorder="1" applyAlignment="1">
      <alignment horizontal="right"/>
    </xf>
    <xf numFmtId="9" fontId="8" fillId="0" borderId="2" xfId="3" applyFont="1" applyFill="1" applyBorder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0" fontId="8" fillId="0" borderId="0" xfId="0" applyFont="1" applyFill="1"/>
    <xf numFmtId="41" fontId="8" fillId="0" borderId="0" xfId="2" applyNumberFormat="1" applyFont="1" applyFill="1" applyBorder="1" applyAlignment="1">
      <alignment horizontal="right"/>
    </xf>
    <xf numFmtId="41" fontId="8" fillId="0" borderId="15" xfId="0" applyNumberFormat="1" applyFont="1" applyFill="1" applyBorder="1"/>
    <xf numFmtId="0" fontId="8" fillId="0" borderId="15" xfId="0" applyFont="1" applyFill="1" applyBorder="1"/>
    <xf numFmtId="0" fontId="8" fillId="0" borderId="16" xfId="0" applyFont="1" applyBorder="1"/>
    <xf numFmtId="0" fontId="9" fillId="0" borderId="1" xfId="4" applyFont="1" applyFill="1" applyBorder="1" applyAlignment="1" applyProtection="1">
      <alignment horizontal="center" wrapText="1"/>
      <protection locked="0"/>
    </xf>
    <xf numFmtId="41" fontId="8" fillId="0" borderId="1" xfId="2" applyNumberFormat="1" applyFont="1" applyBorder="1" applyAlignment="1">
      <alignment horizontal="right"/>
    </xf>
    <xf numFmtId="0" fontId="8" fillId="0" borderId="2" xfId="0" applyFont="1" applyBorder="1"/>
    <xf numFmtId="0" fontId="8" fillId="0" borderId="1" xfId="0" applyFont="1" applyBorder="1"/>
    <xf numFmtId="42" fontId="6" fillId="0" borderId="0" xfId="2" applyNumberFormat="1" applyFont="1" applyFill="1" applyBorder="1" applyAlignment="1">
      <alignment horizontal="right"/>
    </xf>
    <xf numFmtId="42" fontId="6" fillId="0" borderId="0" xfId="2" applyNumberFormat="1" applyFont="1" applyBorder="1" applyAlignment="1">
      <alignment horizontal="right"/>
    </xf>
    <xf numFmtId="42" fontId="2" fillId="0" borderId="0" xfId="0" applyNumberFormat="1" applyFont="1"/>
    <xf numFmtId="42" fontId="8" fillId="0" borderId="0" xfId="0" applyNumberFormat="1" applyFont="1"/>
    <xf numFmtId="42" fontId="8" fillId="0" borderId="1" xfId="0" applyNumberFormat="1" applyFont="1" applyBorder="1"/>
    <xf numFmtId="41" fontId="8" fillId="0" borderId="0" xfId="0" applyNumberFormat="1" applyFont="1"/>
    <xf numFmtId="0" fontId="7" fillId="0" borderId="0" xfId="4" applyFont="1" applyFill="1" applyBorder="1" applyAlignment="1" applyProtection="1">
      <alignment horizontal="center"/>
      <protection locked="0"/>
    </xf>
    <xf numFmtId="9" fontId="2" fillId="0" borderId="2" xfId="3" applyFont="1" applyFill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2" fontId="2" fillId="0" borderId="7" xfId="2" applyNumberFormat="1" applyFont="1" applyFill="1" applyBorder="1" applyAlignment="1">
      <alignment horizontal="right"/>
    </xf>
    <xf numFmtId="9" fontId="2" fillId="0" borderId="7" xfId="3" applyFont="1" applyFill="1" applyBorder="1" applyAlignment="1">
      <alignment horizontal="right"/>
    </xf>
    <xf numFmtId="0" fontId="2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42" fontId="2" fillId="0" borderId="1" xfId="2" applyNumberFormat="1" applyFont="1" applyFill="1" applyBorder="1" applyAlignment="1">
      <alignment horizontal="right"/>
    </xf>
    <xf numFmtId="43" fontId="2" fillId="0" borderId="7" xfId="1" applyFont="1" applyFill="1" applyBorder="1" applyAlignment="1">
      <alignment horizontal="right"/>
    </xf>
    <xf numFmtId="43" fontId="2" fillId="0" borderId="2" xfId="1" applyFont="1" applyFill="1" applyBorder="1" applyAlignment="1">
      <alignment horizontal="right"/>
    </xf>
    <xf numFmtId="0" fontId="7" fillId="0" borderId="0" xfId="4" applyFont="1" applyBorder="1" applyAlignment="1" applyProtection="1">
      <alignment horizontal="center"/>
      <protection locked="0"/>
    </xf>
    <xf numFmtId="0" fontId="4" fillId="0" borderId="3" xfId="4" applyFont="1" applyBorder="1" applyAlignment="1" applyProtection="1">
      <alignment horizontal="center"/>
      <protection locked="0"/>
    </xf>
    <xf numFmtId="0" fontId="4" fillId="0" borderId="2" xfId="4" applyFont="1" applyBorder="1" applyAlignment="1" applyProtection="1">
      <alignment horizontal="center"/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4" fillId="0" borderId="3" xfId="4" applyFont="1" applyFill="1" applyBorder="1" applyAlignment="1" applyProtection="1">
      <alignment horizontal="center"/>
      <protection locked="0"/>
    </xf>
    <xf numFmtId="0" fontId="4" fillId="0" borderId="2" xfId="4" applyFont="1" applyFill="1" applyBorder="1" applyAlignment="1" applyProtection="1">
      <alignment horizontal="center"/>
      <protection locked="0"/>
    </xf>
    <xf numFmtId="0" fontId="4" fillId="0" borderId="4" xfId="4" applyFont="1" applyFill="1" applyBorder="1" applyAlignment="1" applyProtection="1">
      <alignment horizontal="center"/>
      <protection locked="0"/>
    </xf>
    <xf numFmtId="0" fontId="4" fillId="0" borderId="5" xfId="4" applyFont="1" applyBorder="1" applyAlignment="1" applyProtection="1">
      <alignment horizontal="center"/>
      <protection locked="0"/>
    </xf>
    <xf numFmtId="0" fontId="9" fillId="4" borderId="8" xfId="4" applyFont="1" applyFill="1" applyBorder="1" applyAlignment="1" applyProtection="1">
      <alignment horizontal="center"/>
      <protection locked="0"/>
    </xf>
    <xf numFmtId="0" fontId="9" fillId="4" borderId="9" xfId="4" applyFont="1" applyFill="1" applyBorder="1" applyAlignment="1" applyProtection="1">
      <alignment horizontal="center"/>
      <protection locked="0"/>
    </xf>
    <xf numFmtId="0" fontId="9" fillId="4" borderId="12" xfId="4" applyFont="1" applyFill="1" applyBorder="1" applyAlignment="1" applyProtection="1">
      <alignment horizontal="center"/>
      <protection locked="0"/>
    </xf>
    <xf numFmtId="0" fontId="9" fillId="4" borderId="11" xfId="4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0" fontId="9" fillId="4" borderId="13" xfId="4" applyFont="1" applyFill="1" applyBorder="1" applyAlignment="1" applyProtection="1">
      <alignment horizontal="center"/>
      <protection locked="0"/>
    </xf>
    <xf numFmtId="0" fontId="9" fillId="0" borderId="11" xfId="4" applyFont="1" applyFill="1" applyBorder="1" applyAlignment="1" applyProtection="1">
      <alignment horizontal="center"/>
      <protection locked="0"/>
    </xf>
    <xf numFmtId="0" fontId="9" fillId="0" borderId="1" xfId="4" applyFont="1" applyFill="1" applyBorder="1" applyAlignment="1" applyProtection="1">
      <alignment horizontal="center"/>
      <protection locked="0"/>
    </xf>
    <xf numFmtId="0" fontId="9" fillId="0" borderId="13" xfId="4" applyFont="1" applyFill="1" applyBorder="1" applyAlignment="1" applyProtection="1">
      <alignment horizontal="center"/>
      <protection locked="0"/>
    </xf>
    <xf numFmtId="0" fontId="9" fillId="0" borderId="8" xfId="4" applyFont="1" applyFill="1" applyBorder="1" applyAlignment="1" applyProtection="1">
      <alignment horizontal="center"/>
      <protection locked="0"/>
    </xf>
    <xf numFmtId="0" fontId="9" fillId="0" borderId="9" xfId="4" applyFont="1" applyFill="1" applyBorder="1" applyAlignment="1" applyProtection="1">
      <alignment horizontal="center"/>
      <protection locked="0"/>
    </xf>
    <xf numFmtId="0" fontId="9" fillId="0" borderId="12" xfId="4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 xr:uid="{20EDB70F-0887-4490-BE70-6CE84C732F5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Affairs/20%20PCSB%20FINANCIALS/2022-2023/New%20Financial%20Rptg%20Requirement-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Report"/>
      <sheetName val="LocationTable"/>
      <sheetName val="Report Function Series Table"/>
      <sheetName val="Acct Vs Rep Funct SeriesTable"/>
      <sheetName val="Functions Not Found"/>
      <sheetName val="Design Info"/>
      <sheetName val="DataSource"/>
      <sheetName val="Rev &amp; Exp Pivot By Location"/>
      <sheetName val="Stmt of Rev, Exp, Fund By Loc"/>
      <sheetName val="Bal Sheet Pivot By Location"/>
      <sheetName val="Balance Sheet By Loc"/>
    </sheetNames>
    <sheetDataSet>
      <sheetData sheetId="0"/>
      <sheetData sheetId="1">
        <row r="3">
          <cell r="C3" t="str">
            <v>All Lake Wales Charter Schools</v>
          </cell>
          <cell r="D3">
            <v>0</v>
          </cell>
          <cell r="E3">
            <v>4918.5999999999995</v>
          </cell>
          <cell r="F3">
            <v>4918.5999999999995</v>
          </cell>
          <cell r="G3" t="str">
            <v>All Lake Wales Charter Schools</v>
          </cell>
        </row>
        <row r="4">
          <cell r="C4" t="str">
            <v>Polk Avenue Elementary</v>
          </cell>
          <cell r="D4">
            <v>1351</v>
          </cell>
          <cell r="E4">
            <v>531</v>
          </cell>
          <cell r="F4">
            <v>531</v>
          </cell>
          <cell r="G4" t="str">
            <v>Polk Avenue Elementary, MSID= 1351</v>
          </cell>
        </row>
        <row r="5">
          <cell r="C5" t="str">
            <v>Hillcrest Elementary</v>
          </cell>
          <cell r="D5">
            <v>1361</v>
          </cell>
          <cell r="E5">
            <v>662</v>
          </cell>
          <cell r="F5">
            <v>662</v>
          </cell>
          <cell r="G5" t="str">
            <v>Hillcrest Elementary, MSID= 1361</v>
          </cell>
        </row>
        <row r="6">
          <cell r="C6" t="str">
            <v>Janie Howard Wilson Elementary</v>
          </cell>
          <cell r="D6">
            <v>1401</v>
          </cell>
          <cell r="E6">
            <v>446</v>
          </cell>
          <cell r="F6">
            <v>446</v>
          </cell>
          <cell r="G6" t="str">
            <v>Janie Howard Wilson Elementary, MSID= 1401</v>
          </cell>
        </row>
        <row r="7">
          <cell r="C7" t="str">
            <v>Babson Park Elementary</v>
          </cell>
          <cell r="D7">
            <v>1421</v>
          </cell>
          <cell r="E7">
            <v>472</v>
          </cell>
          <cell r="F7">
            <v>472</v>
          </cell>
          <cell r="G7" t="str">
            <v>Babson Park Elementary, MSID= 1421</v>
          </cell>
        </row>
        <row r="8">
          <cell r="C8" t="str">
            <v>Bok Academy Middle School</v>
          </cell>
          <cell r="D8">
            <v>1601</v>
          </cell>
          <cell r="E8">
            <v>610.24</v>
          </cell>
          <cell r="F8">
            <v>610.24</v>
          </cell>
          <cell r="G8" t="str">
            <v>Bok Academy Middle School, MSID= 1601</v>
          </cell>
        </row>
        <row r="9">
          <cell r="C9" t="str">
            <v>Bok Academy North</v>
          </cell>
          <cell r="D9">
            <v>1621</v>
          </cell>
          <cell r="E9">
            <v>614.52</v>
          </cell>
          <cell r="F9">
            <v>614.52</v>
          </cell>
          <cell r="G9" t="str">
            <v>Bok Academy North, MSID= 1621</v>
          </cell>
        </row>
        <row r="10">
          <cell r="C10" t="str">
            <v>Lake Wales High School</v>
          </cell>
          <cell r="D10">
            <v>1721</v>
          </cell>
          <cell r="E10">
            <v>1582.84</v>
          </cell>
          <cell r="F10">
            <v>1582.84</v>
          </cell>
          <cell r="G10" t="str">
            <v>Lake Wales High School, MSID= 1721</v>
          </cell>
        </row>
        <row r="11">
          <cell r="C11" t="str">
            <v>LWCS, Inc.</v>
          </cell>
          <cell r="D11">
            <v>9000</v>
          </cell>
          <cell r="E11">
            <v>0</v>
          </cell>
          <cell r="F11">
            <v>0</v>
          </cell>
          <cell r="G11" t="str">
            <v>LWCS, Inc., MSID= 9000</v>
          </cell>
        </row>
        <row r="12">
          <cell r="C12"/>
          <cell r="D12"/>
          <cell r="E12"/>
          <cell r="F12"/>
          <cell r="G12"/>
        </row>
        <row r="13">
          <cell r="C13"/>
          <cell r="D13"/>
          <cell r="E13"/>
          <cell r="F13"/>
          <cell r="G13"/>
        </row>
      </sheetData>
      <sheetData sheetId="2"/>
      <sheetData sheetId="3"/>
      <sheetData sheetId="4"/>
      <sheetData sheetId="5"/>
      <sheetData sheetId="6"/>
      <sheetData sheetId="7">
        <row r="3">
          <cell r="A3" t="str">
            <v>Revenue and Expense Pivot Table Summary - Based on Source Data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467A-3E6A-4379-88B1-AC8D42563735}">
  <sheetPr>
    <pageSetUpPr fitToPage="1"/>
  </sheetPr>
  <dimension ref="A1:Z66"/>
  <sheetViews>
    <sheetView topLeftCell="D1" zoomScale="90" zoomScaleNormal="90" zoomScalePageLayoutView="50" workbookViewId="0">
      <selection activeCell="J22" sqref="J22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41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4" customWidth="1"/>
    <col min="16" max="16" width="2.42578125" style="4" customWidth="1"/>
    <col min="17" max="17" width="16.7109375" style="4" customWidth="1"/>
    <col min="18" max="18" width="17.5703125" style="4" customWidth="1"/>
    <col min="19" max="19" width="16.7109375" style="4" customWidth="1"/>
    <col min="20" max="20" width="13.42578125" style="4" customWidth="1"/>
    <col min="21" max="21" width="2.42578125" style="4" customWidth="1"/>
    <col min="22" max="22" width="16.7109375" style="4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3.25" x14ac:dyDescent="0.35">
      <c r="A1" s="43"/>
      <c r="B1" s="44"/>
      <c r="C1" s="147" t="s">
        <v>50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6" ht="23.25" x14ac:dyDescent="0.35">
      <c r="A2" s="45"/>
      <c r="B2" s="46"/>
      <c r="C2" s="147" t="s">
        <v>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6" ht="23.25" x14ac:dyDescent="0.35">
      <c r="A3" s="45"/>
      <c r="B3" s="46"/>
      <c r="C3" s="147" t="s">
        <v>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6" ht="23.25" x14ac:dyDescent="0.35">
      <c r="A4" s="45"/>
      <c r="B4" s="46"/>
      <c r="C4" s="147" t="s">
        <v>105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</row>
    <row r="5" spans="1:26" ht="28.5" customHeight="1" x14ac:dyDescent="0.2">
      <c r="A5" s="45"/>
      <c r="B5" s="4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6" ht="15.75" x14ac:dyDescent="0.25">
      <c r="A6" s="45"/>
      <c r="B6" s="46"/>
      <c r="C6" s="5"/>
      <c r="D6" s="42" t="s">
        <v>2</v>
      </c>
      <c r="E6" s="6">
        <v>539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6" ht="15.75" x14ac:dyDescent="0.25">
      <c r="A7" s="45"/>
      <c r="B7" s="46"/>
      <c r="C7" s="5"/>
      <c r="D7" s="42" t="s">
        <v>3</v>
      </c>
      <c r="E7" s="7">
        <f>E6</f>
        <v>539</v>
      </c>
      <c r="F7" s="5"/>
      <c r="G7" s="8">
        <f>IF(E6=0,"%",E7/E6)</f>
        <v>1</v>
      </c>
      <c r="H7" s="9" t="s">
        <v>4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15.75" x14ac:dyDescent="0.25">
      <c r="A8" s="45"/>
      <c r="B8" s="46"/>
      <c r="C8" s="5"/>
      <c r="D8" s="42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15.75" x14ac:dyDescent="0.25">
      <c r="A9" s="45"/>
      <c r="B9" s="46"/>
      <c r="C9" s="5"/>
      <c r="D9" s="42"/>
      <c r="E9" s="42"/>
      <c r="F9" s="42"/>
      <c r="G9" s="148" t="s">
        <v>5</v>
      </c>
      <c r="H9" s="149"/>
      <c r="I9" s="149"/>
      <c r="J9" s="150"/>
      <c r="K9" s="9"/>
      <c r="L9" s="148" t="s">
        <v>7</v>
      </c>
      <c r="M9" s="149"/>
      <c r="N9" s="149"/>
      <c r="O9" s="150"/>
      <c r="P9" s="9"/>
      <c r="Q9" s="148" t="s">
        <v>8</v>
      </c>
      <c r="R9" s="149"/>
      <c r="S9" s="149"/>
      <c r="T9" s="150"/>
      <c r="U9" s="9"/>
      <c r="V9" s="148" t="s">
        <v>9</v>
      </c>
      <c r="W9" s="149"/>
      <c r="X9" s="149"/>
      <c r="Y9" s="149"/>
    </row>
    <row r="10" spans="1:26" s="2" customFormat="1" ht="63" x14ac:dyDescent="0.25">
      <c r="A10" s="47"/>
      <c r="B10" s="48"/>
      <c r="C10" s="51"/>
      <c r="D10" s="10"/>
      <c r="E10" s="11" t="s">
        <v>10</v>
      </c>
      <c r="F10" s="10"/>
      <c r="G10" s="70" t="s">
        <v>11</v>
      </c>
      <c r="H10" s="12" t="s">
        <v>12</v>
      </c>
      <c r="I10" s="12" t="s">
        <v>13</v>
      </c>
      <c r="J10" s="12" t="s">
        <v>14</v>
      </c>
      <c r="K10" s="13"/>
      <c r="L10" s="12" t="s">
        <v>11</v>
      </c>
      <c r="M10" s="12" t="s">
        <v>12</v>
      </c>
      <c r="N10" s="12" t="s">
        <v>13</v>
      </c>
      <c r="O10" s="12" t="s">
        <v>14</v>
      </c>
      <c r="P10" s="13"/>
      <c r="Q10" s="41" t="s">
        <v>11</v>
      </c>
      <c r="R10" s="41" t="s">
        <v>12</v>
      </c>
      <c r="S10" s="41" t="s">
        <v>13</v>
      </c>
      <c r="T10" s="41" t="s">
        <v>14</v>
      </c>
      <c r="U10" s="13"/>
      <c r="V10" s="12" t="s">
        <v>11</v>
      </c>
      <c r="W10" s="12" t="s">
        <v>12</v>
      </c>
      <c r="X10" s="12" t="s">
        <v>13</v>
      </c>
      <c r="Y10" s="12" t="s">
        <v>14</v>
      </c>
      <c r="Z10" s="10"/>
    </row>
    <row r="11" spans="1:26" x14ac:dyDescent="0.2">
      <c r="A11" s="45"/>
      <c r="B11" s="4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6" ht="15.75" x14ac:dyDescent="0.25">
      <c r="A12" s="49"/>
      <c r="B12" s="46"/>
      <c r="C12" s="9" t="s">
        <v>15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6" ht="15.75" x14ac:dyDescent="0.25">
      <c r="A13" s="49" t="str">
        <f>$C$12</f>
        <v>Revenues</v>
      </c>
      <c r="B13" s="15" t="s">
        <v>16</v>
      </c>
      <c r="C13" s="9" t="s">
        <v>17</v>
      </c>
      <c r="D13" s="16" t="s">
        <v>16</v>
      </c>
      <c r="E13" s="42"/>
      <c r="F13" s="5"/>
      <c r="G13" s="17"/>
      <c r="H13" s="17"/>
      <c r="I13" s="17"/>
      <c r="J13" s="17"/>
      <c r="K13" s="17"/>
      <c r="L13" s="17"/>
      <c r="M13" s="17"/>
      <c r="N13" s="1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6" ht="15.75" x14ac:dyDescent="0.25">
      <c r="A14" s="49" t="str">
        <f t="shared" ref="A14:A29" si="0">$C$12</f>
        <v>Revenues</v>
      </c>
      <c r="B14" s="15" t="s">
        <v>16</v>
      </c>
      <c r="C14" s="9" t="s">
        <v>17</v>
      </c>
      <c r="D14" s="16" t="s">
        <v>18</v>
      </c>
      <c r="E14" s="18">
        <v>3100</v>
      </c>
      <c r="F14" s="5"/>
      <c r="G14" s="19">
        <v>0</v>
      </c>
      <c r="H14" s="19">
        <v>0</v>
      </c>
      <c r="I14" s="19">
        <v>0</v>
      </c>
      <c r="J14" s="20" t="str">
        <f>IF(I14=0,"%",H14/I14)</f>
        <v>%</v>
      </c>
      <c r="K14" s="21"/>
      <c r="L14" s="19">
        <v>0</v>
      </c>
      <c r="M14" s="19">
        <v>0</v>
      </c>
      <c r="N14" s="19">
        <v>0</v>
      </c>
      <c r="O14" s="8" t="str">
        <f>IF(N14=0,"%",M14/N14)</f>
        <v>%</v>
      </c>
      <c r="P14" s="22"/>
      <c r="Q14" s="23">
        <v>0</v>
      </c>
      <c r="R14" s="23">
        <v>0</v>
      </c>
      <c r="S14" s="23">
        <v>0</v>
      </c>
      <c r="T14" s="8" t="str">
        <f>IF(S14=0,"%",R14/S14)</f>
        <v>%</v>
      </c>
      <c r="U14" s="22"/>
      <c r="V14" s="23">
        <f t="shared" ref="V14:X15" si="1">G14+L14+Q14</f>
        <v>0</v>
      </c>
      <c r="W14" s="23">
        <f t="shared" si="1"/>
        <v>0</v>
      </c>
      <c r="X14" s="23">
        <f t="shared" si="1"/>
        <v>0</v>
      </c>
      <c r="Y14" s="8" t="str">
        <f>IF(X14=0,"%",W14/X14)</f>
        <v>%</v>
      </c>
    </row>
    <row r="15" spans="1:26" ht="15.75" x14ac:dyDescent="0.25">
      <c r="A15" s="49" t="str">
        <f t="shared" si="0"/>
        <v>Revenues</v>
      </c>
      <c r="B15" s="15" t="s">
        <v>16</v>
      </c>
      <c r="C15" s="9" t="s">
        <v>17</v>
      </c>
      <c r="D15" s="16" t="s">
        <v>19</v>
      </c>
      <c r="E15" s="24">
        <v>3200</v>
      </c>
      <c r="F15" s="5"/>
      <c r="G15" s="19">
        <v>0</v>
      </c>
      <c r="H15" s="19">
        <v>0</v>
      </c>
      <c r="I15" s="19">
        <v>0</v>
      </c>
      <c r="J15" s="20" t="str">
        <f t="shared" ref="J15:J29" si="2">IF(I15=0,"%",H15/I15)</f>
        <v>%</v>
      </c>
      <c r="K15" s="25"/>
      <c r="L15" s="19">
        <v>1040.25</v>
      </c>
      <c r="M15" s="19">
        <v>1040.25</v>
      </c>
      <c r="N15" s="19">
        <v>398120.46</v>
      </c>
      <c r="O15" s="8">
        <f>IF(N15=0,"%",M15/N15)</f>
        <v>2.6129026375584915E-3</v>
      </c>
      <c r="P15" s="26"/>
      <c r="Q15" s="23">
        <v>0</v>
      </c>
      <c r="R15" s="23">
        <v>0</v>
      </c>
      <c r="S15" s="23">
        <v>0</v>
      </c>
      <c r="T15" s="8" t="str">
        <f>IF(S15=0,"%",R15/S15)</f>
        <v>%</v>
      </c>
      <c r="U15" s="26"/>
      <c r="V15" s="23">
        <f t="shared" si="1"/>
        <v>1040.25</v>
      </c>
      <c r="W15" s="23">
        <f t="shared" si="1"/>
        <v>1040.25</v>
      </c>
      <c r="X15" s="23">
        <f t="shared" si="1"/>
        <v>398120.46</v>
      </c>
      <c r="Y15" s="8">
        <f>IF(X15=0,"%",W15/X15)</f>
        <v>2.6129026375584915E-3</v>
      </c>
    </row>
    <row r="16" spans="1:26" ht="15.75" x14ac:dyDescent="0.25">
      <c r="A16" s="49" t="str">
        <f t="shared" si="0"/>
        <v>Revenues</v>
      </c>
      <c r="B16" s="15" t="s">
        <v>20</v>
      </c>
      <c r="C16" s="9" t="s">
        <v>17</v>
      </c>
      <c r="D16" s="16" t="s">
        <v>20</v>
      </c>
      <c r="E16" s="18"/>
      <c r="F16" s="5"/>
      <c r="G16" s="19"/>
      <c r="H16" s="19"/>
      <c r="I16" s="19"/>
      <c r="J16" s="20"/>
      <c r="K16" s="17"/>
      <c r="L16" s="19"/>
      <c r="M16" s="19"/>
      <c r="N16" s="19"/>
      <c r="O16" s="8"/>
      <c r="P16" s="5"/>
      <c r="Q16" s="23"/>
      <c r="R16" s="23"/>
      <c r="S16" s="23"/>
      <c r="T16" s="8"/>
      <c r="U16" s="5"/>
      <c r="V16" s="23"/>
      <c r="W16" s="23"/>
      <c r="X16" s="23"/>
      <c r="Y16" s="8"/>
    </row>
    <row r="17" spans="1:25" ht="15.75" x14ac:dyDescent="0.25">
      <c r="A17" s="49" t="str">
        <f t="shared" si="0"/>
        <v>Revenues</v>
      </c>
      <c r="B17" s="15" t="s">
        <v>20</v>
      </c>
      <c r="C17" s="9" t="s">
        <v>17</v>
      </c>
      <c r="D17" s="16" t="s">
        <v>21</v>
      </c>
      <c r="E17" s="18">
        <v>3310</v>
      </c>
      <c r="F17" s="5"/>
      <c r="G17" s="19">
        <v>309830.09000000003</v>
      </c>
      <c r="H17" s="19">
        <v>309830.09000000003</v>
      </c>
      <c r="I17" s="19">
        <v>3647101</v>
      </c>
      <c r="J17" s="20">
        <f t="shared" si="2"/>
        <v>8.4952429340454244E-2</v>
      </c>
      <c r="K17" s="25"/>
      <c r="L17" s="19">
        <v>0</v>
      </c>
      <c r="M17" s="19">
        <v>0</v>
      </c>
      <c r="N17" s="19">
        <v>0</v>
      </c>
      <c r="O17" s="8" t="str">
        <f t="shared" ref="O17:O22" si="3">IF(N17=0,"%",M17/N17)</f>
        <v>%</v>
      </c>
      <c r="P17" s="26"/>
      <c r="Q17" s="23">
        <v>0</v>
      </c>
      <c r="R17" s="23">
        <v>0</v>
      </c>
      <c r="S17" s="23">
        <v>0</v>
      </c>
      <c r="T17" s="8" t="str">
        <f t="shared" ref="T17:T22" si="4">IF(S17=0,"%",R17/S17)</f>
        <v>%</v>
      </c>
      <c r="U17" s="26"/>
      <c r="V17" s="23">
        <f t="shared" ref="V17:X22" si="5">G17+L17+Q17</f>
        <v>309830.09000000003</v>
      </c>
      <c r="W17" s="23">
        <f t="shared" si="5"/>
        <v>309830.09000000003</v>
      </c>
      <c r="X17" s="23">
        <f t="shared" si="5"/>
        <v>3647101</v>
      </c>
      <c r="Y17" s="8">
        <f t="shared" ref="Y17:Y22" si="6">IF(X17=0,"%",W17/X17)</f>
        <v>8.4952429340454244E-2</v>
      </c>
    </row>
    <row r="18" spans="1:25" ht="15.75" x14ac:dyDescent="0.25">
      <c r="A18" s="49" t="str">
        <f t="shared" si="0"/>
        <v>Revenues</v>
      </c>
      <c r="B18" s="15" t="s">
        <v>20</v>
      </c>
      <c r="C18" s="9" t="s">
        <v>17</v>
      </c>
      <c r="D18" s="16" t="s">
        <v>22</v>
      </c>
      <c r="E18" s="18">
        <v>3397</v>
      </c>
      <c r="F18" s="5"/>
      <c r="G18" s="19">
        <v>0</v>
      </c>
      <c r="H18" s="19">
        <v>0</v>
      </c>
      <c r="I18" s="19">
        <v>0</v>
      </c>
      <c r="J18" s="20" t="str">
        <f t="shared" si="2"/>
        <v>%</v>
      </c>
      <c r="K18" s="25"/>
      <c r="L18" s="19">
        <v>0</v>
      </c>
      <c r="M18" s="19">
        <v>0</v>
      </c>
      <c r="N18" s="19">
        <v>0</v>
      </c>
      <c r="O18" s="8" t="str">
        <f t="shared" si="3"/>
        <v>%</v>
      </c>
      <c r="P18" s="26"/>
      <c r="Q18" s="23">
        <v>0</v>
      </c>
      <c r="R18" s="23">
        <v>0</v>
      </c>
      <c r="S18" s="23">
        <v>0</v>
      </c>
      <c r="T18" s="8" t="str">
        <f t="shared" si="4"/>
        <v>%</v>
      </c>
      <c r="U18" s="26"/>
      <c r="V18" s="23">
        <f t="shared" si="5"/>
        <v>0</v>
      </c>
      <c r="W18" s="23">
        <f t="shared" si="5"/>
        <v>0</v>
      </c>
      <c r="X18" s="23">
        <f t="shared" si="5"/>
        <v>0</v>
      </c>
      <c r="Y18" s="8" t="str">
        <f t="shared" si="6"/>
        <v>%</v>
      </c>
    </row>
    <row r="19" spans="1:25" ht="15.75" x14ac:dyDescent="0.25">
      <c r="A19" s="49"/>
      <c r="B19" s="15"/>
      <c r="C19" s="9"/>
      <c r="D19" s="16" t="s">
        <v>63</v>
      </c>
      <c r="E19" s="18">
        <v>3354</v>
      </c>
      <c r="F19" s="5"/>
      <c r="G19" s="19">
        <v>6353.82</v>
      </c>
      <c r="H19" s="19">
        <v>6353.82</v>
      </c>
      <c r="I19" s="19">
        <v>70936</v>
      </c>
      <c r="J19" s="20">
        <f t="shared" si="2"/>
        <v>8.9571162738242921E-2</v>
      </c>
      <c r="K19" s="25"/>
      <c r="L19" s="19">
        <v>0</v>
      </c>
      <c r="M19" s="19">
        <v>0</v>
      </c>
      <c r="N19" s="19">
        <v>0</v>
      </c>
      <c r="O19" s="8" t="str">
        <f t="shared" si="3"/>
        <v>%</v>
      </c>
      <c r="P19" s="26"/>
      <c r="Q19" s="23">
        <v>0</v>
      </c>
      <c r="R19" s="23">
        <v>0</v>
      </c>
      <c r="S19" s="23">
        <v>0</v>
      </c>
      <c r="T19" s="8" t="str">
        <f t="shared" si="4"/>
        <v>%</v>
      </c>
      <c r="U19" s="26"/>
      <c r="V19" s="23">
        <f t="shared" si="5"/>
        <v>6353.82</v>
      </c>
      <c r="W19" s="23">
        <f t="shared" si="5"/>
        <v>6353.82</v>
      </c>
      <c r="X19" s="23">
        <f t="shared" si="5"/>
        <v>70936</v>
      </c>
      <c r="Y19" s="8">
        <f t="shared" si="6"/>
        <v>8.9571162738242921E-2</v>
      </c>
    </row>
    <row r="20" spans="1:25" ht="15.75" x14ac:dyDescent="0.25">
      <c r="A20" s="49" t="str">
        <f t="shared" si="0"/>
        <v>Revenues</v>
      </c>
      <c r="B20" s="15" t="s">
        <v>20</v>
      </c>
      <c r="C20" s="9" t="s">
        <v>17</v>
      </c>
      <c r="D20" s="16" t="s">
        <v>23</v>
      </c>
      <c r="E20" s="18">
        <v>3355</v>
      </c>
      <c r="F20" s="5"/>
      <c r="G20" s="19">
        <v>48865.18</v>
      </c>
      <c r="H20" s="19">
        <v>48865.18</v>
      </c>
      <c r="I20" s="19">
        <v>546006</v>
      </c>
      <c r="J20" s="20">
        <f t="shared" si="2"/>
        <v>8.9495683197620537E-2</v>
      </c>
      <c r="K20" s="25"/>
      <c r="L20" s="19">
        <v>0</v>
      </c>
      <c r="M20" s="19">
        <v>0</v>
      </c>
      <c r="N20" s="19">
        <v>0</v>
      </c>
      <c r="O20" s="8" t="str">
        <f t="shared" si="3"/>
        <v>%</v>
      </c>
      <c r="P20" s="26"/>
      <c r="Q20" s="23">
        <v>0</v>
      </c>
      <c r="R20" s="23">
        <v>0</v>
      </c>
      <c r="S20" s="23">
        <v>0</v>
      </c>
      <c r="T20" s="8" t="str">
        <f t="shared" si="4"/>
        <v>%</v>
      </c>
      <c r="U20" s="26"/>
      <c r="V20" s="23">
        <f t="shared" si="5"/>
        <v>48865.18</v>
      </c>
      <c r="W20" s="23">
        <f t="shared" si="5"/>
        <v>48865.18</v>
      </c>
      <c r="X20" s="23">
        <f t="shared" si="5"/>
        <v>546006</v>
      </c>
      <c r="Y20" s="8">
        <f t="shared" si="6"/>
        <v>8.9495683197620537E-2</v>
      </c>
    </row>
    <row r="21" spans="1:25" ht="15.75" x14ac:dyDescent="0.25">
      <c r="A21" s="49" t="str">
        <f t="shared" si="0"/>
        <v>Revenues</v>
      </c>
      <c r="B21" s="15" t="s">
        <v>20</v>
      </c>
      <c r="C21" s="9" t="s">
        <v>17</v>
      </c>
      <c r="D21" s="16" t="s">
        <v>24</v>
      </c>
      <c r="E21" s="18">
        <v>3361</v>
      </c>
      <c r="F21" s="5"/>
      <c r="G21" s="19">
        <v>0</v>
      </c>
      <c r="H21" s="19">
        <v>0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8" t="str">
        <f t="shared" si="3"/>
        <v>%</v>
      </c>
      <c r="P21" s="26"/>
      <c r="Q21" s="23">
        <v>0</v>
      </c>
      <c r="R21" s="23">
        <v>0</v>
      </c>
      <c r="S21" s="23">
        <v>0</v>
      </c>
      <c r="T21" s="8" t="str">
        <f t="shared" si="4"/>
        <v>%</v>
      </c>
      <c r="U21" s="26"/>
      <c r="V21" s="23">
        <f t="shared" si="5"/>
        <v>0</v>
      </c>
      <c r="W21" s="23">
        <f t="shared" si="5"/>
        <v>0</v>
      </c>
      <c r="X21" s="23">
        <f t="shared" si="5"/>
        <v>0</v>
      </c>
      <c r="Y21" s="8" t="str">
        <f t="shared" si="6"/>
        <v>%</v>
      </c>
    </row>
    <row r="22" spans="1:25" ht="15.75" x14ac:dyDescent="0.25">
      <c r="A22" s="49" t="str">
        <f t="shared" si="0"/>
        <v>Revenues</v>
      </c>
      <c r="B22" s="15" t="s">
        <v>20</v>
      </c>
      <c r="C22" s="9" t="s">
        <v>17</v>
      </c>
      <c r="D22" s="16" t="s">
        <v>25</v>
      </c>
      <c r="E22" s="18" t="s">
        <v>26</v>
      </c>
      <c r="F22" s="5"/>
      <c r="G22" s="19">
        <v>0</v>
      </c>
      <c r="H22" s="19">
        <v>0</v>
      </c>
      <c r="I22" s="19">
        <v>0</v>
      </c>
      <c r="J22" s="20" t="str">
        <f t="shared" si="2"/>
        <v>%</v>
      </c>
      <c r="K22" s="25"/>
      <c r="L22" s="19">
        <v>0</v>
      </c>
      <c r="M22" s="19">
        <v>0</v>
      </c>
      <c r="N22" s="19">
        <v>0</v>
      </c>
      <c r="O22" s="8" t="str">
        <f t="shared" si="3"/>
        <v>%</v>
      </c>
      <c r="P22" s="26"/>
      <c r="Q22" s="23">
        <v>0</v>
      </c>
      <c r="R22" s="23">
        <v>0</v>
      </c>
      <c r="S22" s="23">
        <v>0</v>
      </c>
      <c r="T22" s="8" t="str">
        <f t="shared" si="4"/>
        <v>%</v>
      </c>
      <c r="U22" s="26"/>
      <c r="V22" s="23">
        <f t="shared" si="5"/>
        <v>0</v>
      </c>
      <c r="W22" s="23">
        <f t="shared" si="5"/>
        <v>0</v>
      </c>
      <c r="X22" s="23">
        <f t="shared" si="5"/>
        <v>0</v>
      </c>
      <c r="Y22" s="8" t="str">
        <f t="shared" si="6"/>
        <v>%</v>
      </c>
    </row>
    <row r="23" spans="1:25" ht="15.75" x14ac:dyDescent="0.25">
      <c r="A23" s="49" t="str">
        <f t="shared" si="0"/>
        <v>Revenues</v>
      </c>
      <c r="B23" s="15" t="s">
        <v>27</v>
      </c>
      <c r="C23" s="9" t="s">
        <v>17</v>
      </c>
      <c r="D23" s="16" t="s">
        <v>27</v>
      </c>
      <c r="E23" s="18"/>
      <c r="F23" s="5"/>
      <c r="G23" s="19"/>
      <c r="H23" s="23"/>
      <c r="I23" s="19"/>
      <c r="J23" s="20"/>
      <c r="K23" s="17"/>
      <c r="L23" s="19"/>
      <c r="M23" s="19"/>
      <c r="N23" s="19"/>
      <c r="O23" s="8"/>
      <c r="P23" s="5"/>
      <c r="Q23" s="23"/>
      <c r="R23" s="23"/>
      <c r="S23" s="23"/>
      <c r="T23" s="8"/>
      <c r="U23" s="5"/>
      <c r="V23" s="23"/>
      <c r="W23" s="23"/>
      <c r="X23" s="23"/>
      <c r="Y23" s="8"/>
    </row>
    <row r="24" spans="1:25" ht="15.75" x14ac:dyDescent="0.25">
      <c r="A24" s="49" t="str">
        <f t="shared" si="0"/>
        <v>Revenues</v>
      </c>
      <c r="B24" s="15" t="s">
        <v>27</v>
      </c>
      <c r="C24" s="5" t="s">
        <v>17</v>
      </c>
      <c r="D24" s="16" t="s">
        <v>28</v>
      </c>
      <c r="E24" s="18">
        <v>3430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8" t="str">
        <f t="shared" ref="O24:O29" si="7">IF(N24=0,"%",M24/N24)</f>
        <v>%</v>
      </c>
      <c r="P24" s="29"/>
      <c r="Q24" s="23">
        <v>0</v>
      </c>
      <c r="R24" s="23">
        <v>0</v>
      </c>
      <c r="S24" s="23">
        <v>0</v>
      </c>
      <c r="T24" s="8" t="str">
        <f t="shared" ref="T24:T29" si="8">IF(S24=0,"%",R24/S24)</f>
        <v>%</v>
      </c>
      <c r="U24" s="29"/>
      <c r="V24" s="23">
        <f t="shared" ref="V24:X29" si="9">G24+L24+Q24</f>
        <v>0</v>
      </c>
      <c r="W24" s="23">
        <f t="shared" si="9"/>
        <v>0</v>
      </c>
      <c r="X24" s="23">
        <f t="shared" si="9"/>
        <v>0</v>
      </c>
      <c r="Y24" s="8" t="str">
        <f t="shared" ref="Y24:Y29" si="10">IF(X24=0,"%",W24/X24)</f>
        <v>%</v>
      </c>
    </row>
    <row r="25" spans="1:25" ht="15.75" x14ac:dyDescent="0.25">
      <c r="A25" s="49" t="str">
        <f t="shared" si="0"/>
        <v>Revenues</v>
      </c>
      <c r="B25" s="15" t="s">
        <v>27</v>
      </c>
      <c r="C25" s="5"/>
      <c r="D25" s="16" t="s">
        <v>29</v>
      </c>
      <c r="E25" s="18">
        <v>3411</v>
      </c>
      <c r="F25" s="5"/>
      <c r="G25" s="19">
        <v>20393.45</v>
      </c>
      <c r="H25" s="19">
        <v>20393.45</v>
      </c>
      <c r="I25" s="19">
        <v>238542</v>
      </c>
      <c r="J25" s="20">
        <f t="shared" si="2"/>
        <v>8.5492072674832942E-2</v>
      </c>
      <c r="K25" s="28"/>
      <c r="L25" s="19">
        <v>0</v>
      </c>
      <c r="M25" s="19">
        <v>0</v>
      </c>
      <c r="N25" s="19">
        <v>0</v>
      </c>
      <c r="O25" s="8" t="str">
        <f t="shared" si="7"/>
        <v>%</v>
      </c>
      <c r="P25" s="29"/>
      <c r="Q25" s="23">
        <v>0</v>
      </c>
      <c r="R25" s="23">
        <v>0</v>
      </c>
      <c r="S25" s="23">
        <v>0</v>
      </c>
      <c r="T25" s="8" t="str">
        <f t="shared" si="8"/>
        <v>%</v>
      </c>
      <c r="U25" s="29"/>
      <c r="V25" s="23">
        <f t="shared" si="9"/>
        <v>20393.45</v>
      </c>
      <c r="W25" s="23">
        <f t="shared" si="9"/>
        <v>20393.45</v>
      </c>
      <c r="X25" s="23">
        <f t="shared" si="9"/>
        <v>238542</v>
      </c>
      <c r="Y25" s="8">
        <f t="shared" si="10"/>
        <v>8.5492072674832942E-2</v>
      </c>
    </row>
    <row r="26" spans="1:25" ht="15.75" x14ac:dyDescent="0.25">
      <c r="A26" s="49" t="str">
        <f t="shared" si="0"/>
        <v>Revenues</v>
      </c>
      <c r="B26" s="15" t="s">
        <v>27</v>
      </c>
      <c r="C26" s="5" t="s">
        <v>17</v>
      </c>
      <c r="D26" s="16" t="s">
        <v>30</v>
      </c>
      <c r="E26" s="18">
        <v>3413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8" t="str">
        <f t="shared" si="7"/>
        <v>%</v>
      </c>
      <c r="P26" s="29"/>
      <c r="Q26" s="23">
        <v>0</v>
      </c>
      <c r="R26" s="23">
        <v>0</v>
      </c>
      <c r="S26" s="23">
        <v>0</v>
      </c>
      <c r="T26" s="8" t="str">
        <f t="shared" si="8"/>
        <v>%</v>
      </c>
      <c r="U26" s="29"/>
      <c r="V26" s="23">
        <f t="shared" si="9"/>
        <v>0</v>
      </c>
      <c r="W26" s="23">
        <f t="shared" si="9"/>
        <v>0</v>
      </c>
      <c r="X26" s="23">
        <f t="shared" si="9"/>
        <v>0</v>
      </c>
      <c r="Y26" s="8" t="str">
        <f t="shared" si="10"/>
        <v>%</v>
      </c>
    </row>
    <row r="27" spans="1:25" ht="15.75" x14ac:dyDescent="0.25">
      <c r="A27" s="49" t="str">
        <f t="shared" si="0"/>
        <v>Revenues</v>
      </c>
      <c r="B27" s="15" t="s">
        <v>27</v>
      </c>
      <c r="C27" s="5"/>
      <c r="D27" s="16" t="s">
        <v>31</v>
      </c>
      <c r="E27" s="18">
        <v>3440</v>
      </c>
      <c r="F27" s="5"/>
      <c r="G27" s="19">
        <v>0</v>
      </c>
      <c r="H27" s="19">
        <v>0</v>
      </c>
      <c r="I27" s="19">
        <v>0</v>
      </c>
      <c r="J27" s="20" t="str">
        <f t="shared" si="2"/>
        <v>%</v>
      </c>
      <c r="K27" s="28"/>
      <c r="L27" s="19">
        <v>0</v>
      </c>
      <c r="M27" s="19">
        <v>0</v>
      </c>
      <c r="N27" s="19">
        <v>0</v>
      </c>
      <c r="O27" s="8" t="str">
        <f t="shared" si="7"/>
        <v>%</v>
      </c>
      <c r="P27" s="29"/>
      <c r="Q27" s="23">
        <v>0</v>
      </c>
      <c r="R27" s="23">
        <v>0</v>
      </c>
      <c r="S27" s="23">
        <v>0</v>
      </c>
      <c r="T27" s="8" t="str">
        <f t="shared" si="8"/>
        <v>%</v>
      </c>
      <c r="U27" s="29"/>
      <c r="V27" s="23">
        <f t="shared" si="9"/>
        <v>0</v>
      </c>
      <c r="W27" s="23">
        <f t="shared" si="9"/>
        <v>0</v>
      </c>
      <c r="X27" s="23">
        <f t="shared" si="9"/>
        <v>0</v>
      </c>
      <c r="Y27" s="8" t="str">
        <f t="shared" si="10"/>
        <v>%</v>
      </c>
    </row>
    <row r="28" spans="1:25" ht="15.75" x14ac:dyDescent="0.25">
      <c r="A28" s="49" t="str">
        <f t="shared" si="0"/>
        <v>Revenues</v>
      </c>
      <c r="B28" s="15" t="s">
        <v>27</v>
      </c>
      <c r="C28" s="5" t="s">
        <v>17</v>
      </c>
      <c r="D28" s="16" t="s">
        <v>32</v>
      </c>
      <c r="E28" s="18" t="s">
        <v>33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8" t="str">
        <f t="shared" si="7"/>
        <v>%</v>
      </c>
      <c r="P28" s="29"/>
      <c r="Q28" s="23">
        <v>0</v>
      </c>
      <c r="R28" s="23">
        <v>0</v>
      </c>
      <c r="S28" s="23">
        <v>0</v>
      </c>
      <c r="T28" s="8" t="str">
        <f t="shared" si="8"/>
        <v>%</v>
      </c>
      <c r="U28" s="29"/>
      <c r="V28" s="23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49" t="str">
        <f t="shared" si="0"/>
        <v>Revenues</v>
      </c>
      <c r="B29" s="15" t="s">
        <v>27</v>
      </c>
      <c r="C29" s="5" t="s">
        <v>17</v>
      </c>
      <c r="D29" s="16" t="s">
        <v>34</v>
      </c>
      <c r="E29" s="18">
        <v>3900</v>
      </c>
      <c r="F29" s="5"/>
      <c r="G29" s="19">
        <v>0</v>
      </c>
      <c r="H29" s="19">
        <v>0</v>
      </c>
      <c r="I29" s="19">
        <v>0</v>
      </c>
      <c r="J29" s="8" t="str">
        <f t="shared" si="2"/>
        <v>%</v>
      </c>
      <c r="K29" s="29"/>
      <c r="L29" s="23">
        <v>0</v>
      </c>
      <c r="M29" s="23">
        <v>0</v>
      </c>
      <c r="N29" s="23">
        <v>0</v>
      </c>
      <c r="O29" s="8" t="str">
        <f t="shared" si="7"/>
        <v>%</v>
      </c>
      <c r="P29" s="29"/>
      <c r="Q29" s="23">
        <v>4591.76</v>
      </c>
      <c r="R29" s="23">
        <v>4591.76</v>
      </c>
      <c r="S29" s="23">
        <v>0</v>
      </c>
      <c r="T29" s="8" t="str">
        <f t="shared" si="8"/>
        <v>%</v>
      </c>
      <c r="U29" s="29"/>
      <c r="V29" s="23">
        <f t="shared" si="9"/>
        <v>4591.76</v>
      </c>
      <c r="W29" s="23">
        <f t="shared" si="9"/>
        <v>4591.76</v>
      </c>
      <c r="X29" s="23">
        <f t="shared" si="9"/>
        <v>0</v>
      </c>
      <c r="Y29" s="8" t="str">
        <f t="shared" si="10"/>
        <v>%</v>
      </c>
    </row>
    <row r="30" spans="1:25" ht="27.75" customHeight="1" x14ac:dyDescent="0.25">
      <c r="A30" s="45"/>
      <c r="B30" s="46"/>
      <c r="C30" s="9" t="s">
        <v>35</v>
      </c>
      <c r="D30" s="5"/>
      <c r="E30" s="5"/>
      <c r="F30" s="5"/>
      <c r="G30" s="57">
        <f>SUM(G14:G29)</f>
        <v>385442.54000000004</v>
      </c>
      <c r="H30" s="57">
        <f>SUM(H14:H29)</f>
        <v>385442.54000000004</v>
      </c>
      <c r="I30" s="57">
        <f>SUM(I14:I29)</f>
        <v>4502585</v>
      </c>
      <c r="J30" s="31">
        <f>IF(I30=0,"",H30/I30)</f>
        <v>8.5604722620450255E-2</v>
      </c>
      <c r="K30" s="29"/>
      <c r="L30" s="57">
        <f>SUM(L14:L29)</f>
        <v>1040.25</v>
      </c>
      <c r="M30" s="57">
        <f>SUM(M14:M29)</f>
        <v>1040.25</v>
      </c>
      <c r="N30" s="57">
        <f>SUM(N14:N29)</f>
        <v>398120.46</v>
      </c>
      <c r="O30" s="31">
        <f>IF(N30=0,"",M30/N30)</f>
        <v>2.6129026375584915E-3</v>
      </c>
      <c r="P30" s="29"/>
      <c r="Q30" s="57">
        <f>SUM(Q14:Q29)</f>
        <v>4591.76</v>
      </c>
      <c r="R30" s="57">
        <f>SUM(R14:R29)</f>
        <v>4591.76</v>
      </c>
      <c r="S30" s="57">
        <f>SUM(S14:S29)</f>
        <v>0</v>
      </c>
      <c r="T30" s="31" t="str">
        <f>IF(S30=0,"",R30/S30)</f>
        <v/>
      </c>
      <c r="U30" s="29"/>
      <c r="V30" s="57">
        <f>SUM(V14:V29)</f>
        <v>391074.55000000005</v>
      </c>
      <c r="W30" s="57">
        <f>SUM(W14:W29)</f>
        <v>391074.55000000005</v>
      </c>
      <c r="X30" s="57">
        <f>SUM(X14:X29)</f>
        <v>4900705.46</v>
      </c>
      <c r="Y30" s="31">
        <f>IF(X30=0,"",W30/X30)</f>
        <v>7.9799643784346105E-2</v>
      </c>
    </row>
    <row r="31" spans="1:25" x14ac:dyDescent="0.2">
      <c r="A31" s="45"/>
      <c r="B31" s="46"/>
      <c r="C31" s="5"/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8"/>
      <c r="P31" s="29"/>
      <c r="Q31" s="29"/>
      <c r="R31" s="29"/>
      <c r="S31" s="29"/>
      <c r="T31" s="8"/>
      <c r="U31" s="29"/>
      <c r="V31" s="29"/>
      <c r="W31" s="29"/>
      <c r="X31" s="29"/>
      <c r="Y31" s="8"/>
    </row>
    <row r="32" spans="1:25" ht="15.75" x14ac:dyDescent="0.25">
      <c r="A32" s="45"/>
      <c r="B32" s="46"/>
      <c r="C32" s="9" t="s">
        <v>36</v>
      </c>
      <c r="D32" s="5"/>
      <c r="E32" s="5"/>
      <c r="F32" s="5"/>
      <c r="G32" s="29"/>
      <c r="H32" s="29"/>
      <c r="I32" s="29"/>
      <c r="J32" s="8"/>
      <c r="K32" s="29"/>
      <c r="L32" s="29"/>
      <c r="M32" s="29"/>
      <c r="N32" s="29"/>
      <c r="O32" s="8"/>
      <c r="P32" s="29"/>
      <c r="Q32" s="29"/>
      <c r="R32" s="29"/>
      <c r="S32" s="29"/>
      <c r="T32" s="8"/>
      <c r="U32" s="29"/>
      <c r="V32" s="29"/>
      <c r="W32" s="29"/>
      <c r="X32" s="29"/>
      <c r="Y32" s="8"/>
    </row>
    <row r="33" spans="1:25" ht="15.75" x14ac:dyDescent="0.25">
      <c r="A33" s="49" t="s">
        <v>36</v>
      </c>
      <c r="B33" s="46" t="s">
        <v>37</v>
      </c>
      <c r="C33" s="5" t="s">
        <v>17</v>
      </c>
      <c r="D33" s="5" t="s">
        <v>37</v>
      </c>
      <c r="E33" s="5"/>
      <c r="F33" s="5"/>
      <c r="G33" s="29"/>
      <c r="H33" s="29"/>
      <c r="I33" s="29"/>
      <c r="J33" s="8"/>
      <c r="K33" s="29"/>
      <c r="L33" s="29"/>
      <c r="M33" s="29"/>
      <c r="N33" s="29"/>
      <c r="O33" s="8"/>
      <c r="P33" s="29"/>
      <c r="Q33" s="29"/>
      <c r="R33" s="29"/>
      <c r="S33" s="29"/>
      <c r="T33" s="8"/>
      <c r="U33" s="29"/>
      <c r="V33" s="29"/>
      <c r="W33" s="29"/>
      <c r="X33" s="29"/>
      <c r="Y33" s="8"/>
    </row>
    <row r="34" spans="1:25" ht="15.75" x14ac:dyDescent="0.25">
      <c r="A34" s="49" t="s">
        <v>36</v>
      </c>
      <c r="B34" s="46" t="s">
        <v>37</v>
      </c>
      <c r="C34" s="5" t="s">
        <v>17</v>
      </c>
      <c r="D34" s="33" t="s">
        <v>64</v>
      </c>
      <c r="E34" s="18">
        <v>5000</v>
      </c>
      <c r="F34" s="33"/>
      <c r="G34" s="19">
        <v>21040.749999999996</v>
      </c>
      <c r="H34" s="19">
        <v>21040.749999999996</v>
      </c>
      <c r="I34" s="19">
        <v>3036242.41</v>
      </c>
      <c r="J34" s="8">
        <f t="shared" ref="J34:J49" si="11">IF(I34=0,"%",H34/I34)</f>
        <v>6.9298649971758991E-3</v>
      </c>
      <c r="K34" s="29"/>
      <c r="L34" s="19">
        <v>1040.25</v>
      </c>
      <c r="M34" s="19">
        <v>1040.25</v>
      </c>
      <c r="N34" s="19">
        <v>157126.39000000001</v>
      </c>
      <c r="O34" s="8">
        <f t="shared" ref="O34:O48" si="12">IF(N34=0,"%",M34/N34)</f>
        <v>6.6204664919750269E-3</v>
      </c>
      <c r="P34" s="29"/>
      <c r="Q34" s="23">
        <v>0</v>
      </c>
      <c r="R34" s="23">
        <v>0</v>
      </c>
      <c r="S34" s="23">
        <v>0</v>
      </c>
      <c r="T34" s="8" t="str">
        <f t="shared" ref="T34:T49" si="13">IF(S34=0,"%",R34/S34)</f>
        <v>%</v>
      </c>
      <c r="U34" s="29"/>
      <c r="V34" s="23">
        <f t="shared" ref="V34:V49" si="14">G34+L34+Q34</f>
        <v>22080.999999999996</v>
      </c>
      <c r="W34" s="23">
        <f t="shared" ref="W34:W49" si="15">H34+M34+R34</f>
        <v>22080.999999999996</v>
      </c>
      <c r="X34" s="23">
        <f t="shared" ref="X34:X49" si="16">I34+N34+S34</f>
        <v>3193368.8000000003</v>
      </c>
      <c r="Y34" s="8">
        <f t="shared" ref="Y34:Y48" si="17">IF(X34=0,"%",W34/X34)</f>
        <v>6.9146413655698001E-3</v>
      </c>
    </row>
    <row r="35" spans="1:25" ht="15.75" x14ac:dyDescent="0.25">
      <c r="A35" s="49" t="s">
        <v>36</v>
      </c>
      <c r="B35" s="46" t="s">
        <v>37</v>
      </c>
      <c r="C35" s="5" t="s">
        <v>17</v>
      </c>
      <c r="D35" s="33" t="s">
        <v>65</v>
      </c>
      <c r="E35" s="18">
        <v>6000</v>
      </c>
      <c r="F35" s="33"/>
      <c r="G35" s="19">
        <v>0</v>
      </c>
      <c r="H35" s="19">
        <v>0</v>
      </c>
      <c r="I35" s="19">
        <v>168501.10000000003</v>
      </c>
      <c r="J35" s="8">
        <f t="shared" si="11"/>
        <v>0</v>
      </c>
      <c r="K35" s="29"/>
      <c r="L35" s="19">
        <v>0</v>
      </c>
      <c r="M35" s="19">
        <v>0</v>
      </c>
      <c r="N35" s="19">
        <v>240994.08</v>
      </c>
      <c r="O35" s="8">
        <f t="shared" si="12"/>
        <v>0</v>
      </c>
      <c r="P35" s="29"/>
      <c r="Q35" s="23">
        <v>0</v>
      </c>
      <c r="R35" s="23">
        <v>0</v>
      </c>
      <c r="S35" s="23">
        <v>0</v>
      </c>
      <c r="T35" s="8" t="str">
        <f t="shared" si="13"/>
        <v>%</v>
      </c>
      <c r="U35" s="29"/>
      <c r="V35" s="23">
        <f t="shared" si="14"/>
        <v>0</v>
      </c>
      <c r="W35" s="23">
        <f t="shared" si="15"/>
        <v>0</v>
      </c>
      <c r="X35" s="23">
        <f t="shared" si="16"/>
        <v>409495.18000000005</v>
      </c>
      <c r="Y35" s="8">
        <f t="shared" si="17"/>
        <v>0</v>
      </c>
    </row>
    <row r="36" spans="1:25" ht="15.75" x14ac:dyDescent="0.25">
      <c r="A36" s="49" t="s">
        <v>36</v>
      </c>
      <c r="B36" s="46" t="s">
        <v>37</v>
      </c>
      <c r="C36" s="5" t="s">
        <v>17</v>
      </c>
      <c r="D36" s="33" t="s">
        <v>66</v>
      </c>
      <c r="E36" s="18">
        <v>7100</v>
      </c>
      <c r="F36" s="33"/>
      <c r="G36" s="19">
        <v>0</v>
      </c>
      <c r="H36" s="19">
        <v>0</v>
      </c>
      <c r="I36" s="19">
        <v>18000</v>
      </c>
      <c r="J36" s="8">
        <f t="shared" si="11"/>
        <v>0</v>
      </c>
      <c r="K36" s="29"/>
      <c r="L36" s="23">
        <v>0</v>
      </c>
      <c r="M36" s="23">
        <v>0</v>
      </c>
      <c r="N36" s="23">
        <v>0</v>
      </c>
      <c r="O36" s="8" t="str">
        <f t="shared" si="12"/>
        <v>%</v>
      </c>
      <c r="P36" s="29"/>
      <c r="Q36" s="23">
        <v>0</v>
      </c>
      <c r="R36" s="23">
        <v>0</v>
      </c>
      <c r="S36" s="23">
        <v>0</v>
      </c>
      <c r="T36" s="8" t="str">
        <f t="shared" si="13"/>
        <v>%</v>
      </c>
      <c r="U36" s="29"/>
      <c r="V36" s="23">
        <f t="shared" si="14"/>
        <v>0</v>
      </c>
      <c r="W36" s="23">
        <f t="shared" si="15"/>
        <v>0</v>
      </c>
      <c r="X36" s="23">
        <f t="shared" si="16"/>
        <v>18000</v>
      </c>
      <c r="Y36" s="8">
        <f t="shared" si="17"/>
        <v>0</v>
      </c>
    </row>
    <row r="37" spans="1:25" ht="15.75" x14ac:dyDescent="0.25">
      <c r="A37" s="49" t="s">
        <v>36</v>
      </c>
      <c r="B37" s="46" t="s">
        <v>37</v>
      </c>
      <c r="C37" s="5"/>
      <c r="D37" s="33" t="s">
        <v>67</v>
      </c>
      <c r="E37" s="18">
        <v>7200</v>
      </c>
      <c r="F37" s="33"/>
      <c r="G37" s="19">
        <v>0</v>
      </c>
      <c r="H37" s="19">
        <v>0</v>
      </c>
      <c r="I37" s="19">
        <v>0</v>
      </c>
      <c r="J37" s="8" t="str">
        <f t="shared" si="11"/>
        <v>%</v>
      </c>
      <c r="K37" s="29"/>
      <c r="L37" s="23">
        <v>0</v>
      </c>
      <c r="M37" s="23">
        <v>0</v>
      </c>
      <c r="N37" s="23">
        <v>0</v>
      </c>
      <c r="O37" s="8" t="str">
        <f t="shared" si="12"/>
        <v>%</v>
      </c>
      <c r="P37" s="29"/>
      <c r="Q37" s="23">
        <v>0</v>
      </c>
      <c r="R37" s="23">
        <v>0</v>
      </c>
      <c r="S37" s="23">
        <v>0</v>
      </c>
      <c r="T37" s="8" t="str">
        <f t="shared" si="13"/>
        <v>%</v>
      </c>
      <c r="U37" s="29"/>
      <c r="V37" s="23">
        <f t="shared" si="14"/>
        <v>0</v>
      </c>
      <c r="W37" s="23">
        <f t="shared" si="15"/>
        <v>0</v>
      </c>
      <c r="X37" s="23">
        <f t="shared" si="16"/>
        <v>0</v>
      </c>
      <c r="Y37" s="8" t="str">
        <f t="shared" si="17"/>
        <v>%</v>
      </c>
    </row>
    <row r="38" spans="1:25" ht="15.75" x14ac:dyDescent="0.25">
      <c r="A38" s="49" t="s">
        <v>36</v>
      </c>
      <c r="B38" s="46" t="s">
        <v>37</v>
      </c>
      <c r="C38" s="5" t="s">
        <v>17</v>
      </c>
      <c r="D38" s="33" t="s">
        <v>68</v>
      </c>
      <c r="E38" s="18">
        <v>7300</v>
      </c>
      <c r="F38" s="33"/>
      <c r="G38" s="19">
        <v>36559.649999999994</v>
      </c>
      <c r="H38" s="19">
        <v>36559.649999999994</v>
      </c>
      <c r="I38" s="19">
        <v>475535.99</v>
      </c>
      <c r="J38" s="8">
        <f t="shared" si="11"/>
        <v>7.6880931767120284E-2</v>
      </c>
      <c r="K38" s="29"/>
      <c r="L38" s="23">
        <v>0</v>
      </c>
      <c r="M38" s="23">
        <v>0</v>
      </c>
      <c r="N38" s="23">
        <v>0</v>
      </c>
      <c r="O38" s="8" t="str">
        <f t="shared" si="12"/>
        <v>%</v>
      </c>
      <c r="P38" s="29"/>
      <c r="Q38" s="23">
        <v>0</v>
      </c>
      <c r="R38" s="23">
        <v>0</v>
      </c>
      <c r="S38" s="23">
        <v>0</v>
      </c>
      <c r="T38" s="8" t="str">
        <f t="shared" si="13"/>
        <v>%</v>
      </c>
      <c r="U38" s="29"/>
      <c r="V38" s="23">
        <f t="shared" si="14"/>
        <v>36559.649999999994</v>
      </c>
      <c r="W38" s="23">
        <f t="shared" si="15"/>
        <v>36559.649999999994</v>
      </c>
      <c r="X38" s="23">
        <f t="shared" si="16"/>
        <v>475535.99</v>
      </c>
      <c r="Y38" s="8">
        <f t="shared" si="17"/>
        <v>7.6880931767120284E-2</v>
      </c>
    </row>
    <row r="39" spans="1:25" ht="15.75" x14ac:dyDescent="0.25">
      <c r="A39" s="49" t="s">
        <v>36</v>
      </c>
      <c r="B39" s="46" t="s">
        <v>37</v>
      </c>
      <c r="C39" s="5" t="s">
        <v>17</v>
      </c>
      <c r="D39" s="33" t="s">
        <v>69</v>
      </c>
      <c r="E39" s="18">
        <v>7400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8" t="str">
        <f t="shared" si="12"/>
        <v>%</v>
      </c>
      <c r="P39" s="29"/>
      <c r="Q39" s="23">
        <v>0</v>
      </c>
      <c r="R39" s="23">
        <v>0</v>
      </c>
      <c r="S39" s="23">
        <v>0</v>
      </c>
      <c r="T39" s="8" t="str">
        <f t="shared" si="13"/>
        <v>%</v>
      </c>
      <c r="U39" s="29"/>
      <c r="V39" s="23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49" t="s">
        <v>36</v>
      </c>
      <c r="B40" s="46" t="s">
        <v>37</v>
      </c>
      <c r="C40" s="5" t="s">
        <v>17</v>
      </c>
      <c r="D40" s="33" t="s">
        <v>70</v>
      </c>
      <c r="E40" s="18">
        <v>7500</v>
      </c>
      <c r="F40" s="33"/>
      <c r="G40" s="19">
        <v>1921.97</v>
      </c>
      <c r="H40" s="19">
        <v>1921.97</v>
      </c>
      <c r="I40" s="19">
        <v>20670</v>
      </c>
      <c r="J40" s="8">
        <f t="shared" si="11"/>
        <v>9.2983551040154822E-2</v>
      </c>
      <c r="K40" s="29"/>
      <c r="L40" s="23">
        <v>0</v>
      </c>
      <c r="M40" s="23">
        <v>0</v>
      </c>
      <c r="N40" s="23">
        <v>0</v>
      </c>
      <c r="O40" s="8" t="str">
        <f t="shared" si="12"/>
        <v>%</v>
      </c>
      <c r="P40" s="29"/>
      <c r="Q40" s="23">
        <v>0</v>
      </c>
      <c r="R40" s="23">
        <v>0</v>
      </c>
      <c r="S40" s="23">
        <v>0</v>
      </c>
      <c r="T40" s="8" t="str">
        <f t="shared" si="13"/>
        <v>%</v>
      </c>
      <c r="U40" s="29"/>
      <c r="V40" s="23">
        <f t="shared" si="14"/>
        <v>1921.97</v>
      </c>
      <c r="W40" s="23">
        <f t="shared" si="15"/>
        <v>1921.97</v>
      </c>
      <c r="X40" s="23">
        <f t="shared" si="16"/>
        <v>20670</v>
      </c>
      <c r="Y40" s="8">
        <f t="shared" si="17"/>
        <v>9.2983551040154822E-2</v>
      </c>
    </row>
    <row r="41" spans="1:25" ht="15.75" x14ac:dyDescent="0.25">
      <c r="A41" s="49" t="s">
        <v>36</v>
      </c>
      <c r="B41" s="46" t="s">
        <v>37</v>
      </c>
      <c r="C41" s="5" t="s">
        <v>17</v>
      </c>
      <c r="D41" s="33" t="s">
        <v>71</v>
      </c>
      <c r="E41" s="18">
        <v>7600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8" t="str">
        <f t="shared" si="12"/>
        <v>%</v>
      </c>
      <c r="P41" s="29"/>
      <c r="Q41" s="23">
        <v>0</v>
      </c>
      <c r="R41" s="23">
        <v>0</v>
      </c>
      <c r="S41" s="23">
        <v>0</v>
      </c>
      <c r="T41" s="8" t="str">
        <f t="shared" si="13"/>
        <v>%</v>
      </c>
      <c r="U41" s="29"/>
      <c r="V41" s="23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49" t="s">
        <v>36</v>
      </c>
      <c r="B42" s="46" t="s">
        <v>37</v>
      </c>
      <c r="C42" s="5" t="s">
        <v>17</v>
      </c>
      <c r="D42" s="33" t="s">
        <v>72</v>
      </c>
      <c r="E42" s="18">
        <v>7700</v>
      </c>
      <c r="F42" s="33"/>
      <c r="G42" s="19">
        <v>0</v>
      </c>
      <c r="H42" s="19">
        <v>0</v>
      </c>
      <c r="I42" s="19">
        <v>4</v>
      </c>
      <c r="J42" s="8">
        <f t="shared" si="11"/>
        <v>0</v>
      </c>
      <c r="K42" s="29"/>
      <c r="L42" s="23">
        <v>0</v>
      </c>
      <c r="M42" s="23">
        <v>0</v>
      </c>
      <c r="N42" s="23">
        <v>0</v>
      </c>
      <c r="O42" s="8" t="str">
        <f t="shared" si="12"/>
        <v>%</v>
      </c>
      <c r="P42" s="29"/>
      <c r="Q42" s="23">
        <v>0</v>
      </c>
      <c r="R42" s="23">
        <v>0</v>
      </c>
      <c r="S42" s="23">
        <v>0</v>
      </c>
      <c r="T42" s="8" t="str">
        <f t="shared" si="13"/>
        <v>%</v>
      </c>
      <c r="U42" s="29"/>
      <c r="V42" s="23">
        <f t="shared" si="14"/>
        <v>0</v>
      </c>
      <c r="W42" s="23">
        <f t="shared" si="15"/>
        <v>0</v>
      </c>
      <c r="X42" s="23">
        <f t="shared" si="16"/>
        <v>4</v>
      </c>
      <c r="Y42" s="8">
        <f t="shared" si="17"/>
        <v>0</v>
      </c>
    </row>
    <row r="43" spans="1:25" ht="15.75" x14ac:dyDescent="0.25">
      <c r="A43" s="49" t="s">
        <v>36</v>
      </c>
      <c r="B43" s="46" t="s">
        <v>37</v>
      </c>
      <c r="C43" s="5" t="s">
        <v>17</v>
      </c>
      <c r="D43" s="33" t="s">
        <v>73</v>
      </c>
      <c r="E43" s="18">
        <v>7800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8" t="str">
        <f t="shared" si="12"/>
        <v>%</v>
      </c>
      <c r="P43" s="29"/>
      <c r="Q43" s="23">
        <v>0</v>
      </c>
      <c r="R43" s="23">
        <v>0</v>
      </c>
      <c r="S43" s="23">
        <v>0</v>
      </c>
      <c r="T43" s="8" t="str">
        <f t="shared" si="13"/>
        <v>%</v>
      </c>
      <c r="U43" s="29"/>
      <c r="V43" s="23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49" t="s">
        <v>36</v>
      </c>
      <c r="B44" s="46" t="s">
        <v>37</v>
      </c>
      <c r="C44" s="5" t="s">
        <v>17</v>
      </c>
      <c r="D44" s="33" t="s">
        <v>74</v>
      </c>
      <c r="E44" s="18">
        <v>7900</v>
      </c>
      <c r="F44" s="33"/>
      <c r="G44" s="19">
        <v>52202.92</v>
      </c>
      <c r="H44" s="19">
        <v>52202.92</v>
      </c>
      <c r="I44" s="19">
        <v>407399.33999999997</v>
      </c>
      <c r="J44" s="8">
        <f t="shared" si="11"/>
        <v>0.12813697734512777</v>
      </c>
      <c r="K44" s="29"/>
      <c r="L44" s="23">
        <v>0</v>
      </c>
      <c r="M44" s="23">
        <v>0</v>
      </c>
      <c r="N44" s="23">
        <v>0</v>
      </c>
      <c r="O44" s="8" t="str">
        <f t="shared" si="12"/>
        <v>%</v>
      </c>
      <c r="P44" s="29"/>
      <c r="Q44" s="23">
        <v>0</v>
      </c>
      <c r="R44" s="23">
        <v>0</v>
      </c>
      <c r="S44" s="23">
        <v>0</v>
      </c>
      <c r="T44" s="8" t="str">
        <f t="shared" si="13"/>
        <v>%</v>
      </c>
      <c r="U44" s="29"/>
      <c r="V44" s="23">
        <f t="shared" si="14"/>
        <v>52202.92</v>
      </c>
      <c r="W44" s="23">
        <f t="shared" si="15"/>
        <v>52202.92</v>
      </c>
      <c r="X44" s="23">
        <f t="shared" si="16"/>
        <v>407399.33999999997</v>
      </c>
      <c r="Y44" s="8">
        <f t="shared" si="17"/>
        <v>0.12813697734512777</v>
      </c>
    </row>
    <row r="45" spans="1:25" ht="15.75" x14ac:dyDescent="0.25">
      <c r="A45" s="49" t="s">
        <v>36</v>
      </c>
      <c r="B45" s="46" t="s">
        <v>37</v>
      </c>
      <c r="C45" s="5" t="s">
        <v>17</v>
      </c>
      <c r="D45" s="33" t="s">
        <v>75</v>
      </c>
      <c r="E45" s="18">
        <v>8100</v>
      </c>
      <c r="F45" s="33"/>
      <c r="G45" s="23">
        <v>0</v>
      </c>
      <c r="H45" s="23">
        <v>0</v>
      </c>
      <c r="I45" s="23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8" t="str">
        <f t="shared" si="12"/>
        <v>%</v>
      </c>
      <c r="P45" s="29"/>
      <c r="Q45" s="23">
        <v>0</v>
      </c>
      <c r="R45" s="23">
        <v>0</v>
      </c>
      <c r="S45" s="23">
        <v>0</v>
      </c>
      <c r="T45" s="8" t="str">
        <f t="shared" si="13"/>
        <v>%</v>
      </c>
      <c r="U45" s="29"/>
      <c r="V45" s="23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49" t="s">
        <v>36</v>
      </c>
      <c r="B46" s="46" t="s">
        <v>37</v>
      </c>
      <c r="C46" s="5" t="s">
        <v>17</v>
      </c>
      <c r="D46" s="33" t="s">
        <v>76</v>
      </c>
      <c r="E46" s="18">
        <v>8200</v>
      </c>
      <c r="F46" s="33"/>
      <c r="G46" s="23">
        <v>0</v>
      </c>
      <c r="H46" s="23">
        <v>0</v>
      </c>
      <c r="I46" s="23">
        <v>0</v>
      </c>
      <c r="J46" s="8" t="str">
        <f t="shared" si="11"/>
        <v>%</v>
      </c>
      <c r="K46" s="29"/>
      <c r="L46" s="23">
        <v>0</v>
      </c>
      <c r="M46" s="23">
        <v>0</v>
      </c>
      <c r="N46" s="23">
        <v>0</v>
      </c>
      <c r="O46" s="8" t="str">
        <f t="shared" si="12"/>
        <v>%</v>
      </c>
      <c r="P46" s="29"/>
      <c r="Q46" s="23">
        <v>0</v>
      </c>
      <c r="R46" s="23">
        <v>0</v>
      </c>
      <c r="S46" s="23">
        <v>0</v>
      </c>
      <c r="T46" s="8" t="str">
        <f t="shared" si="13"/>
        <v>%</v>
      </c>
      <c r="U46" s="29"/>
      <c r="V46" s="23">
        <f t="shared" si="14"/>
        <v>0</v>
      </c>
      <c r="W46" s="23">
        <f t="shared" si="15"/>
        <v>0</v>
      </c>
      <c r="X46" s="23">
        <f t="shared" si="16"/>
        <v>0</v>
      </c>
      <c r="Y46" s="8" t="str">
        <f t="shared" si="17"/>
        <v>%</v>
      </c>
    </row>
    <row r="47" spans="1:25" ht="15.75" x14ac:dyDescent="0.25">
      <c r="A47" s="49" t="s">
        <v>36</v>
      </c>
      <c r="B47" s="46" t="s">
        <v>37</v>
      </c>
      <c r="C47" s="5" t="s">
        <v>17</v>
      </c>
      <c r="D47" s="33" t="s">
        <v>77</v>
      </c>
      <c r="E47" s="18">
        <v>9100</v>
      </c>
      <c r="F47" s="33"/>
      <c r="G47" s="23">
        <v>0</v>
      </c>
      <c r="H47" s="23">
        <v>0</v>
      </c>
      <c r="I47" s="23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8" t="str">
        <f t="shared" si="12"/>
        <v>%</v>
      </c>
      <c r="P47" s="29"/>
      <c r="Q47" s="23">
        <v>0</v>
      </c>
      <c r="R47" s="23">
        <v>0</v>
      </c>
      <c r="S47" s="23">
        <v>0</v>
      </c>
      <c r="T47" s="8" t="str">
        <f t="shared" si="13"/>
        <v>%</v>
      </c>
      <c r="U47" s="29"/>
      <c r="V47" s="23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49" t="s">
        <v>36</v>
      </c>
      <c r="B48" s="46" t="s">
        <v>37</v>
      </c>
      <c r="C48" s="5" t="s">
        <v>17</v>
      </c>
      <c r="D48" s="33" t="s">
        <v>78</v>
      </c>
      <c r="E48" s="18">
        <v>9200</v>
      </c>
      <c r="F48" s="33"/>
      <c r="G48" s="23">
        <v>0</v>
      </c>
      <c r="H48" s="23">
        <v>0</v>
      </c>
      <c r="I48" s="23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8" t="str">
        <f t="shared" si="12"/>
        <v>%</v>
      </c>
      <c r="P48" s="29"/>
      <c r="Q48" s="23">
        <v>0</v>
      </c>
      <c r="R48" s="23">
        <v>0</v>
      </c>
      <c r="S48" s="23">
        <v>0</v>
      </c>
      <c r="T48" s="8" t="str">
        <f t="shared" si="13"/>
        <v>%</v>
      </c>
      <c r="U48" s="29"/>
      <c r="V48" s="23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49"/>
      <c r="B49" s="46"/>
      <c r="C49" s="5"/>
      <c r="D49" s="33" t="s">
        <v>79</v>
      </c>
      <c r="E49" s="18">
        <v>9800</v>
      </c>
      <c r="F49" s="33"/>
      <c r="G49" s="23">
        <v>0</v>
      </c>
      <c r="H49" s="23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8"/>
      <c r="P49" s="29"/>
      <c r="Q49" s="23">
        <v>3458.29</v>
      </c>
      <c r="R49" s="23">
        <v>3458.29</v>
      </c>
      <c r="S49" s="23">
        <v>0</v>
      </c>
      <c r="T49" s="8" t="str">
        <f t="shared" si="13"/>
        <v>%</v>
      </c>
      <c r="U49" s="29"/>
      <c r="V49" s="23">
        <f t="shared" si="14"/>
        <v>3458.29</v>
      </c>
      <c r="W49" s="23">
        <f t="shared" si="15"/>
        <v>3458.29</v>
      </c>
      <c r="X49" s="23">
        <f t="shared" si="16"/>
        <v>0</v>
      </c>
      <c r="Y49" s="8"/>
    </row>
    <row r="50" spans="1:25" ht="30.75" customHeight="1" x14ac:dyDescent="0.25">
      <c r="A50" s="45"/>
      <c r="B50" s="46"/>
      <c r="C50" s="9" t="s">
        <v>38</v>
      </c>
      <c r="D50" s="5"/>
      <c r="E50" s="5"/>
      <c r="F50" s="5"/>
      <c r="G50" s="71">
        <f>SUM(G34:G49)</f>
        <v>111725.29</v>
      </c>
      <c r="H50" s="71">
        <f>SUM(H34:H49)</f>
        <v>111725.29</v>
      </c>
      <c r="I50" s="57">
        <f>SUM(I34:I48)</f>
        <v>4126352.84</v>
      </c>
      <c r="J50" s="31">
        <f>IF(I50=0,"",H50/I50)</f>
        <v>2.7076038897342575E-2</v>
      </c>
      <c r="K50" s="29"/>
      <c r="L50" s="57">
        <f>SUM(L34:L49)</f>
        <v>1040.25</v>
      </c>
      <c r="M50" s="57">
        <f>SUM(M34:M49)</f>
        <v>1040.25</v>
      </c>
      <c r="N50" s="57">
        <f>SUM(N34:N48)</f>
        <v>398120.47</v>
      </c>
      <c r="O50" s="31">
        <f>IF(N50=0,"",M50/N50)</f>
        <v>2.6129025719275377E-3</v>
      </c>
      <c r="P50" s="29"/>
      <c r="Q50" s="57">
        <f>SUM(Q34:Q49)</f>
        <v>3458.29</v>
      </c>
      <c r="R50" s="57">
        <f>SUM(R34:R49)</f>
        <v>3458.29</v>
      </c>
      <c r="S50" s="57">
        <f>SUM(S34:S49)</f>
        <v>0</v>
      </c>
      <c r="T50" s="31" t="str">
        <f>IF(S50=0,"",R50/S50)</f>
        <v/>
      </c>
      <c r="U50" s="29"/>
      <c r="V50" s="57">
        <f>SUM(V34:V49)</f>
        <v>116223.82999999999</v>
      </c>
      <c r="W50" s="57">
        <f>SUM(W34:W49)</f>
        <v>116223.82999999999</v>
      </c>
      <c r="X50" s="57">
        <f>SUM(X34:X49)</f>
        <v>4524473.3100000005</v>
      </c>
      <c r="Y50" s="31">
        <f>IF(X50=0,"",W50/X50)</f>
        <v>2.5687814257434525E-2</v>
      </c>
    </row>
    <row r="51" spans="1:25" ht="27.75" customHeight="1" x14ac:dyDescent="0.25">
      <c r="A51" s="45"/>
      <c r="B51" s="46"/>
      <c r="C51" s="9" t="s">
        <v>39</v>
      </c>
      <c r="D51" s="5"/>
      <c r="E51" s="5"/>
      <c r="F51" s="5"/>
      <c r="G51" s="58">
        <f>G30-G50</f>
        <v>273717.25000000006</v>
      </c>
      <c r="H51" s="58">
        <f>H30-H50</f>
        <v>273717.25000000006</v>
      </c>
      <c r="I51" s="58">
        <f>I30-I50</f>
        <v>376232.16000000015</v>
      </c>
      <c r="J51" s="31">
        <f>IF(I51=0,"",H51/I51)</f>
        <v>0.72752220331191242</v>
      </c>
      <c r="K51" s="29"/>
      <c r="L51" s="58">
        <f>L30-L50</f>
        <v>0</v>
      </c>
      <c r="M51" s="58">
        <f>M30-M50</f>
        <v>0</v>
      </c>
      <c r="N51" s="58">
        <f>N30-N50</f>
        <v>-9.9999999511055648E-3</v>
      </c>
      <c r="O51" s="31">
        <f>IF(N51=0,"",M51/N51)</f>
        <v>0</v>
      </c>
      <c r="P51" s="29"/>
      <c r="Q51" s="58">
        <f>Q30-Q50</f>
        <v>1133.4700000000003</v>
      </c>
      <c r="R51" s="58">
        <f>R30-R50</f>
        <v>1133.4700000000003</v>
      </c>
      <c r="S51" s="58">
        <f>S30-S50</f>
        <v>0</v>
      </c>
      <c r="T51" s="31" t="str">
        <f>IF(S51=0,"",R51/S51)</f>
        <v/>
      </c>
      <c r="U51" s="29"/>
      <c r="V51" s="58">
        <f>V30-V50</f>
        <v>274850.72000000009</v>
      </c>
      <c r="W51" s="58">
        <f>W30-W50</f>
        <v>274850.72000000009</v>
      </c>
      <c r="X51" s="58">
        <f>X30-X50</f>
        <v>376232.14999999944</v>
      </c>
      <c r="Y51" s="31">
        <f>IF(X51=0,"",W51/X51)</f>
        <v>0.73053491042698104</v>
      </c>
    </row>
    <row r="52" spans="1:25" x14ac:dyDescent="0.2">
      <c r="A52" s="45"/>
      <c r="B52" s="46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8"/>
      <c r="P52" s="29"/>
      <c r="Q52" s="29"/>
      <c r="R52" s="29"/>
      <c r="S52" s="29"/>
      <c r="T52" s="8"/>
      <c r="U52" s="29"/>
      <c r="V52" s="29"/>
      <c r="W52" s="29"/>
      <c r="X52" s="29"/>
      <c r="Y52" s="8"/>
    </row>
    <row r="53" spans="1:25" ht="15.75" x14ac:dyDescent="0.25">
      <c r="A53" s="45"/>
      <c r="B53" s="46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8"/>
      <c r="P53" s="29"/>
      <c r="Q53" s="29"/>
      <c r="R53" s="29"/>
      <c r="S53" s="29"/>
      <c r="T53" s="8"/>
      <c r="U53" s="29"/>
      <c r="V53" s="29"/>
      <c r="W53" s="29"/>
      <c r="X53" s="29"/>
      <c r="Y53" s="8"/>
    </row>
    <row r="54" spans="1:25" x14ac:dyDescent="0.2">
      <c r="A54" s="45" t="str">
        <f>$C$53</f>
        <v>Other Financing Sources (Uses)</v>
      </c>
      <c r="B54" s="46" t="s">
        <v>41</v>
      </c>
      <c r="C54" s="5" t="s">
        <v>17</v>
      </c>
      <c r="D54" s="32" t="s">
        <v>42</v>
      </c>
      <c r="E54" s="34">
        <v>3600</v>
      </c>
      <c r="F54" s="5"/>
      <c r="G54" s="66">
        <v>0</v>
      </c>
      <c r="H54" s="66">
        <v>0</v>
      </c>
      <c r="I54" s="59">
        <v>102816</v>
      </c>
      <c r="J54" s="8">
        <f>IF(I54=0,"%",H54/I54)</f>
        <v>0</v>
      </c>
      <c r="K54" s="29"/>
      <c r="L54" s="66">
        <v>0</v>
      </c>
      <c r="M54" s="66">
        <v>0</v>
      </c>
      <c r="N54" s="59">
        <v>0</v>
      </c>
      <c r="O54" s="8" t="str">
        <f>IF(N54=0,"%",M54/N54)</f>
        <v>%</v>
      </c>
      <c r="P54" s="29"/>
      <c r="Q54" s="66"/>
      <c r="R54" s="66"/>
      <c r="S54" s="59"/>
      <c r="T54" s="8" t="str">
        <f>IF(S54=0,"%",R54/S54)</f>
        <v>%</v>
      </c>
      <c r="U54" s="29"/>
      <c r="V54" s="66">
        <f t="shared" ref="V54:X55" si="18">G54+L54+Q54</f>
        <v>0</v>
      </c>
      <c r="W54" s="66">
        <f t="shared" si="18"/>
        <v>0</v>
      </c>
      <c r="X54" s="59">
        <f t="shared" si="18"/>
        <v>102816</v>
      </c>
      <c r="Y54" s="8">
        <f>IF(X54=0,"%",W54/X54)</f>
        <v>0</v>
      </c>
    </row>
    <row r="55" spans="1:25" x14ac:dyDescent="0.2">
      <c r="A55" s="45" t="str">
        <f>$C$53</f>
        <v>Other Financing Sources (Uses)</v>
      </c>
      <c r="B55" s="46" t="s">
        <v>41</v>
      </c>
      <c r="C55" s="5" t="s">
        <v>17</v>
      </c>
      <c r="D55" s="32" t="s">
        <v>43</v>
      </c>
      <c r="E55" s="34">
        <v>9700</v>
      </c>
      <c r="F55" s="5"/>
      <c r="G55" s="19">
        <v>32961.65</v>
      </c>
      <c r="H55" s="19">
        <v>32961.65</v>
      </c>
      <c r="I55" s="19">
        <v>479052.16000000003</v>
      </c>
      <c r="J55" s="8">
        <f>IF(I55=0,"%",H55/I55)</f>
        <v>6.8805973028072773E-2</v>
      </c>
      <c r="K55" s="29"/>
      <c r="L55" s="66">
        <v>0</v>
      </c>
      <c r="M55" s="66">
        <v>0</v>
      </c>
      <c r="N55" s="59">
        <v>0</v>
      </c>
      <c r="O55" s="8" t="str">
        <f>IF(N55=0,"%",M55/N55)</f>
        <v>%</v>
      </c>
      <c r="P55" s="29"/>
      <c r="Q55" s="66"/>
      <c r="R55" s="66"/>
      <c r="S55" s="59"/>
      <c r="T55" s="8" t="str">
        <f>IF(S55=0,"%",R55/S55)</f>
        <v>%</v>
      </c>
      <c r="U55" s="29"/>
      <c r="V55" s="66">
        <f t="shared" si="18"/>
        <v>32961.65</v>
      </c>
      <c r="W55" s="66">
        <f t="shared" si="18"/>
        <v>32961.65</v>
      </c>
      <c r="X55" s="59">
        <f t="shared" si="18"/>
        <v>479052.16000000003</v>
      </c>
      <c r="Y55" s="8">
        <f>IF(X55=0,"%",W55/X55)</f>
        <v>6.8805973028072773E-2</v>
      </c>
    </row>
    <row r="56" spans="1:25" ht="27.75" customHeight="1" x14ac:dyDescent="0.25">
      <c r="A56" s="45"/>
      <c r="B56" s="46"/>
      <c r="C56" s="9" t="s">
        <v>44</v>
      </c>
      <c r="D56" s="5"/>
      <c r="E56" s="5"/>
      <c r="F56" s="5"/>
      <c r="G56" s="57">
        <f>G54-G55</f>
        <v>-32961.65</v>
      </c>
      <c r="H56" s="57">
        <f>H54-H55</f>
        <v>-32961.65</v>
      </c>
      <c r="I56" s="57">
        <f>I54-I55</f>
        <v>-376236.16000000003</v>
      </c>
      <c r="J56" s="31">
        <f>IF(I56=0,"",H56/I56)</f>
        <v>8.7608936897506068E-2</v>
      </c>
      <c r="K56" s="29"/>
      <c r="L56" s="57">
        <f>SUM(L54:L55)</f>
        <v>0</v>
      </c>
      <c r="M56" s="57">
        <f>SUM(M54:M55)</f>
        <v>0</v>
      </c>
      <c r="N56" s="57">
        <f>SUM(N54:N55)</f>
        <v>0</v>
      </c>
      <c r="O56" s="31" t="str">
        <f>IF(N56=0,"",M56/N56)</f>
        <v/>
      </c>
      <c r="P56" s="29"/>
      <c r="Q56" s="57">
        <f>SUM(Q54:Q55)</f>
        <v>0</v>
      </c>
      <c r="R56" s="57">
        <f>SUM(R54:R55)</f>
        <v>0</v>
      </c>
      <c r="S56" s="57">
        <f>SUM(S54:S55)</f>
        <v>0</v>
      </c>
      <c r="T56" s="31" t="str">
        <f>IF(S56=0,"",R56/S56)</f>
        <v/>
      </c>
      <c r="U56" s="29"/>
      <c r="V56" s="57">
        <f>SUM(V54:V55)</f>
        <v>32961.65</v>
      </c>
      <c r="W56" s="57">
        <f>W54-W55</f>
        <v>-32961.65</v>
      </c>
      <c r="X56" s="57">
        <f>SUM(X54:X55)</f>
        <v>581868.16</v>
      </c>
      <c r="Y56" s="31">
        <f>IF(X56=0,"",W56/X56)</f>
        <v>-5.6647969876887576E-2</v>
      </c>
    </row>
    <row r="57" spans="1:25" x14ac:dyDescent="0.2">
      <c r="A57" s="45"/>
      <c r="B57" s="46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8"/>
      <c r="P57" s="29"/>
      <c r="Q57" s="29"/>
      <c r="R57" s="29"/>
      <c r="S57" s="29"/>
      <c r="T57" s="8"/>
      <c r="U57" s="29"/>
      <c r="V57" s="29"/>
      <c r="W57" s="29"/>
      <c r="X57" s="29"/>
      <c r="Y57" s="8"/>
    </row>
    <row r="58" spans="1:25" ht="15.75" x14ac:dyDescent="0.25">
      <c r="A58" s="45"/>
      <c r="B58" s="46"/>
      <c r="C58" s="9" t="s">
        <v>45</v>
      </c>
      <c r="D58" s="5"/>
      <c r="E58" s="5"/>
      <c r="F58" s="5"/>
      <c r="G58" s="59">
        <f>G51+G56</f>
        <v>240755.60000000006</v>
      </c>
      <c r="H58" s="59">
        <f>H51+H56</f>
        <v>240755.60000000006</v>
      </c>
      <c r="I58" s="59"/>
      <c r="J58" s="60"/>
      <c r="K58" s="59"/>
      <c r="L58" s="59"/>
      <c r="M58" s="59">
        <f>M30-M50+M56</f>
        <v>0</v>
      </c>
      <c r="N58" s="59"/>
      <c r="O58" s="59"/>
      <c r="P58" s="59"/>
      <c r="Q58" s="59"/>
      <c r="R58" s="59">
        <f>R30-R50+R56</f>
        <v>1133.4700000000003</v>
      </c>
      <c r="S58" s="59">
        <f>S30-S50+S56</f>
        <v>0</v>
      </c>
      <c r="T58" s="59"/>
      <c r="U58" s="59">
        <f>U30-U50+U56</f>
        <v>0</v>
      </c>
      <c r="V58" s="59"/>
      <c r="W58" s="59">
        <f>W30-W50+W56</f>
        <v>241889.07000000009</v>
      </c>
      <c r="X58" s="59"/>
      <c r="Y58" s="60" t="str">
        <f>IF(X58=0,"",W58/X58)</f>
        <v/>
      </c>
    </row>
    <row r="59" spans="1:25" x14ac:dyDescent="0.2">
      <c r="A59" s="45"/>
      <c r="B59" s="46"/>
      <c r="C59" s="5" t="s">
        <v>46</v>
      </c>
      <c r="D59" s="5"/>
      <c r="E59" s="5"/>
      <c r="F59" s="5"/>
      <c r="G59" s="59"/>
      <c r="H59" s="59"/>
      <c r="I59" s="59"/>
      <c r="J59" s="60"/>
      <c r="K59" s="59"/>
      <c r="L59" s="59"/>
      <c r="M59" s="59"/>
      <c r="N59" s="59"/>
      <c r="O59" s="60" t="str">
        <f>IF(N59=0,"",M59/N59)</f>
        <v/>
      </c>
      <c r="P59" s="59"/>
      <c r="Q59" s="59"/>
      <c r="R59" s="59"/>
      <c r="S59" s="59"/>
      <c r="T59" s="60" t="str">
        <f>IF(S59=0,"",R59/S59)</f>
        <v/>
      </c>
      <c r="U59" s="59"/>
      <c r="V59" s="59"/>
      <c r="W59" s="59">
        <f>H59+R59</f>
        <v>0</v>
      </c>
      <c r="X59" s="59"/>
      <c r="Y59" s="60" t="str">
        <f>IF(X59=0,"",W59/X59)</f>
        <v/>
      </c>
    </row>
    <row r="60" spans="1:25" x14ac:dyDescent="0.2">
      <c r="A60" s="45"/>
      <c r="B60" s="46"/>
      <c r="C60" s="5" t="s">
        <v>47</v>
      </c>
      <c r="D60" s="5"/>
      <c r="E60" s="7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60" t="str">
        <f>IF(N60=0,"",M60/N60)</f>
        <v/>
      </c>
      <c r="P60" s="59"/>
      <c r="Q60" s="59"/>
      <c r="R60" s="59"/>
      <c r="S60" s="59"/>
      <c r="T60" s="60" t="str">
        <f>IF(S60=0,"",R60/S60)</f>
        <v/>
      </c>
      <c r="U60" s="59"/>
      <c r="V60" s="59"/>
      <c r="W60" s="59"/>
      <c r="X60" s="59"/>
      <c r="Y60" s="60" t="str">
        <f>IF(X60=0,"",W60/X60)</f>
        <v/>
      </c>
    </row>
    <row r="61" spans="1:25" ht="15.75" x14ac:dyDescent="0.25">
      <c r="A61" s="45"/>
      <c r="B61" s="46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61" t="str">
        <f>IF(N61=0,"",M61/N61)</f>
        <v/>
      </c>
      <c r="P61" s="59"/>
      <c r="Q61" s="57">
        <f>SUM(Q59:Q60)</f>
        <v>0</v>
      </c>
      <c r="R61" s="57">
        <f>SUM(R59:R60)</f>
        <v>0</v>
      </c>
      <c r="S61" s="57">
        <f>SUM(S59:S60)</f>
        <v>0</v>
      </c>
      <c r="T61" s="61" t="str">
        <f>IF(S61=0,"",R61/S61)</f>
        <v/>
      </c>
      <c r="U61" s="59"/>
      <c r="V61" s="57">
        <f>SUM(V59:V60)</f>
        <v>0</v>
      </c>
      <c r="W61" s="57">
        <f>SUM(W59:W60)</f>
        <v>0</v>
      </c>
      <c r="X61" s="57">
        <f>SUM(X59:X60)</f>
        <v>0</v>
      </c>
      <c r="Y61" s="61" t="str">
        <f>IF(X61=0,"",W61/X61)</f>
        <v/>
      </c>
    </row>
    <row r="62" spans="1:25" ht="6.75" customHeight="1" x14ac:dyDescent="0.2">
      <c r="A62" s="45"/>
      <c r="B62" s="46"/>
      <c r="C62" s="5"/>
      <c r="D62" s="5"/>
      <c r="E62" s="5"/>
      <c r="F62" s="5"/>
      <c r="G62" s="29"/>
      <c r="H62" s="29"/>
      <c r="I62" s="29"/>
      <c r="J62" s="8"/>
      <c r="K62" s="29"/>
      <c r="L62" s="29"/>
      <c r="M62" s="29"/>
      <c r="N62" s="29"/>
      <c r="O62" s="8"/>
      <c r="P62" s="29"/>
      <c r="Q62" s="29"/>
      <c r="R62" s="29"/>
      <c r="S62" s="29"/>
      <c r="T62" s="8"/>
      <c r="U62" s="29"/>
      <c r="V62" s="29"/>
      <c r="W62" s="29"/>
      <c r="X62" s="29"/>
      <c r="Y62" s="8"/>
    </row>
    <row r="63" spans="1:25" ht="28.5" customHeight="1" x14ac:dyDescent="0.25">
      <c r="A63" s="45"/>
      <c r="B63" s="46"/>
      <c r="C63" s="9" t="s">
        <v>49</v>
      </c>
      <c r="D63" s="5"/>
      <c r="E63" s="5"/>
      <c r="F63" s="5"/>
      <c r="G63" s="23">
        <f>G61+G58</f>
        <v>240755.60000000006</v>
      </c>
      <c r="H63" s="23">
        <f>H61+H58</f>
        <v>240755.60000000006</v>
      </c>
      <c r="I63" s="23">
        <f>I61+I58</f>
        <v>0</v>
      </c>
      <c r="J63" s="8"/>
      <c r="K63" s="29"/>
      <c r="L63" s="23">
        <f>L61+L58</f>
        <v>0</v>
      </c>
      <c r="M63" s="23">
        <f>M61+M58</f>
        <v>0</v>
      </c>
      <c r="N63" s="23">
        <f>N61+N58</f>
        <v>0</v>
      </c>
      <c r="O63" s="8" t="str">
        <f>IF(N63=0,"%",M63/N63)</f>
        <v>%</v>
      </c>
      <c r="P63" s="29"/>
      <c r="Q63" s="23">
        <f>Q61+Q58</f>
        <v>0</v>
      </c>
      <c r="R63" s="23">
        <f>R61+R58</f>
        <v>1133.4700000000003</v>
      </c>
      <c r="S63" s="23">
        <f>S61+S58</f>
        <v>0</v>
      </c>
      <c r="T63" s="8" t="str">
        <f>IF(S63=0,"%",R63/S63)</f>
        <v>%</v>
      </c>
      <c r="U63" s="29"/>
      <c r="V63" s="23">
        <f>V61+V58</f>
        <v>0</v>
      </c>
      <c r="W63" s="23">
        <f>W61+W58</f>
        <v>241889.07000000009</v>
      </c>
      <c r="X63" s="23">
        <f>X61+X58</f>
        <v>0</v>
      </c>
      <c r="Y63" s="8" t="str">
        <f>IF(X63=0,"%",W63/X63)</f>
        <v>%</v>
      </c>
    </row>
    <row r="64" spans="1:25" x14ac:dyDescent="0.2">
      <c r="A64" s="50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 t="s">
        <v>81</v>
      </c>
    </row>
    <row r="65" spans="7:9" x14ac:dyDescent="0.2">
      <c r="G65" s="69"/>
      <c r="H65" s="40"/>
      <c r="I65" s="69"/>
    </row>
    <row r="66" spans="7:9" x14ac:dyDescent="0.2">
      <c r="I66" s="69"/>
    </row>
  </sheetData>
  <mergeCells count="8">
    <mergeCell ref="C1:Y1"/>
    <mergeCell ref="C2:Y2"/>
    <mergeCell ref="C3:Y3"/>
    <mergeCell ref="C4:Y4"/>
    <mergeCell ref="Q9:T9"/>
    <mergeCell ref="V9:Y9"/>
    <mergeCell ref="G9:J9"/>
    <mergeCell ref="L9:O9"/>
  </mergeCells>
  <pageMargins left="0.25" right="0.25" top="0.5" bottom="0.5" header="0.05" footer="0.05"/>
  <pageSetup scale="3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B2C7-EBEA-4920-B069-D43EE1D4E1E2}">
  <dimension ref="A1:BB60"/>
  <sheetViews>
    <sheetView topLeftCell="C40" zoomScale="80" zoomScaleNormal="80" workbookViewId="0">
      <selection activeCell="AW21" sqref="AW21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6.1406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2" width="16.140625" style="4" bestFit="1" customWidth="1"/>
    <col min="53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47" t="s">
        <v>85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</row>
    <row r="2" spans="1:50" ht="23.25" x14ac:dyDescent="0.35">
      <c r="A2" s="45"/>
      <c r="B2" s="46"/>
      <c r="C2" s="147" t="s">
        <v>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</row>
    <row r="3" spans="1:50" ht="23.25" x14ac:dyDescent="0.35">
      <c r="A3" s="45"/>
      <c r="B3" s="46"/>
      <c r="C3" s="147" t="s">
        <v>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</row>
    <row r="4" spans="1:50" ht="23.25" x14ac:dyDescent="0.35">
      <c r="A4" s="45"/>
      <c r="B4" s="46"/>
      <c r="C4" s="147" t="s">
        <v>105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</row>
    <row r="5" spans="1:50" ht="28.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55" t="s">
        <v>86</v>
      </c>
      <c r="H8" s="156"/>
      <c r="I8" s="156"/>
      <c r="J8" s="157"/>
      <c r="K8" s="77"/>
      <c r="L8" s="155" t="s">
        <v>87</v>
      </c>
      <c r="M8" s="156"/>
      <c r="N8" s="156"/>
      <c r="O8" s="157"/>
      <c r="P8" s="77"/>
      <c r="Q8" s="155" t="s">
        <v>88</v>
      </c>
      <c r="R8" s="156"/>
      <c r="S8" s="156"/>
      <c r="T8" s="157"/>
      <c r="U8" s="77"/>
      <c r="V8" s="155" t="s">
        <v>89</v>
      </c>
      <c r="W8" s="156"/>
      <c r="X8" s="156"/>
      <c r="Y8" s="157"/>
      <c r="Z8" s="78"/>
      <c r="AA8" s="155" t="s">
        <v>90</v>
      </c>
      <c r="AB8" s="156"/>
      <c r="AC8" s="156"/>
      <c r="AD8" s="157"/>
      <c r="AE8" s="78"/>
      <c r="AF8" s="155" t="s">
        <v>91</v>
      </c>
      <c r="AG8" s="156"/>
      <c r="AH8" s="156"/>
      <c r="AI8" s="157"/>
      <c r="AJ8" s="78"/>
      <c r="AK8" s="155" t="s">
        <v>92</v>
      </c>
      <c r="AL8" s="156"/>
      <c r="AM8" s="156"/>
      <c r="AN8" s="157"/>
      <c r="AO8" s="78"/>
      <c r="AP8" s="155" t="s">
        <v>93</v>
      </c>
      <c r="AQ8" s="156"/>
      <c r="AR8" s="156"/>
      <c r="AS8" s="157"/>
      <c r="AT8" s="78"/>
      <c r="AU8" s="155" t="s">
        <v>94</v>
      </c>
      <c r="AV8" s="156"/>
      <c r="AW8" s="156"/>
      <c r="AX8" s="157"/>
    </row>
    <row r="9" spans="1:50" ht="16.5" x14ac:dyDescent="0.25">
      <c r="A9" s="45"/>
      <c r="B9" s="46"/>
      <c r="C9" s="77"/>
      <c r="D9" s="79"/>
      <c r="E9" s="125"/>
      <c r="F9" s="79"/>
      <c r="G9" s="158"/>
      <c r="H9" s="159"/>
      <c r="I9" s="159"/>
      <c r="J9" s="160"/>
      <c r="K9" s="81"/>
      <c r="L9" s="158"/>
      <c r="M9" s="159"/>
      <c r="N9" s="159"/>
      <c r="O9" s="160"/>
      <c r="P9" s="81"/>
      <c r="Q9" s="158"/>
      <c r="R9" s="159"/>
      <c r="S9" s="159"/>
      <c r="T9" s="160"/>
      <c r="U9" s="77"/>
      <c r="V9" s="158"/>
      <c r="W9" s="159"/>
      <c r="X9" s="159"/>
      <c r="Y9" s="160"/>
      <c r="Z9" s="78"/>
      <c r="AA9" s="158"/>
      <c r="AB9" s="159"/>
      <c r="AC9" s="159"/>
      <c r="AD9" s="160"/>
      <c r="AE9" s="78"/>
      <c r="AF9" s="158"/>
      <c r="AG9" s="159"/>
      <c r="AH9" s="159"/>
      <c r="AI9" s="160"/>
      <c r="AJ9" s="78"/>
      <c r="AK9" s="158"/>
      <c r="AL9" s="159"/>
      <c r="AM9" s="159"/>
      <c r="AN9" s="160"/>
      <c r="AO9" s="78"/>
      <c r="AP9" s="158"/>
      <c r="AQ9" s="159"/>
      <c r="AR9" s="159"/>
      <c r="AS9" s="160"/>
      <c r="AT9" s="78"/>
      <c r="AU9" s="158" t="s">
        <v>104</v>
      </c>
      <c r="AV9" s="159"/>
      <c r="AW9" s="159"/>
      <c r="AX9" s="160"/>
    </row>
    <row r="10" spans="1:50" s="2" customFormat="1" ht="66" x14ac:dyDescent="0.25">
      <c r="A10" s="47"/>
      <c r="B10" s="48"/>
      <c r="C10" s="82"/>
      <c r="D10" s="83"/>
      <c r="E10" s="84" t="s">
        <v>10</v>
      </c>
      <c r="F10" s="83"/>
      <c r="G10" s="126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f>'1351'!L14</f>
        <v>0</v>
      </c>
      <c r="H14" s="92">
        <f>'1351'!M14</f>
        <v>0</v>
      </c>
      <c r="I14" s="92">
        <f>'1351'!N14</f>
        <v>0</v>
      </c>
      <c r="J14" s="93" t="s">
        <v>95</v>
      </c>
      <c r="K14" s="94"/>
      <c r="L14" s="92">
        <f>'1361'!L16</f>
        <v>0</v>
      </c>
      <c r="M14" s="92">
        <f>'1361'!M16</f>
        <v>0</v>
      </c>
      <c r="N14" s="92">
        <f>'1361'!N16</f>
        <v>0</v>
      </c>
      <c r="O14" s="80" t="str">
        <f>IF(N14=0,"%",M14/N14)</f>
        <v>%</v>
      </c>
      <c r="P14" s="95"/>
      <c r="Q14" s="96">
        <f>'1401'!L16</f>
        <v>0</v>
      </c>
      <c r="R14" s="96">
        <f>'1401'!M16</f>
        <v>0</v>
      </c>
      <c r="S14" s="96">
        <f>'1401'!N16</f>
        <v>0</v>
      </c>
      <c r="T14" s="80" t="str">
        <f>IF(S14=0,"%",R14/S14)</f>
        <v>%</v>
      </c>
      <c r="U14" s="77"/>
      <c r="V14" s="96">
        <f>'1421'!L16</f>
        <v>0</v>
      </c>
      <c r="W14" s="96">
        <f>'1421'!M16</f>
        <v>0</v>
      </c>
      <c r="X14" s="96">
        <f>'1421'!N16</f>
        <v>0</v>
      </c>
      <c r="Y14" s="80" t="str">
        <f>IF(X14=0,"%",W14/X14)</f>
        <v>%</v>
      </c>
      <c r="Z14" s="78"/>
      <c r="AA14" s="96">
        <f>'1601'!L16</f>
        <v>0</v>
      </c>
      <c r="AB14" s="96">
        <f>'1601'!M16</f>
        <v>0</v>
      </c>
      <c r="AC14" s="96">
        <f>'1601'!N16</f>
        <v>0</v>
      </c>
      <c r="AD14" s="80" t="str">
        <f>IF(AC14=0,"%",AB14/AC14)</f>
        <v>%</v>
      </c>
      <c r="AE14" s="78"/>
      <c r="AF14" s="92">
        <f>'1621'!L16</f>
        <v>0</v>
      </c>
      <c r="AG14" s="92">
        <f>'1621'!M16</f>
        <v>0</v>
      </c>
      <c r="AH14" s="92">
        <f>'1621'!N16</f>
        <v>0</v>
      </c>
      <c r="AI14" s="80" t="str">
        <f>IF(AH14=0,"%",AG14/AH14)</f>
        <v>%</v>
      </c>
      <c r="AJ14" s="78"/>
      <c r="AK14" s="96">
        <f>'1721'!L16</f>
        <v>0</v>
      </c>
      <c r="AL14" s="96">
        <f>'1721'!M16</f>
        <v>0</v>
      </c>
      <c r="AM14" s="96">
        <f>'1721'!N16</f>
        <v>80000</v>
      </c>
      <c r="AN14" s="80">
        <f>IF(AM14=0,"%",AL14/AM14)</f>
        <v>0</v>
      </c>
      <c r="AO14" s="78"/>
      <c r="AP14" s="96">
        <f>'9000'!Q13</f>
        <v>0</v>
      </c>
      <c r="AQ14" s="96">
        <f>'9000'!R13</f>
        <v>0</v>
      </c>
      <c r="AR14" s="96">
        <f>'9000'!S13</f>
        <v>0</v>
      </c>
      <c r="AS14" s="80" t="str">
        <f>IF(AR14=0,"%",AQ14/AR14)</f>
        <v>%</v>
      </c>
      <c r="AT14" s="78"/>
      <c r="AU14" s="96">
        <f>AF14+AK14+AP14</f>
        <v>0</v>
      </c>
      <c r="AV14" s="92">
        <f>H14+M14+R14+W14+AB14+AG14+AL14+AQ14</f>
        <v>0</v>
      </c>
      <c r="AW14" s="92">
        <f>I14+N14+S14+X14+AC14+AH14+AM14+AR14</f>
        <v>80000</v>
      </c>
      <c r="AX14" s="93">
        <f>IF(AW14=0,"%",AV14/AW14)</f>
        <v>0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f>'1351'!L15</f>
        <v>1040.25</v>
      </c>
      <c r="H15" s="92">
        <f>'1351'!M15</f>
        <v>1040.25</v>
      </c>
      <c r="I15" s="92">
        <f>'1351'!N15</f>
        <v>398120.46</v>
      </c>
      <c r="J15" s="93" t="s">
        <v>95</v>
      </c>
      <c r="K15" s="98"/>
      <c r="L15" s="92">
        <f>'1361'!L17</f>
        <v>4006.55</v>
      </c>
      <c r="M15" s="92">
        <f>'1361'!M17</f>
        <v>4006.55</v>
      </c>
      <c r="N15" s="92">
        <f>'1361'!N17</f>
        <v>339077.05</v>
      </c>
      <c r="O15" s="80">
        <f>IF(N15=0,"%",M15/N15)</f>
        <v>1.1816045940000953E-2</v>
      </c>
      <c r="P15" s="99"/>
      <c r="Q15" s="96">
        <f>'1401'!L17</f>
        <v>13957.61</v>
      </c>
      <c r="R15" s="96">
        <f>'1401'!M17</f>
        <v>13957.61</v>
      </c>
      <c r="S15" s="96">
        <f>'1401'!N17</f>
        <v>341586.94</v>
      </c>
      <c r="T15" s="80">
        <f>IF(S15=0,"%",R15/S15)</f>
        <v>4.0861076246064915E-2</v>
      </c>
      <c r="U15" s="77"/>
      <c r="V15" s="96">
        <f>'1421'!L17</f>
        <v>0</v>
      </c>
      <c r="W15" s="96">
        <f>'1421'!M17</f>
        <v>0</v>
      </c>
      <c r="X15" s="96">
        <f>'1421'!N17</f>
        <v>190552.35</v>
      </c>
      <c r="Y15" s="80">
        <f>IF(X15=0,"%",W15/X15)</f>
        <v>0</v>
      </c>
      <c r="Z15" s="78"/>
      <c r="AA15" s="96">
        <f>'1601'!L17</f>
        <v>0</v>
      </c>
      <c r="AB15" s="96">
        <f>'1601'!M17</f>
        <v>0</v>
      </c>
      <c r="AC15" s="96">
        <f>'1601'!N17</f>
        <v>304081.69</v>
      </c>
      <c r="AD15" s="80">
        <f>IF(AC15=0,"%",AB15/AC15)</f>
        <v>0</v>
      </c>
      <c r="AE15" s="78"/>
      <c r="AF15" s="92">
        <f>'1621'!L17</f>
        <v>9853.1200000000008</v>
      </c>
      <c r="AG15" s="92">
        <f>'1621'!M17</f>
        <v>9853.1200000000008</v>
      </c>
      <c r="AH15" s="92">
        <f>'1621'!N17</f>
        <v>337992.04</v>
      </c>
      <c r="AI15" s="80">
        <f>IF(AH15=0,"%",AG15/AH15)</f>
        <v>2.9151929140106381E-2</v>
      </c>
      <c r="AJ15" s="78"/>
      <c r="AK15" s="96">
        <f>'1721'!L17</f>
        <v>2273.12</v>
      </c>
      <c r="AL15" s="96">
        <f>'1721'!M17</f>
        <v>2273.12</v>
      </c>
      <c r="AM15" s="96">
        <f>'1721'!N17</f>
        <v>606793</v>
      </c>
      <c r="AN15" s="80">
        <f>IF(AM15=0,"%",AL15/AM15)</f>
        <v>3.7461210000774561E-3</v>
      </c>
      <c r="AO15" s="78"/>
      <c r="AP15" s="96">
        <f>'9000'!Q14</f>
        <v>83121.55</v>
      </c>
      <c r="AQ15" s="96">
        <f>'9000'!R14</f>
        <v>83121.55</v>
      </c>
      <c r="AR15" s="96">
        <f>'9000'!S14</f>
        <v>1126402.04</v>
      </c>
      <c r="AS15" s="80">
        <f>IF(AR15=0,"%",AQ15/AR15)</f>
        <v>7.3793856055161269E-2</v>
      </c>
      <c r="AT15" s="78"/>
      <c r="AU15" s="96">
        <f>AF15+AK15+AP15</f>
        <v>95247.790000000008</v>
      </c>
      <c r="AV15" s="92">
        <f t="shared" ref="AV15:AW29" si="1">H15+M15+R15+W15+AB15+AG15+AL15+AQ15</f>
        <v>114252.2</v>
      </c>
      <c r="AW15" s="92">
        <f>I15+N15+S15+X15+AC15+AH15+AM15+AR15</f>
        <v>3644605.5700000003</v>
      </c>
      <c r="AX15" s="93">
        <f>IF(AW15=0,"%",AV15/AW15)</f>
        <v>3.1348303075770141E-2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6"/>
      <c r="S16" s="96"/>
      <c r="T16" s="80"/>
      <c r="U16" s="77"/>
      <c r="V16" s="96"/>
      <c r="W16" s="96"/>
      <c r="X16" s="96"/>
      <c r="Y16" s="80"/>
      <c r="Z16" s="78"/>
      <c r="AA16" s="96"/>
      <c r="AB16" s="96"/>
      <c r="AC16" s="96"/>
      <c r="AD16" s="80"/>
      <c r="AE16" s="78"/>
      <c r="AF16" s="92"/>
      <c r="AG16" s="92"/>
      <c r="AH16" s="92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1"/>
        <v>0</v>
      </c>
      <c r="AX16" s="93"/>
    </row>
    <row r="17" spans="1:52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f>'1351'!L17</f>
        <v>0</v>
      </c>
      <c r="H17" s="92">
        <f>'1351'!M17</f>
        <v>0</v>
      </c>
      <c r="I17" s="92">
        <f>'1351'!N17</f>
        <v>0</v>
      </c>
      <c r="J17" s="93">
        <v>9.0909091400849323E-2</v>
      </c>
      <c r="K17" s="98"/>
      <c r="L17" s="92">
        <f>'1361'!L19</f>
        <v>0</v>
      </c>
      <c r="M17" s="92">
        <f>'1361'!M19</f>
        <v>0</v>
      </c>
      <c r="N17" s="92">
        <f>'1361'!N19</f>
        <v>0</v>
      </c>
      <c r="O17" s="80" t="str">
        <f t="shared" ref="O17:O22" si="2">IF(N17=0,"%",M17/N17)</f>
        <v>%</v>
      </c>
      <c r="P17" s="99"/>
      <c r="Q17" s="96">
        <f>'1401'!L19</f>
        <v>0</v>
      </c>
      <c r="R17" s="96">
        <f>'1401'!M19</f>
        <v>0</v>
      </c>
      <c r="S17" s="96">
        <f>'1401'!N19</f>
        <v>0</v>
      </c>
      <c r="T17" s="80" t="str">
        <f t="shared" ref="T17:T22" si="3">IF(S17=0,"%",R17/S17)</f>
        <v>%</v>
      </c>
      <c r="U17" s="77"/>
      <c r="V17" s="96">
        <f>'1421'!L19</f>
        <v>0</v>
      </c>
      <c r="W17" s="96">
        <f>'1421'!M19</f>
        <v>0</v>
      </c>
      <c r="X17" s="96">
        <f>'1421'!N19</f>
        <v>0</v>
      </c>
      <c r="Y17" s="80" t="str">
        <f t="shared" ref="Y17:Y22" si="4">IF(X17=0,"%",W17/X17)</f>
        <v>%</v>
      </c>
      <c r="Z17" s="78"/>
      <c r="AA17" s="96">
        <f>'1601'!L19</f>
        <v>0</v>
      </c>
      <c r="AB17" s="96">
        <f>'1601'!M19</f>
        <v>0</v>
      </c>
      <c r="AC17" s="96">
        <f>'1601'!N19</f>
        <v>0</v>
      </c>
      <c r="AD17" s="80" t="str">
        <f t="shared" ref="AD17:AD22" si="5">IF(AC17=0,"%",AB17/AC17)</f>
        <v>%</v>
      </c>
      <c r="AE17" s="78"/>
      <c r="AF17" s="92">
        <f>'1621'!L19</f>
        <v>0</v>
      </c>
      <c r="AG17" s="92">
        <f>'1621'!M19</f>
        <v>0</v>
      </c>
      <c r="AH17" s="92">
        <f>'1621'!N19</f>
        <v>0</v>
      </c>
      <c r="AI17" s="80" t="str">
        <f t="shared" ref="AI17:AI22" si="6">IF(AH17=0,"%",AG17/AH17)</f>
        <v>%</v>
      </c>
      <c r="AJ17" s="78"/>
      <c r="AK17" s="96">
        <f>'1721'!L19</f>
        <v>0</v>
      </c>
      <c r="AL17" s="96">
        <f>'1721'!M19</f>
        <v>0</v>
      </c>
      <c r="AM17" s="96">
        <f>'1721'!N19</f>
        <v>0</v>
      </c>
      <c r="AN17" s="80" t="str">
        <f t="shared" ref="AN17:AN22" si="7">IF(AM17=0,"%",AL17/AM17)</f>
        <v>%</v>
      </c>
      <c r="AO17" s="78"/>
      <c r="AP17" s="96">
        <f>'9000'!Q16</f>
        <v>0</v>
      </c>
      <c r="AQ17" s="96">
        <f>'9000'!R16</f>
        <v>0</v>
      </c>
      <c r="AR17" s="96">
        <f>'9000'!S16</f>
        <v>0</v>
      </c>
      <c r="AS17" s="80" t="str">
        <f t="shared" ref="AS17:AS22" si="8">IF(AR17=0,"%",AQ17/AR17)</f>
        <v>%</v>
      </c>
      <c r="AT17" s="78"/>
      <c r="AU17" s="96">
        <f t="shared" ref="AU17:AU22" si="9">AF17+AK17+AP17</f>
        <v>0</v>
      </c>
      <c r="AV17" s="92">
        <f t="shared" si="1"/>
        <v>0</v>
      </c>
      <c r="AW17" s="92">
        <f t="shared" si="1"/>
        <v>0</v>
      </c>
      <c r="AX17" s="93" t="str">
        <f t="shared" ref="AX17:AX22" si="10">IF(AW17=0,"%",AV17/AW17)</f>
        <v>%</v>
      </c>
    </row>
    <row r="18" spans="1:52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f>'1351'!L18</f>
        <v>0</v>
      </c>
      <c r="H18" s="92">
        <f>'1351'!M18</f>
        <v>0</v>
      </c>
      <c r="I18" s="92">
        <f>'1351'!N18</f>
        <v>0</v>
      </c>
      <c r="J18" s="93" t="s">
        <v>95</v>
      </c>
      <c r="K18" s="98"/>
      <c r="L18" s="92">
        <f>'1361'!L20</f>
        <v>0</v>
      </c>
      <c r="M18" s="92">
        <f>'1361'!M20</f>
        <v>0</v>
      </c>
      <c r="N18" s="92">
        <f>'1361'!N20</f>
        <v>0</v>
      </c>
      <c r="O18" s="80" t="str">
        <f t="shared" si="2"/>
        <v>%</v>
      </c>
      <c r="P18" s="99"/>
      <c r="Q18" s="96">
        <f>'1401'!L20</f>
        <v>0</v>
      </c>
      <c r="R18" s="96">
        <f>'1401'!M20</f>
        <v>0</v>
      </c>
      <c r="S18" s="96">
        <f>'1401'!N20</f>
        <v>0</v>
      </c>
      <c r="T18" s="80" t="str">
        <f t="shared" si="3"/>
        <v>%</v>
      </c>
      <c r="U18" s="77"/>
      <c r="V18" s="96">
        <f>'1421'!L20</f>
        <v>0</v>
      </c>
      <c r="W18" s="96">
        <f>'1421'!M20</f>
        <v>0</v>
      </c>
      <c r="X18" s="96">
        <f>'1421'!N20</f>
        <v>0</v>
      </c>
      <c r="Y18" s="80" t="str">
        <f t="shared" si="4"/>
        <v>%</v>
      </c>
      <c r="Z18" s="78"/>
      <c r="AA18" s="96">
        <f>'1601'!L20</f>
        <v>0</v>
      </c>
      <c r="AB18" s="96">
        <f>'1601'!M20</f>
        <v>0</v>
      </c>
      <c r="AC18" s="96">
        <f>'1601'!N20</f>
        <v>0</v>
      </c>
      <c r="AD18" s="80" t="str">
        <f t="shared" si="5"/>
        <v>%</v>
      </c>
      <c r="AE18" s="78"/>
      <c r="AF18" s="92">
        <f>'1621'!L20</f>
        <v>0</v>
      </c>
      <c r="AG18" s="92">
        <f>'1621'!M20</f>
        <v>0</v>
      </c>
      <c r="AH18" s="92">
        <f>'1621'!N20</f>
        <v>0</v>
      </c>
      <c r="AI18" s="80" t="str">
        <f t="shared" si="6"/>
        <v>%</v>
      </c>
      <c r="AJ18" s="78"/>
      <c r="AK18" s="96">
        <f>'1721'!L20</f>
        <v>0</v>
      </c>
      <c r="AL18" s="96">
        <f>'1721'!M20</f>
        <v>0</v>
      </c>
      <c r="AM18" s="96">
        <f>'1721'!N20</f>
        <v>0</v>
      </c>
      <c r="AN18" s="80" t="str">
        <f t="shared" si="7"/>
        <v>%</v>
      </c>
      <c r="AO18" s="78"/>
      <c r="AP18" s="96">
        <f>'9000'!Q17</f>
        <v>0</v>
      </c>
      <c r="AQ18" s="96">
        <f>'9000'!R17</f>
        <v>0</v>
      </c>
      <c r="AR18" s="96">
        <f>'9000'!S17</f>
        <v>0</v>
      </c>
      <c r="AS18" s="80" t="str">
        <f t="shared" si="8"/>
        <v>%</v>
      </c>
      <c r="AT18" s="78"/>
      <c r="AU18" s="96">
        <f t="shared" si="9"/>
        <v>0</v>
      </c>
      <c r="AV18" s="92">
        <f t="shared" si="1"/>
        <v>0</v>
      </c>
      <c r="AW18" s="92">
        <f t="shared" si="1"/>
        <v>0</v>
      </c>
      <c r="AX18" s="93" t="str">
        <f t="shared" si="10"/>
        <v>%</v>
      </c>
    </row>
    <row r="19" spans="1:52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f>'1351'!L19</f>
        <v>0</v>
      </c>
      <c r="H19" s="92">
        <f>'1351'!M19</f>
        <v>0</v>
      </c>
      <c r="I19" s="92">
        <f>'1351'!N19</f>
        <v>0</v>
      </c>
      <c r="J19" s="93">
        <v>9.090903295722573E-2</v>
      </c>
      <c r="K19" s="98"/>
      <c r="L19" s="92">
        <f>'1361'!L21</f>
        <v>0</v>
      </c>
      <c r="M19" s="92">
        <f>'1361'!M21</f>
        <v>0</v>
      </c>
      <c r="N19" s="92">
        <f>'1361'!N21</f>
        <v>0</v>
      </c>
      <c r="O19" s="80" t="str">
        <f t="shared" si="2"/>
        <v>%</v>
      </c>
      <c r="P19" s="99"/>
      <c r="Q19" s="96">
        <f>'1401'!L21</f>
        <v>0</v>
      </c>
      <c r="R19" s="96">
        <f>'1401'!M21</f>
        <v>0</v>
      </c>
      <c r="S19" s="96">
        <f>'1401'!N21</f>
        <v>0</v>
      </c>
      <c r="T19" s="80" t="str">
        <f t="shared" si="3"/>
        <v>%</v>
      </c>
      <c r="U19" s="77"/>
      <c r="V19" s="96">
        <f>'1421'!L21</f>
        <v>0</v>
      </c>
      <c r="W19" s="96">
        <f>'1421'!M21</f>
        <v>0</v>
      </c>
      <c r="X19" s="96">
        <f>'1421'!N21</f>
        <v>0</v>
      </c>
      <c r="Y19" s="80" t="str">
        <f t="shared" si="4"/>
        <v>%</v>
      </c>
      <c r="Z19" s="78"/>
      <c r="AA19" s="96">
        <f>'1601'!L21</f>
        <v>0</v>
      </c>
      <c r="AB19" s="96">
        <f>'1601'!M21</f>
        <v>0</v>
      </c>
      <c r="AC19" s="96">
        <f>'1601'!N21</f>
        <v>0</v>
      </c>
      <c r="AD19" s="80" t="str">
        <f t="shared" si="5"/>
        <v>%</v>
      </c>
      <c r="AE19" s="78"/>
      <c r="AF19" s="92">
        <f>'1621'!L21</f>
        <v>0</v>
      </c>
      <c r="AG19" s="92">
        <f>'1621'!M21</f>
        <v>0</v>
      </c>
      <c r="AH19" s="92">
        <f>'1621'!N21</f>
        <v>0</v>
      </c>
      <c r="AI19" s="80" t="str">
        <f t="shared" si="6"/>
        <v>%</v>
      </c>
      <c r="AJ19" s="78"/>
      <c r="AK19" s="96">
        <f>'1721'!L21</f>
        <v>0</v>
      </c>
      <c r="AL19" s="96">
        <f>'1721'!M21</f>
        <v>0</v>
      </c>
      <c r="AM19" s="96">
        <f>'1721'!N21</f>
        <v>0</v>
      </c>
      <c r="AN19" s="80" t="str">
        <f t="shared" si="7"/>
        <v>%</v>
      </c>
      <c r="AO19" s="78"/>
      <c r="AP19" s="96">
        <f>'9000'!Q18</f>
        <v>0</v>
      </c>
      <c r="AQ19" s="96">
        <f>'9000'!R18</f>
        <v>0</v>
      </c>
      <c r="AR19" s="96">
        <f>'9000'!S18</f>
        <v>0</v>
      </c>
      <c r="AS19" s="80" t="str">
        <f t="shared" si="8"/>
        <v>%</v>
      </c>
      <c r="AT19" s="78"/>
      <c r="AU19" s="96">
        <f t="shared" si="9"/>
        <v>0</v>
      </c>
      <c r="AV19" s="92">
        <f t="shared" si="1"/>
        <v>0</v>
      </c>
      <c r="AW19" s="92">
        <f t="shared" si="1"/>
        <v>0</v>
      </c>
      <c r="AX19" s="93" t="str">
        <f t="shared" si="10"/>
        <v>%</v>
      </c>
    </row>
    <row r="20" spans="1:52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f>'1351'!L20</f>
        <v>0</v>
      </c>
      <c r="H20" s="92">
        <f>'1351'!M20</f>
        <v>0</v>
      </c>
      <c r="I20" s="92">
        <f>'1351'!N20</f>
        <v>0</v>
      </c>
      <c r="J20" s="93">
        <v>9.0909086017358795E-2</v>
      </c>
      <c r="K20" s="98"/>
      <c r="L20" s="92">
        <f>'1361'!L22</f>
        <v>0</v>
      </c>
      <c r="M20" s="92">
        <f>'1361'!M22</f>
        <v>0</v>
      </c>
      <c r="N20" s="92">
        <f>'1361'!N22</f>
        <v>0</v>
      </c>
      <c r="O20" s="80" t="str">
        <f t="shared" si="2"/>
        <v>%</v>
      </c>
      <c r="P20" s="99"/>
      <c r="Q20" s="96">
        <f>'1401'!L22</f>
        <v>0</v>
      </c>
      <c r="R20" s="96">
        <f>'1401'!M22</f>
        <v>0</v>
      </c>
      <c r="S20" s="96">
        <f>'1401'!N22</f>
        <v>0</v>
      </c>
      <c r="T20" s="80" t="str">
        <f t="shared" si="3"/>
        <v>%</v>
      </c>
      <c r="U20" s="77"/>
      <c r="V20" s="96">
        <f>'1421'!L22</f>
        <v>0</v>
      </c>
      <c r="W20" s="96">
        <f>'1421'!M22</f>
        <v>0</v>
      </c>
      <c r="X20" s="96">
        <f>'1421'!N22</f>
        <v>0</v>
      </c>
      <c r="Y20" s="80" t="str">
        <f t="shared" si="4"/>
        <v>%</v>
      </c>
      <c r="Z20" s="78"/>
      <c r="AA20" s="96">
        <f>'1601'!L22</f>
        <v>0</v>
      </c>
      <c r="AB20" s="96">
        <f>'1601'!M22</f>
        <v>0</v>
      </c>
      <c r="AC20" s="96">
        <f>'1601'!N22</f>
        <v>0</v>
      </c>
      <c r="AD20" s="80" t="str">
        <f t="shared" si="5"/>
        <v>%</v>
      </c>
      <c r="AE20" s="78"/>
      <c r="AF20" s="92">
        <f>'1621'!L22</f>
        <v>0</v>
      </c>
      <c r="AG20" s="92">
        <f>'1621'!M22</f>
        <v>0</v>
      </c>
      <c r="AH20" s="92">
        <f>'1621'!N22</f>
        <v>0</v>
      </c>
      <c r="AI20" s="80" t="str">
        <f t="shared" si="6"/>
        <v>%</v>
      </c>
      <c r="AJ20" s="78"/>
      <c r="AK20" s="96">
        <f>'1721'!L22</f>
        <v>0</v>
      </c>
      <c r="AL20" s="96">
        <f>'1721'!M22</f>
        <v>0</v>
      </c>
      <c r="AM20" s="96">
        <f>'1721'!N22</f>
        <v>0</v>
      </c>
      <c r="AN20" s="80" t="str">
        <f t="shared" si="7"/>
        <v>%</v>
      </c>
      <c r="AO20" s="78"/>
      <c r="AP20" s="96">
        <f>'9000'!Q19</f>
        <v>0</v>
      </c>
      <c r="AQ20" s="96">
        <f>'9000'!R19</f>
        <v>0</v>
      </c>
      <c r="AR20" s="96">
        <f>'9000'!S19</f>
        <v>0</v>
      </c>
      <c r="AS20" s="80" t="str">
        <f t="shared" si="8"/>
        <v>%</v>
      </c>
      <c r="AT20" s="78"/>
      <c r="AU20" s="96">
        <f t="shared" si="9"/>
        <v>0</v>
      </c>
      <c r="AV20" s="92">
        <f t="shared" si="1"/>
        <v>0</v>
      </c>
      <c r="AW20" s="92">
        <f t="shared" si="1"/>
        <v>0</v>
      </c>
      <c r="AX20" s="93" t="str">
        <f t="shared" si="10"/>
        <v>%</v>
      </c>
    </row>
    <row r="21" spans="1:52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f>'1351'!L21</f>
        <v>0</v>
      </c>
      <c r="H21" s="92">
        <f>'1351'!M21</f>
        <v>0</v>
      </c>
      <c r="I21" s="92">
        <f>'1351'!N21</f>
        <v>0</v>
      </c>
      <c r="J21" s="93" t="s">
        <v>95</v>
      </c>
      <c r="K21" s="98"/>
      <c r="L21" s="92">
        <f>'1361'!L23</f>
        <v>0</v>
      </c>
      <c r="M21" s="92">
        <f>'1361'!M23</f>
        <v>0</v>
      </c>
      <c r="N21" s="92">
        <f>'1361'!N23</f>
        <v>0</v>
      </c>
      <c r="O21" s="80" t="str">
        <f t="shared" si="2"/>
        <v>%</v>
      </c>
      <c r="P21" s="99"/>
      <c r="Q21" s="96">
        <f>'1401'!L23</f>
        <v>0</v>
      </c>
      <c r="R21" s="96">
        <f>'1401'!M23</f>
        <v>0</v>
      </c>
      <c r="S21" s="96">
        <f>'1401'!N23</f>
        <v>0</v>
      </c>
      <c r="T21" s="80" t="str">
        <f t="shared" si="3"/>
        <v>%</v>
      </c>
      <c r="U21" s="77"/>
      <c r="V21" s="96">
        <f>'1421'!L23</f>
        <v>0</v>
      </c>
      <c r="W21" s="96">
        <f>'1421'!M23</f>
        <v>0</v>
      </c>
      <c r="X21" s="96">
        <f>'1421'!N23</f>
        <v>0</v>
      </c>
      <c r="Y21" s="80" t="str">
        <f t="shared" si="4"/>
        <v>%</v>
      </c>
      <c r="Z21" s="78"/>
      <c r="AA21" s="96">
        <f>'1601'!L23</f>
        <v>0</v>
      </c>
      <c r="AB21" s="96">
        <f>'1601'!M23</f>
        <v>0</v>
      </c>
      <c r="AC21" s="96">
        <f>'1601'!N23</f>
        <v>0</v>
      </c>
      <c r="AD21" s="80" t="str">
        <f t="shared" si="5"/>
        <v>%</v>
      </c>
      <c r="AE21" s="78"/>
      <c r="AF21" s="92">
        <f>'1621'!L23</f>
        <v>0</v>
      </c>
      <c r="AG21" s="92">
        <f>'1621'!M23</f>
        <v>0</v>
      </c>
      <c r="AH21" s="92">
        <f>'1621'!N23</f>
        <v>0</v>
      </c>
      <c r="AI21" s="80" t="str">
        <f t="shared" si="6"/>
        <v>%</v>
      </c>
      <c r="AJ21" s="78"/>
      <c r="AK21" s="96">
        <f>'1721'!L23</f>
        <v>0</v>
      </c>
      <c r="AL21" s="96">
        <f>'1721'!M23</f>
        <v>0</v>
      </c>
      <c r="AM21" s="96">
        <f>'1721'!N23</f>
        <v>0</v>
      </c>
      <c r="AN21" s="80" t="str">
        <f t="shared" si="7"/>
        <v>%</v>
      </c>
      <c r="AO21" s="78"/>
      <c r="AP21" s="96">
        <f>'9000'!Q20</f>
        <v>0</v>
      </c>
      <c r="AQ21" s="96">
        <f>'9000'!R20</f>
        <v>0</v>
      </c>
      <c r="AR21" s="96">
        <f>'9000'!S20</f>
        <v>0</v>
      </c>
      <c r="AS21" s="80" t="str">
        <f t="shared" si="8"/>
        <v>%</v>
      </c>
      <c r="AT21" s="78"/>
      <c r="AU21" s="96">
        <f t="shared" si="9"/>
        <v>0</v>
      </c>
      <c r="AV21" s="92">
        <f t="shared" si="1"/>
        <v>0</v>
      </c>
      <c r="AW21" s="92">
        <f t="shared" si="1"/>
        <v>0</v>
      </c>
      <c r="AX21" s="93" t="str">
        <f t="shared" si="10"/>
        <v>%</v>
      </c>
    </row>
    <row r="22" spans="1:52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f>'1351'!L22</f>
        <v>0</v>
      </c>
      <c r="H22" s="92">
        <f>'1351'!M22</f>
        <v>0</v>
      </c>
      <c r="I22" s="92">
        <f>'1351'!N22</f>
        <v>0</v>
      </c>
      <c r="J22" s="93" t="s">
        <v>95</v>
      </c>
      <c r="K22" s="98"/>
      <c r="L22" s="92">
        <f>'1361'!L24</f>
        <v>0</v>
      </c>
      <c r="M22" s="92">
        <f>'1361'!M24</f>
        <v>0</v>
      </c>
      <c r="N22" s="92">
        <f>'1361'!N24</f>
        <v>0</v>
      </c>
      <c r="O22" s="80" t="str">
        <f t="shared" si="2"/>
        <v>%</v>
      </c>
      <c r="P22" s="99"/>
      <c r="Q22" s="96">
        <f>'1401'!L24</f>
        <v>0</v>
      </c>
      <c r="R22" s="96">
        <f>'1401'!M24</f>
        <v>0</v>
      </c>
      <c r="S22" s="96">
        <f>'1401'!N24</f>
        <v>0</v>
      </c>
      <c r="T22" s="80" t="str">
        <f t="shared" si="3"/>
        <v>%</v>
      </c>
      <c r="U22" s="77"/>
      <c r="V22" s="96">
        <f>'1421'!L24</f>
        <v>0</v>
      </c>
      <c r="W22" s="96">
        <f>'1421'!M24</f>
        <v>0</v>
      </c>
      <c r="X22" s="96">
        <f>'1421'!N24</f>
        <v>0</v>
      </c>
      <c r="Y22" s="80" t="str">
        <f t="shared" si="4"/>
        <v>%</v>
      </c>
      <c r="Z22" s="78"/>
      <c r="AA22" s="96">
        <f>'1601'!L24</f>
        <v>0</v>
      </c>
      <c r="AB22" s="96">
        <f>'1601'!M24</f>
        <v>0</v>
      </c>
      <c r="AC22" s="96">
        <f>'1601'!N24</f>
        <v>0</v>
      </c>
      <c r="AD22" s="80" t="str">
        <f t="shared" si="5"/>
        <v>%</v>
      </c>
      <c r="AE22" s="78"/>
      <c r="AF22" s="92">
        <f>'1621'!L24</f>
        <v>0</v>
      </c>
      <c r="AG22" s="92">
        <f>'1621'!M24</f>
        <v>0</v>
      </c>
      <c r="AH22" s="92">
        <f>'1621'!N24</f>
        <v>0</v>
      </c>
      <c r="AI22" s="80" t="str">
        <f t="shared" si="6"/>
        <v>%</v>
      </c>
      <c r="AJ22" s="78"/>
      <c r="AK22" s="96">
        <f>'1721'!L24</f>
        <v>0</v>
      </c>
      <c r="AL22" s="96">
        <f>'1721'!M24</f>
        <v>0</v>
      </c>
      <c r="AM22" s="96">
        <f>'1721'!N24</f>
        <v>0</v>
      </c>
      <c r="AN22" s="80" t="str">
        <f t="shared" si="7"/>
        <v>%</v>
      </c>
      <c r="AO22" s="78"/>
      <c r="AP22" s="96">
        <f>'9000'!Q21</f>
        <v>0</v>
      </c>
      <c r="AQ22" s="96">
        <f>'9000'!R21</f>
        <v>0</v>
      </c>
      <c r="AR22" s="96">
        <f>'9000'!S21</f>
        <v>0</v>
      </c>
      <c r="AS22" s="80" t="str">
        <f t="shared" si="8"/>
        <v>%</v>
      </c>
      <c r="AT22" s="78"/>
      <c r="AU22" s="96">
        <f t="shared" si="9"/>
        <v>0</v>
      </c>
      <c r="AV22" s="92">
        <f t="shared" si="1"/>
        <v>0</v>
      </c>
      <c r="AW22" s="92">
        <f t="shared" si="1"/>
        <v>0</v>
      </c>
      <c r="AX22" s="93" t="str">
        <f t="shared" si="10"/>
        <v>%</v>
      </c>
    </row>
    <row r="23" spans="1:52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6"/>
      <c r="S23" s="96"/>
      <c r="T23" s="80"/>
      <c r="U23" s="77"/>
      <c r="V23" s="96"/>
      <c r="W23" s="96"/>
      <c r="X23" s="96"/>
      <c r="Y23" s="80"/>
      <c r="Z23" s="78"/>
      <c r="AA23" s="96"/>
      <c r="AB23" s="96"/>
      <c r="AC23" s="96"/>
      <c r="AD23" s="80"/>
      <c r="AE23" s="78"/>
      <c r="AF23" s="92"/>
      <c r="AG23" s="92"/>
      <c r="AH23" s="92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1"/>
        <v>0</v>
      </c>
      <c r="AX23" s="93"/>
    </row>
    <row r="24" spans="1:52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f>'1351'!L24</f>
        <v>0</v>
      </c>
      <c r="H24" s="92">
        <f>'1351'!M24</f>
        <v>0</v>
      </c>
      <c r="I24" s="92">
        <f>'1351'!N24</f>
        <v>0</v>
      </c>
      <c r="J24" s="93" t="s">
        <v>95</v>
      </c>
      <c r="K24" s="100"/>
      <c r="L24" s="92">
        <f>'1361'!L26</f>
        <v>0</v>
      </c>
      <c r="M24" s="92">
        <f>'1361'!M26</f>
        <v>0</v>
      </c>
      <c r="N24" s="92">
        <f>'1361'!N26</f>
        <v>0</v>
      </c>
      <c r="O24" s="80" t="str">
        <f t="shared" ref="O24:O29" si="11">IF(N24=0,"%",M24/N24)</f>
        <v>%</v>
      </c>
      <c r="P24" s="101"/>
      <c r="Q24" s="96">
        <f>'1401'!L26</f>
        <v>0</v>
      </c>
      <c r="R24" s="96">
        <f>'1401'!M26</f>
        <v>0</v>
      </c>
      <c r="S24" s="96">
        <f>'1401'!N26</f>
        <v>0</v>
      </c>
      <c r="T24" s="80" t="str">
        <f t="shared" ref="T24:T29" si="12">IF(S24=0,"%",R24/S24)</f>
        <v>%</v>
      </c>
      <c r="U24" s="77"/>
      <c r="V24" s="96">
        <f>'1421'!L26</f>
        <v>0</v>
      </c>
      <c r="W24" s="96">
        <f>'1421'!M26</f>
        <v>0</v>
      </c>
      <c r="X24" s="96">
        <f>'1421'!N26</f>
        <v>0</v>
      </c>
      <c r="Y24" s="80" t="str">
        <f t="shared" ref="Y24:Y29" si="13">IF(X24=0,"%",W24/X24)</f>
        <v>%</v>
      </c>
      <c r="Z24" s="78"/>
      <c r="AA24" s="96">
        <f>'1601'!L26</f>
        <v>0</v>
      </c>
      <c r="AB24" s="96">
        <f>'1601'!M26</f>
        <v>0</v>
      </c>
      <c r="AC24" s="96">
        <f>'1601'!N26</f>
        <v>0</v>
      </c>
      <c r="AD24" s="80" t="str">
        <f t="shared" ref="AD24:AD29" si="14">IF(AC24=0,"%",AB24/AC24)</f>
        <v>%</v>
      </c>
      <c r="AE24" s="78"/>
      <c r="AF24" s="92">
        <f>'1621'!L26</f>
        <v>0</v>
      </c>
      <c r="AG24" s="92">
        <f>'1621'!M26</f>
        <v>0</v>
      </c>
      <c r="AH24" s="92">
        <f>'1621'!N26</f>
        <v>0</v>
      </c>
      <c r="AI24" s="80" t="str">
        <f t="shared" ref="AI24:AI29" si="15">IF(AH24=0,"%",AG24/AH24)</f>
        <v>%</v>
      </c>
      <c r="AJ24" s="78"/>
      <c r="AK24" s="96">
        <f>'1721'!L26</f>
        <v>0</v>
      </c>
      <c r="AL24" s="96">
        <f>'1721'!M26</f>
        <v>0</v>
      </c>
      <c r="AM24" s="96">
        <f>'1721'!N26</f>
        <v>0</v>
      </c>
      <c r="AN24" s="80" t="str">
        <f t="shared" ref="AN24:AN29" si="16">IF(AM24=0,"%",AL24/AM24)</f>
        <v>%</v>
      </c>
      <c r="AO24" s="78"/>
      <c r="AP24" s="96">
        <f>'9000'!Q23</f>
        <v>0</v>
      </c>
      <c r="AQ24" s="96">
        <f>'9000'!R23</f>
        <v>0</v>
      </c>
      <c r="AR24" s="96">
        <f>'9000'!S23</f>
        <v>0</v>
      </c>
      <c r="AS24" s="80" t="str">
        <f t="shared" ref="AS24:AS29" si="17">IF(AR24=0,"%",AQ24/AR24)</f>
        <v>%</v>
      </c>
      <c r="AT24" s="78"/>
      <c r="AU24" s="96">
        <f t="shared" ref="AU24:AU29" si="18">AF24+AK24+AP24</f>
        <v>0</v>
      </c>
      <c r="AV24" s="92">
        <f t="shared" si="1"/>
        <v>0</v>
      </c>
      <c r="AW24" s="92">
        <f t="shared" si="1"/>
        <v>0</v>
      </c>
      <c r="AX24" s="93" t="str">
        <f t="shared" ref="AX24:AX29" si="19">IF(AW24=0,"%",AV24/AW24)</f>
        <v>%</v>
      </c>
    </row>
    <row r="25" spans="1:52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f>'1351'!L25</f>
        <v>0</v>
      </c>
      <c r="H25" s="92">
        <f>'1351'!M25</f>
        <v>0</v>
      </c>
      <c r="I25" s="92">
        <f>'1351'!N25</f>
        <v>0</v>
      </c>
      <c r="J25" s="93">
        <v>9.0909069878269397E-2</v>
      </c>
      <c r="K25" s="100"/>
      <c r="L25" s="92">
        <f>'1361'!L27</f>
        <v>0</v>
      </c>
      <c r="M25" s="92">
        <f>'1361'!M27</f>
        <v>0</v>
      </c>
      <c r="N25" s="92">
        <f>'1361'!N27</f>
        <v>0</v>
      </c>
      <c r="O25" s="80" t="str">
        <f t="shared" si="11"/>
        <v>%</v>
      </c>
      <c r="P25" s="101"/>
      <c r="Q25" s="96">
        <f>'1401'!L27</f>
        <v>0</v>
      </c>
      <c r="R25" s="96">
        <f>'1401'!M27</f>
        <v>0</v>
      </c>
      <c r="S25" s="96">
        <f>'1401'!N27</f>
        <v>0</v>
      </c>
      <c r="T25" s="80" t="str">
        <f t="shared" si="12"/>
        <v>%</v>
      </c>
      <c r="U25" s="77"/>
      <c r="V25" s="96">
        <f>'1421'!L27</f>
        <v>0</v>
      </c>
      <c r="W25" s="96">
        <f>'1421'!M27</f>
        <v>0</v>
      </c>
      <c r="X25" s="96">
        <f>'1421'!N27</f>
        <v>0</v>
      </c>
      <c r="Y25" s="80" t="str">
        <f t="shared" si="13"/>
        <v>%</v>
      </c>
      <c r="Z25" s="78"/>
      <c r="AA25" s="96">
        <f>'1601'!L27</f>
        <v>0</v>
      </c>
      <c r="AB25" s="96">
        <f>'1601'!M27</f>
        <v>0</v>
      </c>
      <c r="AC25" s="96">
        <f>'1601'!N27</f>
        <v>0</v>
      </c>
      <c r="AD25" s="80" t="str">
        <f t="shared" si="14"/>
        <v>%</v>
      </c>
      <c r="AE25" s="78"/>
      <c r="AF25" s="92">
        <f>'1621'!L27</f>
        <v>0</v>
      </c>
      <c r="AG25" s="92">
        <f>'1621'!M27</f>
        <v>0</v>
      </c>
      <c r="AH25" s="92">
        <f>'1621'!N27</f>
        <v>0</v>
      </c>
      <c r="AI25" s="80" t="str">
        <f t="shared" si="15"/>
        <v>%</v>
      </c>
      <c r="AJ25" s="78"/>
      <c r="AK25" s="96">
        <f>'1721'!L27</f>
        <v>0</v>
      </c>
      <c r="AL25" s="96">
        <f>'1721'!M27</f>
        <v>0</v>
      </c>
      <c r="AM25" s="96">
        <f>'1721'!N27</f>
        <v>0</v>
      </c>
      <c r="AN25" s="80" t="str">
        <f t="shared" si="16"/>
        <v>%</v>
      </c>
      <c r="AO25" s="78"/>
      <c r="AP25" s="96">
        <f>'9000'!Q24</f>
        <v>0</v>
      </c>
      <c r="AQ25" s="96">
        <f>'9000'!R24</f>
        <v>0</v>
      </c>
      <c r="AR25" s="96">
        <f>'9000'!S24</f>
        <v>0</v>
      </c>
      <c r="AS25" s="80" t="str">
        <f t="shared" si="17"/>
        <v>%</v>
      </c>
      <c r="AT25" s="78"/>
      <c r="AU25" s="96">
        <f t="shared" si="18"/>
        <v>0</v>
      </c>
      <c r="AV25" s="92">
        <f t="shared" si="1"/>
        <v>0</v>
      </c>
      <c r="AW25" s="92">
        <f t="shared" si="1"/>
        <v>0</v>
      </c>
      <c r="AX25" s="93" t="str">
        <f t="shared" si="19"/>
        <v>%</v>
      </c>
    </row>
    <row r="26" spans="1:52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f>'1351'!L26</f>
        <v>0</v>
      </c>
      <c r="H26" s="92">
        <f>'1351'!M26</f>
        <v>0</v>
      </c>
      <c r="I26" s="92">
        <f>'1351'!N26</f>
        <v>0</v>
      </c>
      <c r="J26" s="93" t="s">
        <v>95</v>
      </c>
      <c r="K26" s="100"/>
      <c r="L26" s="92">
        <f>'1361'!L28</f>
        <v>0</v>
      </c>
      <c r="M26" s="92">
        <f>'1361'!M28</f>
        <v>0</v>
      </c>
      <c r="N26" s="92">
        <f>'1361'!N28</f>
        <v>0</v>
      </c>
      <c r="O26" s="80" t="str">
        <f t="shared" si="11"/>
        <v>%</v>
      </c>
      <c r="P26" s="101"/>
      <c r="Q26" s="96">
        <f>'1401'!L28</f>
        <v>0</v>
      </c>
      <c r="R26" s="96">
        <f>'1401'!M28</f>
        <v>0</v>
      </c>
      <c r="S26" s="96">
        <f>'1401'!N28</f>
        <v>0</v>
      </c>
      <c r="T26" s="80" t="str">
        <f t="shared" si="12"/>
        <v>%</v>
      </c>
      <c r="U26" s="77"/>
      <c r="V26" s="96">
        <f>'1421'!L28</f>
        <v>0</v>
      </c>
      <c r="W26" s="96">
        <f>'1421'!M28</f>
        <v>0</v>
      </c>
      <c r="X26" s="96">
        <f>'1421'!N28</f>
        <v>0</v>
      </c>
      <c r="Y26" s="80" t="str">
        <f t="shared" si="13"/>
        <v>%</v>
      </c>
      <c r="Z26" s="78"/>
      <c r="AA26" s="96">
        <f>'1601'!L28</f>
        <v>0</v>
      </c>
      <c r="AB26" s="96">
        <f>'1601'!M28</f>
        <v>0</v>
      </c>
      <c r="AC26" s="96">
        <f>'1601'!N28</f>
        <v>0</v>
      </c>
      <c r="AD26" s="80" t="str">
        <f t="shared" si="14"/>
        <v>%</v>
      </c>
      <c r="AE26" s="78"/>
      <c r="AF26" s="92">
        <f>'1621'!L28</f>
        <v>0</v>
      </c>
      <c r="AG26" s="92">
        <f>'1621'!M28</f>
        <v>0</v>
      </c>
      <c r="AH26" s="92">
        <f>'1621'!N28</f>
        <v>0</v>
      </c>
      <c r="AI26" s="80" t="str">
        <f t="shared" si="15"/>
        <v>%</v>
      </c>
      <c r="AJ26" s="78"/>
      <c r="AK26" s="96">
        <f>'1721'!L28</f>
        <v>0</v>
      </c>
      <c r="AL26" s="96">
        <f>'1721'!M28</f>
        <v>0</v>
      </c>
      <c r="AM26" s="96">
        <f>'1721'!N28</f>
        <v>0</v>
      </c>
      <c r="AN26" s="80" t="str">
        <f t="shared" si="16"/>
        <v>%</v>
      </c>
      <c r="AO26" s="78"/>
      <c r="AP26" s="96">
        <f>'9000'!Q25</f>
        <v>0</v>
      </c>
      <c r="AQ26" s="96">
        <f>'9000'!R25</f>
        <v>0</v>
      </c>
      <c r="AR26" s="96">
        <f>'9000'!S25</f>
        <v>0</v>
      </c>
      <c r="AS26" s="80" t="str">
        <f t="shared" si="17"/>
        <v>%</v>
      </c>
      <c r="AT26" s="78"/>
      <c r="AU26" s="96">
        <f t="shared" si="18"/>
        <v>0</v>
      </c>
      <c r="AV26" s="92">
        <f t="shared" si="1"/>
        <v>0</v>
      </c>
      <c r="AW26" s="92">
        <f t="shared" si="1"/>
        <v>0</v>
      </c>
      <c r="AX26" s="93" t="str">
        <f t="shared" si="19"/>
        <v>%</v>
      </c>
    </row>
    <row r="27" spans="1:52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f>'1351'!L27</f>
        <v>0</v>
      </c>
      <c r="H27" s="92">
        <f>'1351'!M27</f>
        <v>0</v>
      </c>
      <c r="I27" s="92">
        <f>'1351'!N27</f>
        <v>0</v>
      </c>
      <c r="J27" s="93" t="s">
        <v>95</v>
      </c>
      <c r="K27" s="100"/>
      <c r="L27" s="92">
        <f>'1361'!L29</f>
        <v>0</v>
      </c>
      <c r="M27" s="92">
        <f>'1361'!M29</f>
        <v>0</v>
      </c>
      <c r="N27" s="92">
        <f>'1361'!N29</f>
        <v>0</v>
      </c>
      <c r="O27" s="80" t="str">
        <f t="shared" si="11"/>
        <v>%</v>
      </c>
      <c r="P27" s="101"/>
      <c r="Q27" s="96">
        <f>'1401'!L29</f>
        <v>0</v>
      </c>
      <c r="R27" s="96">
        <f>'1401'!M29</f>
        <v>0</v>
      </c>
      <c r="S27" s="96">
        <f>'1401'!N29</f>
        <v>0</v>
      </c>
      <c r="T27" s="80" t="str">
        <f t="shared" si="12"/>
        <v>%</v>
      </c>
      <c r="U27" s="77"/>
      <c r="V27" s="96">
        <f>'1421'!L29</f>
        <v>0</v>
      </c>
      <c r="W27" s="96">
        <f>'1421'!M29</f>
        <v>0</v>
      </c>
      <c r="X27" s="96">
        <f>'1421'!N29</f>
        <v>0</v>
      </c>
      <c r="Y27" s="80" t="str">
        <f t="shared" si="13"/>
        <v>%</v>
      </c>
      <c r="Z27" s="78"/>
      <c r="AA27" s="96">
        <f>'1601'!L29</f>
        <v>0</v>
      </c>
      <c r="AB27" s="96">
        <f>'1601'!M29</f>
        <v>0</v>
      </c>
      <c r="AC27" s="96">
        <f>'1601'!N29</f>
        <v>0</v>
      </c>
      <c r="AD27" s="80" t="str">
        <f t="shared" si="14"/>
        <v>%</v>
      </c>
      <c r="AE27" s="78"/>
      <c r="AF27" s="92">
        <f>'1621'!L29</f>
        <v>0</v>
      </c>
      <c r="AG27" s="92">
        <f>'1621'!M29</f>
        <v>0</v>
      </c>
      <c r="AH27" s="92">
        <f>'1621'!N29</f>
        <v>0</v>
      </c>
      <c r="AI27" s="80" t="str">
        <f t="shared" si="15"/>
        <v>%</v>
      </c>
      <c r="AJ27" s="78"/>
      <c r="AK27" s="96">
        <f>'1721'!L29</f>
        <v>0</v>
      </c>
      <c r="AL27" s="96">
        <f>'1721'!M29</f>
        <v>0</v>
      </c>
      <c r="AM27" s="96">
        <f>'1721'!N29</f>
        <v>0</v>
      </c>
      <c r="AN27" s="80" t="str">
        <f t="shared" si="16"/>
        <v>%</v>
      </c>
      <c r="AO27" s="78"/>
      <c r="AP27" s="96">
        <f>'9000'!Q26</f>
        <v>0</v>
      </c>
      <c r="AQ27" s="96">
        <f>'9000'!R26</f>
        <v>0</v>
      </c>
      <c r="AR27" s="96">
        <f>'9000'!S26</f>
        <v>0</v>
      </c>
      <c r="AS27" s="80" t="str">
        <f t="shared" si="17"/>
        <v>%</v>
      </c>
      <c r="AT27" s="78"/>
      <c r="AU27" s="96">
        <f t="shared" si="18"/>
        <v>0</v>
      </c>
      <c r="AV27" s="92">
        <f t="shared" si="1"/>
        <v>0</v>
      </c>
      <c r="AW27" s="92">
        <f t="shared" si="1"/>
        <v>0</v>
      </c>
      <c r="AX27" s="93" t="str">
        <f t="shared" si="19"/>
        <v>%</v>
      </c>
    </row>
    <row r="28" spans="1:52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f>'1351'!L28</f>
        <v>0</v>
      </c>
      <c r="H28" s="92">
        <f>'1351'!M28</f>
        <v>0</v>
      </c>
      <c r="I28" s="92">
        <f>'1351'!N28</f>
        <v>0</v>
      </c>
      <c r="J28" s="93">
        <v>0</v>
      </c>
      <c r="K28" s="100"/>
      <c r="L28" s="92">
        <f>'1361'!L30</f>
        <v>0</v>
      </c>
      <c r="M28" s="92">
        <f>'1361'!M30</f>
        <v>0</v>
      </c>
      <c r="N28" s="92">
        <f>'1361'!N30</f>
        <v>0</v>
      </c>
      <c r="O28" s="80" t="str">
        <f t="shared" si="11"/>
        <v>%</v>
      </c>
      <c r="P28" s="101"/>
      <c r="Q28" s="96">
        <f>'1401'!L30</f>
        <v>0</v>
      </c>
      <c r="R28" s="96">
        <f>'1401'!M30</f>
        <v>0</v>
      </c>
      <c r="S28" s="96">
        <f>'1401'!N30</f>
        <v>0</v>
      </c>
      <c r="T28" s="80" t="str">
        <f t="shared" si="12"/>
        <v>%</v>
      </c>
      <c r="U28" s="77"/>
      <c r="V28" s="96">
        <f>'1421'!L30</f>
        <v>0</v>
      </c>
      <c r="W28" s="96">
        <f>'1421'!M30</f>
        <v>0</v>
      </c>
      <c r="X28" s="96">
        <f>'1421'!N30</f>
        <v>0</v>
      </c>
      <c r="Y28" s="80" t="str">
        <f t="shared" si="13"/>
        <v>%</v>
      </c>
      <c r="Z28" s="78"/>
      <c r="AA28" s="96">
        <f>'1601'!L30</f>
        <v>0</v>
      </c>
      <c r="AB28" s="96">
        <f>'1601'!M30</f>
        <v>0</v>
      </c>
      <c r="AC28" s="96">
        <f>'1601'!N30</f>
        <v>0</v>
      </c>
      <c r="AD28" s="80" t="str">
        <f t="shared" si="14"/>
        <v>%</v>
      </c>
      <c r="AE28" s="78"/>
      <c r="AF28" s="92">
        <f>'1621'!L30</f>
        <v>0</v>
      </c>
      <c r="AG28" s="92">
        <f>'1621'!M30</f>
        <v>0</v>
      </c>
      <c r="AH28" s="92">
        <f>'1621'!N30</f>
        <v>0</v>
      </c>
      <c r="AI28" s="80" t="str">
        <f t="shared" si="15"/>
        <v>%</v>
      </c>
      <c r="AJ28" s="78"/>
      <c r="AK28" s="96">
        <f>'1721'!L30</f>
        <v>0</v>
      </c>
      <c r="AL28" s="96">
        <f>'1721'!M30</f>
        <v>0</v>
      </c>
      <c r="AM28" s="96">
        <f>'1721'!N30</f>
        <v>0</v>
      </c>
      <c r="AN28" s="80" t="str">
        <f t="shared" si="16"/>
        <v>%</v>
      </c>
      <c r="AO28" s="78"/>
      <c r="AP28" s="96">
        <f>'9000'!Q27</f>
        <v>0</v>
      </c>
      <c r="AQ28" s="96">
        <f>'9000'!R27</f>
        <v>0</v>
      </c>
      <c r="AR28" s="96">
        <f>'9000'!S27</f>
        <v>0</v>
      </c>
      <c r="AS28" s="80" t="str">
        <f t="shared" si="17"/>
        <v>%</v>
      </c>
      <c r="AT28" s="78"/>
      <c r="AU28" s="96">
        <f t="shared" si="18"/>
        <v>0</v>
      </c>
      <c r="AV28" s="92">
        <f t="shared" si="1"/>
        <v>0</v>
      </c>
      <c r="AW28" s="92">
        <f t="shared" si="1"/>
        <v>0</v>
      </c>
      <c r="AX28" s="93" t="str">
        <f t="shared" si="19"/>
        <v>%</v>
      </c>
    </row>
    <row r="29" spans="1:52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f>'1351'!L29</f>
        <v>0</v>
      </c>
      <c r="H29" s="92">
        <f>'1351'!M29</f>
        <v>0</v>
      </c>
      <c r="I29" s="92">
        <f>'1351'!N29</f>
        <v>0</v>
      </c>
      <c r="J29" s="80" t="s">
        <v>95</v>
      </c>
      <c r="K29" s="101"/>
      <c r="L29" s="92">
        <f>'1361'!L31</f>
        <v>0</v>
      </c>
      <c r="M29" s="92">
        <f>'1361'!M31</f>
        <v>0</v>
      </c>
      <c r="N29" s="92">
        <f>'1361'!N31</f>
        <v>0</v>
      </c>
      <c r="O29" s="80" t="str">
        <f t="shared" si="11"/>
        <v>%</v>
      </c>
      <c r="P29" s="101"/>
      <c r="Q29" s="96">
        <f>'1401'!L31</f>
        <v>0</v>
      </c>
      <c r="R29" s="96">
        <f>'1401'!M31</f>
        <v>0</v>
      </c>
      <c r="S29" s="96">
        <f>'1401'!N31</f>
        <v>0</v>
      </c>
      <c r="T29" s="80" t="str">
        <f t="shared" si="12"/>
        <v>%</v>
      </c>
      <c r="U29" s="77"/>
      <c r="V29" s="96">
        <f>'1421'!L31</f>
        <v>0</v>
      </c>
      <c r="W29" s="96">
        <f>'1421'!M31</f>
        <v>0</v>
      </c>
      <c r="X29" s="96">
        <f>'1421'!N31</f>
        <v>0</v>
      </c>
      <c r="Y29" s="80" t="str">
        <f t="shared" si="13"/>
        <v>%</v>
      </c>
      <c r="Z29" s="78"/>
      <c r="AA29" s="96">
        <f>'1601'!L31</f>
        <v>0</v>
      </c>
      <c r="AB29" s="96">
        <f>'1601'!M31</f>
        <v>0</v>
      </c>
      <c r="AC29" s="96">
        <f>'1601'!N31</f>
        <v>0</v>
      </c>
      <c r="AD29" s="80" t="str">
        <f t="shared" si="14"/>
        <v>%</v>
      </c>
      <c r="AE29" s="78"/>
      <c r="AF29" s="92">
        <f>'1621'!L31</f>
        <v>0</v>
      </c>
      <c r="AG29" s="92">
        <f>'1621'!M31</f>
        <v>0</v>
      </c>
      <c r="AH29" s="92">
        <f>'1621'!N31</f>
        <v>0</v>
      </c>
      <c r="AI29" s="80" t="str">
        <f t="shared" si="15"/>
        <v>%</v>
      </c>
      <c r="AJ29" s="78"/>
      <c r="AK29" s="96">
        <f>'1721'!L31</f>
        <v>0</v>
      </c>
      <c r="AL29" s="96">
        <f>'1721'!M31</f>
        <v>0</v>
      </c>
      <c r="AM29" s="96">
        <f>'1721'!N31</f>
        <v>0</v>
      </c>
      <c r="AN29" s="80" t="str">
        <f t="shared" si="16"/>
        <v>%</v>
      </c>
      <c r="AO29" s="78"/>
      <c r="AP29" s="96">
        <f>'9000'!Q28</f>
        <v>0</v>
      </c>
      <c r="AQ29" s="96">
        <f>'9000'!R28</f>
        <v>0</v>
      </c>
      <c r="AR29" s="96">
        <f>'9000'!S28</f>
        <v>0</v>
      </c>
      <c r="AS29" s="80" t="str">
        <f t="shared" si="17"/>
        <v>%</v>
      </c>
      <c r="AT29" s="78"/>
      <c r="AU29" s="96">
        <f t="shared" si="18"/>
        <v>0</v>
      </c>
      <c r="AV29" s="92">
        <f t="shared" si="1"/>
        <v>0</v>
      </c>
      <c r="AW29" s="92">
        <f t="shared" si="1"/>
        <v>0</v>
      </c>
      <c r="AX29" s="93" t="str">
        <f t="shared" si="19"/>
        <v>%</v>
      </c>
    </row>
    <row r="30" spans="1:52" ht="27.75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1040.25</v>
      </c>
      <c r="H30" s="102">
        <f>SUM(H14:H29)</f>
        <v>1040.25</v>
      </c>
      <c r="I30" s="102">
        <f>SUM(I14:I29)</f>
        <v>398120.46</v>
      </c>
      <c r="J30" s="103">
        <v>8.8403849620694447E-2</v>
      </c>
      <c r="K30" s="101"/>
      <c r="L30" s="102">
        <f>SUM(L14:L29)</f>
        <v>4006.55</v>
      </c>
      <c r="M30" s="102">
        <f>SUM(M14:M29)</f>
        <v>4006.55</v>
      </c>
      <c r="N30" s="102">
        <f>SUM(N14:N29)</f>
        <v>339077.05</v>
      </c>
      <c r="O30" s="103">
        <f>IF(N30=0,"",M30/N30)</f>
        <v>1.1816045940000953E-2</v>
      </c>
      <c r="P30" s="101"/>
      <c r="Q30" s="102">
        <f>SUM(Q14:Q29)</f>
        <v>13957.61</v>
      </c>
      <c r="R30" s="102">
        <f>SUM(R14:R29)</f>
        <v>13957.61</v>
      </c>
      <c r="S30" s="102">
        <f>SUM(S14:S29)</f>
        <v>341586.94</v>
      </c>
      <c r="T30" s="103">
        <f>IF(S30=0,"",R30/S30)</f>
        <v>4.0861076246064915E-2</v>
      </c>
      <c r="U30" s="77"/>
      <c r="V30" s="102">
        <f>SUM(V14:V29)</f>
        <v>0</v>
      </c>
      <c r="W30" s="102">
        <f>SUM(W14:W29)</f>
        <v>0</v>
      </c>
      <c r="X30" s="102">
        <f>SUM(X14:X29)</f>
        <v>190552.35</v>
      </c>
      <c r="Y30" s="103">
        <f>IF(X30=0,"",W30/X30)</f>
        <v>0</v>
      </c>
      <c r="Z30" s="78"/>
      <c r="AA30" s="102">
        <f>SUM(AA14:AA29)</f>
        <v>0</v>
      </c>
      <c r="AB30" s="102">
        <f>SUM(AB14:AB29)</f>
        <v>0</v>
      </c>
      <c r="AC30" s="102">
        <f>SUM(AC14:AC29)</f>
        <v>304081.69</v>
      </c>
      <c r="AD30" s="103">
        <f>IF(AC30=0,"",AB30/AC30)</f>
        <v>0</v>
      </c>
      <c r="AE30" s="78"/>
      <c r="AF30" s="102">
        <f>SUM(AF14:AF29)</f>
        <v>9853.1200000000008</v>
      </c>
      <c r="AG30" s="102">
        <f>SUM(AG14:AG29)</f>
        <v>9853.1200000000008</v>
      </c>
      <c r="AH30" s="102">
        <f>SUM(AH14:AH29)</f>
        <v>337992.04</v>
      </c>
      <c r="AI30" s="103">
        <f>IF(AH30=0,"",AG30/AH30)</f>
        <v>2.9151929140106381E-2</v>
      </c>
      <c r="AJ30" s="78"/>
      <c r="AK30" s="102">
        <f>SUM(AK14:AK29)</f>
        <v>2273.12</v>
      </c>
      <c r="AL30" s="102">
        <f>SUM(AL14:AL29)</f>
        <v>2273.12</v>
      </c>
      <c r="AM30" s="102">
        <f>SUM(AM14:AM29)</f>
        <v>686793</v>
      </c>
      <c r="AN30" s="103">
        <f>IF(AM30=0,"",AL30/AM30)</f>
        <v>3.3097600004659334E-3</v>
      </c>
      <c r="AO30" s="78"/>
      <c r="AP30" s="102">
        <f>SUM(AP14:AP29)</f>
        <v>83121.55</v>
      </c>
      <c r="AQ30" s="102">
        <f>SUM(AQ14:AQ29)</f>
        <v>83121.55</v>
      </c>
      <c r="AR30" s="102">
        <f>SUM(AR14:AR29)</f>
        <v>1126402.04</v>
      </c>
      <c r="AS30" s="103">
        <f>IF(AR30=0,"",AQ30/AR30)</f>
        <v>7.3793856055161269E-2</v>
      </c>
      <c r="AT30" s="78"/>
      <c r="AU30" s="102">
        <f>SUM(AU14:AU29)</f>
        <v>95247.790000000008</v>
      </c>
      <c r="AV30" s="118">
        <f>SUM(AV14:AV29)</f>
        <v>114252.2</v>
      </c>
      <c r="AW30" s="118">
        <f>SUM(AW14:AW29)</f>
        <v>3724605.5700000003</v>
      </c>
      <c r="AX30" s="119">
        <f>IF(AW30=0,"",AV30/AW30)</f>
        <v>3.0674979632809813E-2</v>
      </c>
      <c r="AZ30" s="56"/>
    </row>
    <row r="31" spans="1:52" ht="16.5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2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f>'1351'!L34</f>
        <v>1040.25</v>
      </c>
      <c r="H34" s="92">
        <f>'1351'!M34</f>
        <v>1040.25</v>
      </c>
      <c r="I34" s="92">
        <f>'1351'!N34</f>
        <v>157126.39000000001</v>
      </c>
      <c r="J34" s="80">
        <v>5.4045228213744027E-3</v>
      </c>
      <c r="K34" s="101"/>
      <c r="L34" s="92">
        <f>'1361'!L36</f>
        <v>4006.55</v>
      </c>
      <c r="M34" s="92">
        <f>'1361'!M36</f>
        <v>4006.55</v>
      </c>
      <c r="N34" s="92">
        <f>'1361'!N36</f>
        <v>257180.85</v>
      </c>
      <c r="O34" s="80">
        <f t="shared" ref="O34:O48" si="20">IF(N34=0,"%",M34/N34)</f>
        <v>1.5578726021008174E-2</v>
      </c>
      <c r="P34" s="101"/>
      <c r="Q34" s="96">
        <f>'1401'!L36</f>
        <v>13957.61</v>
      </c>
      <c r="R34" s="96">
        <f>'1401'!M36</f>
        <v>13957.61</v>
      </c>
      <c r="S34" s="96">
        <f>'1401'!N36</f>
        <v>106065.72</v>
      </c>
      <c r="T34" s="80">
        <f t="shared" ref="T34:T49" si="21">IF(S34=0,"%",R34/S34)</f>
        <v>0.13159397777151752</v>
      </c>
      <c r="U34" s="77"/>
      <c r="V34" s="96">
        <f>'1421'!L36</f>
        <v>0</v>
      </c>
      <c r="W34" s="96">
        <f>'1421'!M36</f>
        <v>0</v>
      </c>
      <c r="X34" s="96">
        <f>'1421'!N36</f>
        <v>76958.820000000007</v>
      </c>
      <c r="Y34" s="80">
        <f t="shared" ref="Y34:Y49" si="22">IF(X34=0,"%",W34/X34)</f>
        <v>0</v>
      </c>
      <c r="Z34" s="78"/>
      <c r="AA34" s="96">
        <f>'1601'!L36</f>
        <v>0</v>
      </c>
      <c r="AB34" s="96">
        <f>'1601'!M36</f>
        <v>0</v>
      </c>
      <c r="AC34" s="96">
        <f>'1601'!N36</f>
        <v>94020.95</v>
      </c>
      <c r="AD34" s="80">
        <f t="shared" ref="AD34:AD49" si="23">IF(AC34=0,"%",AB34/AC34)</f>
        <v>0</v>
      </c>
      <c r="AE34" s="78"/>
      <c r="AF34" s="92">
        <f>'1621'!L37</f>
        <v>4536.24</v>
      </c>
      <c r="AG34" s="92">
        <f>'1621'!M37</f>
        <v>4536.24</v>
      </c>
      <c r="AH34" s="92">
        <f>'1621'!N37</f>
        <v>126871.34000000001</v>
      </c>
      <c r="AI34" s="80">
        <f t="shared" ref="AI34:AI49" si="24">IF(AH34=0,"%",AG34/AH34)</f>
        <v>3.5754647188245975E-2</v>
      </c>
      <c r="AJ34" s="78"/>
      <c r="AK34" s="96">
        <f>'1721'!L36</f>
        <v>7371.7399999999989</v>
      </c>
      <c r="AL34" s="96">
        <f>'1721'!M36</f>
        <v>7371.7399999999989</v>
      </c>
      <c r="AM34" s="96">
        <f>'1721'!N36</f>
        <v>617227.41</v>
      </c>
      <c r="AN34" s="80">
        <f t="shared" ref="AN34:AN49" si="25">IF(AM34=0,"%",AL34/AM34)</f>
        <v>1.1943312757286651E-2</v>
      </c>
      <c r="AO34" s="78"/>
      <c r="AP34" s="96">
        <f>'9000'!Q33</f>
        <v>4462.49</v>
      </c>
      <c r="AQ34" s="96">
        <f>'9000'!R33</f>
        <v>4462.49</v>
      </c>
      <c r="AR34" s="96">
        <f>'9000'!S33</f>
        <v>444972.25</v>
      </c>
      <c r="AS34" s="80">
        <f t="shared" ref="AS34:AS48" si="26">IF(AR34=0,"%",AQ34/AR34)</f>
        <v>1.0028692800506098E-2</v>
      </c>
      <c r="AT34" s="78"/>
      <c r="AU34" s="96">
        <f t="shared" ref="AU34:AU49" si="27">AF34+AK34+AP34</f>
        <v>16370.47</v>
      </c>
      <c r="AV34" s="92">
        <f>H34+M34+R34+W34+AB34+AG34+AL34+AQ34</f>
        <v>35374.879999999997</v>
      </c>
      <c r="AW34" s="92">
        <f>I34+N34+S34+X34+AC34+AH34+AM34+AR34</f>
        <v>1880423.73</v>
      </c>
      <c r="AX34" s="93">
        <f t="shared" ref="AX34:AX48" si="28">IF(AW34=0,"%",AV34/AW34)</f>
        <v>1.8812185485449068E-2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f>'1351'!L35</f>
        <v>0</v>
      </c>
      <c r="H35" s="92">
        <f>'1351'!M35</f>
        <v>0</v>
      </c>
      <c r="I35" s="92">
        <f>'1351'!N35</f>
        <v>240994.08</v>
      </c>
      <c r="J35" s="80">
        <v>8.8888260133120804E-4</v>
      </c>
      <c r="K35" s="101"/>
      <c r="L35" s="92">
        <f>'1361'!L37</f>
        <v>0</v>
      </c>
      <c r="M35" s="92">
        <f>'1361'!M37</f>
        <v>0</v>
      </c>
      <c r="N35" s="92">
        <f>'1361'!N37</f>
        <v>81896.210000000006</v>
      </c>
      <c r="O35" s="80">
        <f t="shared" si="20"/>
        <v>0</v>
      </c>
      <c r="P35" s="101"/>
      <c r="Q35" s="96">
        <f>'1401'!L37</f>
        <v>0</v>
      </c>
      <c r="R35" s="96">
        <f>'1401'!M37</f>
        <v>0</v>
      </c>
      <c r="S35" s="96">
        <f>'1401'!N37</f>
        <v>235521.21000000002</v>
      </c>
      <c r="T35" s="80">
        <f t="shared" si="21"/>
        <v>0</v>
      </c>
      <c r="U35" s="77"/>
      <c r="V35" s="96">
        <f>'1421'!L37</f>
        <v>0</v>
      </c>
      <c r="W35" s="96">
        <f>'1421'!M37</f>
        <v>0</v>
      </c>
      <c r="X35" s="96">
        <f>'1421'!N37</f>
        <v>113593.53000000001</v>
      </c>
      <c r="Y35" s="80">
        <f t="shared" si="22"/>
        <v>0</v>
      </c>
      <c r="Z35" s="78"/>
      <c r="AA35" s="96">
        <f>'1601'!L37</f>
        <v>0</v>
      </c>
      <c r="AB35" s="96">
        <f>'1601'!M37</f>
        <v>0</v>
      </c>
      <c r="AC35" s="96">
        <f>'1601'!N37</f>
        <v>210060.78</v>
      </c>
      <c r="AD35" s="80">
        <f t="shared" si="23"/>
        <v>0</v>
      </c>
      <c r="AE35" s="78"/>
      <c r="AF35" s="92">
        <f>'1621'!L38</f>
        <v>5316.88</v>
      </c>
      <c r="AG35" s="92">
        <f>'1621'!M38</f>
        <v>5316.88</v>
      </c>
      <c r="AH35" s="92">
        <f>'1621'!N38</f>
        <v>211120.43000000002</v>
      </c>
      <c r="AI35" s="80">
        <f t="shared" si="24"/>
        <v>2.5184109373024673E-2</v>
      </c>
      <c r="AJ35" s="78"/>
      <c r="AK35" s="96">
        <f>'1721'!L37</f>
        <v>2273.12</v>
      </c>
      <c r="AL35" s="96">
        <f>'1721'!M37</f>
        <v>2273.12</v>
      </c>
      <c r="AM35" s="96">
        <f>'1721'!N37</f>
        <v>69565.67</v>
      </c>
      <c r="AN35" s="80">
        <f t="shared" si="25"/>
        <v>3.2675887402507584E-2</v>
      </c>
      <c r="AO35" s="78"/>
      <c r="AP35" s="96">
        <f>'9000'!Q34</f>
        <v>77659.059999999983</v>
      </c>
      <c r="AQ35" s="96">
        <f>'9000'!R34</f>
        <v>77659.059999999983</v>
      </c>
      <c r="AR35" s="96">
        <f>'9000'!S34</f>
        <v>597356.33000000007</v>
      </c>
      <c r="AS35" s="80">
        <f t="shared" si="26"/>
        <v>0.13000458202225793</v>
      </c>
      <c r="AT35" s="78"/>
      <c r="AU35" s="96">
        <f t="shared" si="27"/>
        <v>85249.059999999983</v>
      </c>
      <c r="AV35" s="92">
        <f t="shared" ref="AV35:AW49" si="29">H35+M35+R35+W35+AB35+AG35+AL35+AQ35</f>
        <v>85249.059999999983</v>
      </c>
      <c r="AW35" s="92">
        <f t="shared" si="29"/>
        <v>1760108.24</v>
      </c>
      <c r="AX35" s="93">
        <f t="shared" si="28"/>
        <v>4.8433987218876942E-2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f>'1351'!L36</f>
        <v>0</v>
      </c>
      <c r="H36" s="92">
        <f>'1351'!M36</f>
        <v>0</v>
      </c>
      <c r="I36" s="92">
        <f>'1351'!N36</f>
        <v>0</v>
      </c>
      <c r="J36" s="80">
        <v>0</v>
      </c>
      <c r="K36" s="101"/>
      <c r="L36" s="92">
        <f>'1361'!L38</f>
        <v>0</v>
      </c>
      <c r="M36" s="92">
        <f>'1361'!M38</f>
        <v>0</v>
      </c>
      <c r="N36" s="92">
        <f>'1361'!N38</f>
        <v>0</v>
      </c>
      <c r="O36" s="80" t="str">
        <f t="shared" si="20"/>
        <v>%</v>
      </c>
      <c r="P36" s="101"/>
      <c r="Q36" s="96">
        <f>'1401'!L38</f>
        <v>0</v>
      </c>
      <c r="R36" s="96">
        <f>'1401'!M38</f>
        <v>0</v>
      </c>
      <c r="S36" s="96">
        <f>'1401'!N38</f>
        <v>0</v>
      </c>
      <c r="T36" s="80" t="str">
        <f t="shared" si="21"/>
        <v>%</v>
      </c>
      <c r="U36" s="77"/>
      <c r="V36" s="96">
        <f>'1421'!L38</f>
        <v>0</v>
      </c>
      <c r="W36" s="96">
        <f>'1421'!M38</f>
        <v>0</v>
      </c>
      <c r="X36" s="96">
        <f>'1421'!N38</f>
        <v>0</v>
      </c>
      <c r="Y36" s="80" t="str">
        <f t="shared" si="22"/>
        <v>%</v>
      </c>
      <c r="Z36" s="78"/>
      <c r="AA36" s="96">
        <f>'1601'!L38</f>
        <v>0</v>
      </c>
      <c r="AB36" s="96">
        <f>'1601'!M38</f>
        <v>0</v>
      </c>
      <c r="AC36" s="96">
        <f>'1601'!N38</f>
        <v>0</v>
      </c>
      <c r="AD36" s="80" t="str">
        <f t="shared" si="23"/>
        <v>%</v>
      </c>
      <c r="AE36" s="78"/>
      <c r="AF36" s="92">
        <f>'1621'!L39</f>
        <v>0</v>
      </c>
      <c r="AG36" s="92">
        <f>'1621'!M39</f>
        <v>0</v>
      </c>
      <c r="AH36" s="92">
        <f>'1621'!N39</f>
        <v>0</v>
      </c>
      <c r="AI36" s="80" t="str">
        <f t="shared" si="24"/>
        <v>%</v>
      </c>
      <c r="AJ36" s="78"/>
      <c r="AK36" s="96">
        <f>'1721'!L38</f>
        <v>0</v>
      </c>
      <c r="AL36" s="96">
        <f>'1721'!M38</f>
        <v>0</v>
      </c>
      <c r="AM36" s="96">
        <f>'1721'!N38</f>
        <v>0</v>
      </c>
      <c r="AN36" s="80" t="str">
        <f t="shared" si="25"/>
        <v>%</v>
      </c>
      <c r="AO36" s="78"/>
      <c r="AP36" s="96">
        <f>'9000'!Q35</f>
        <v>0</v>
      </c>
      <c r="AQ36" s="96">
        <f>'9000'!R35</f>
        <v>0</v>
      </c>
      <c r="AR36" s="96">
        <f>'9000'!S35</f>
        <v>0</v>
      </c>
      <c r="AS36" s="80" t="str">
        <f t="shared" si="26"/>
        <v>%</v>
      </c>
      <c r="AT36" s="78"/>
      <c r="AU36" s="96">
        <f t="shared" si="27"/>
        <v>0</v>
      </c>
      <c r="AV36" s="92">
        <f t="shared" si="29"/>
        <v>0</v>
      </c>
      <c r="AW36" s="92">
        <f t="shared" si="29"/>
        <v>0</v>
      </c>
      <c r="AX36" s="93" t="str">
        <f t="shared" si="28"/>
        <v>%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f>'1351'!L37</f>
        <v>0</v>
      </c>
      <c r="H37" s="92">
        <f>'1351'!M37</f>
        <v>0</v>
      </c>
      <c r="I37" s="92">
        <f>'1351'!N37</f>
        <v>0</v>
      </c>
      <c r="J37" s="80" t="s">
        <v>95</v>
      </c>
      <c r="K37" s="101"/>
      <c r="L37" s="92">
        <f>'1361'!L39</f>
        <v>0</v>
      </c>
      <c r="M37" s="92">
        <f>'1361'!M39</f>
        <v>0</v>
      </c>
      <c r="N37" s="92">
        <f>'1361'!N39</f>
        <v>0</v>
      </c>
      <c r="O37" s="80" t="str">
        <f t="shared" si="20"/>
        <v>%</v>
      </c>
      <c r="P37" s="101"/>
      <c r="Q37" s="96">
        <f>'1401'!L39</f>
        <v>0</v>
      </c>
      <c r="R37" s="96">
        <f>'1401'!M39</f>
        <v>0</v>
      </c>
      <c r="S37" s="96">
        <f>'1401'!N39</f>
        <v>0</v>
      </c>
      <c r="T37" s="80" t="str">
        <f t="shared" si="21"/>
        <v>%</v>
      </c>
      <c r="U37" s="77"/>
      <c r="V37" s="96">
        <f>'1421'!L39</f>
        <v>0</v>
      </c>
      <c r="W37" s="96">
        <f>'1421'!M39</f>
        <v>0</v>
      </c>
      <c r="X37" s="96">
        <f>'1421'!N39</f>
        <v>0</v>
      </c>
      <c r="Y37" s="80" t="str">
        <f t="shared" si="22"/>
        <v>%</v>
      </c>
      <c r="Z37" s="78"/>
      <c r="AA37" s="96">
        <f>'1601'!L39</f>
        <v>0</v>
      </c>
      <c r="AB37" s="96">
        <f>'1601'!M39</f>
        <v>0</v>
      </c>
      <c r="AC37" s="96">
        <f>'1601'!N39</f>
        <v>0</v>
      </c>
      <c r="AD37" s="80" t="str">
        <f t="shared" si="23"/>
        <v>%</v>
      </c>
      <c r="AE37" s="78"/>
      <c r="AF37" s="92">
        <f>'1621'!L40</f>
        <v>0</v>
      </c>
      <c r="AG37" s="92">
        <f>'1621'!M40</f>
        <v>0</v>
      </c>
      <c r="AH37" s="92">
        <f>'1621'!N40</f>
        <v>0</v>
      </c>
      <c r="AI37" s="80" t="str">
        <f t="shared" si="24"/>
        <v>%</v>
      </c>
      <c r="AJ37" s="78"/>
      <c r="AK37" s="96">
        <f>'1721'!L39</f>
        <v>0</v>
      </c>
      <c r="AL37" s="96">
        <f>'1721'!M39</f>
        <v>0</v>
      </c>
      <c r="AM37" s="96">
        <f>'1721'!N39</f>
        <v>0</v>
      </c>
      <c r="AN37" s="80" t="str">
        <f t="shared" si="25"/>
        <v>%</v>
      </c>
      <c r="AO37" s="78"/>
      <c r="AP37" s="96">
        <f>'9000'!Q36</f>
        <v>0</v>
      </c>
      <c r="AQ37" s="96">
        <f>'9000'!R36</f>
        <v>0</v>
      </c>
      <c r="AR37" s="96">
        <f>'9000'!S36</f>
        <v>67832.97</v>
      </c>
      <c r="AS37" s="80">
        <f t="shared" si="26"/>
        <v>0</v>
      </c>
      <c r="AT37" s="78"/>
      <c r="AU37" s="96">
        <f t="shared" si="27"/>
        <v>0</v>
      </c>
      <c r="AV37" s="92">
        <f t="shared" si="29"/>
        <v>0</v>
      </c>
      <c r="AW37" s="92">
        <f t="shared" si="29"/>
        <v>67832.97</v>
      </c>
      <c r="AX37" s="93">
        <f t="shared" si="28"/>
        <v>0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f>'1351'!L38</f>
        <v>0</v>
      </c>
      <c r="H38" s="92">
        <f>'1351'!M38</f>
        <v>0</v>
      </c>
      <c r="I38" s="92">
        <f>'1351'!N38</f>
        <v>0</v>
      </c>
      <c r="J38" s="80">
        <v>8.6510148841973694E-2</v>
      </c>
      <c r="K38" s="101"/>
      <c r="L38" s="92">
        <f>'1361'!L40</f>
        <v>0</v>
      </c>
      <c r="M38" s="92">
        <f>'1361'!M40</f>
        <v>0</v>
      </c>
      <c r="N38" s="92">
        <f>'1361'!N40</f>
        <v>0</v>
      </c>
      <c r="O38" s="80" t="str">
        <f t="shared" si="20"/>
        <v>%</v>
      </c>
      <c r="P38" s="101"/>
      <c r="Q38" s="96">
        <f>'1401'!L40</f>
        <v>0</v>
      </c>
      <c r="R38" s="96">
        <f>'1401'!M40</f>
        <v>0</v>
      </c>
      <c r="S38" s="96">
        <f>'1401'!N40</f>
        <v>0</v>
      </c>
      <c r="T38" s="80" t="str">
        <f t="shared" si="21"/>
        <v>%</v>
      </c>
      <c r="U38" s="77"/>
      <c r="V38" s="96">
        <f>'1421'!L40</f>
        <v>0</v>
      </c>
      <c r="W38" s="96">
        <f>'1421'!M40</f>
        <v>0</v>
      </c>
      <c r="X38" s="96">
        <f>'1421'!N40</f>
        <v>0</v>
      </c>
      <c r="Y38" s="80" t="str">
        <f t="shared" si="22"/>
        <v>%</v>
      </c>
      <c r="Z38" s="78"/>
      <c r="AA38" s="96">
        <f>'1601'!L40</f>
        <v>0</v>
      </c>
      <c r="AB38" s="96">
        <f>'1601'!M40</f>
        <v>0</v>
      </c>
      <c r="AC38" s="96">
        <f>'1601'!N40</f>
        <v>0</v>
      </c>
      <c r="AD38" s="80" t="str">
        <f t="shared" si="23"/>
        <v>%</v>
      </c>
      <c r="AE38" s="78"/>
      <c r="AF38" s="92">
        <f>'1621'!L41</f>
        <v>0</v>
      </c>
      <c r="AG38" s="92">
        <f>'1621'!M41</f>
        <v>0</v>
      </c>
      <c r="AH38" s="92">
        <f>'1621'!N41</f>
        <v>0</v>
      </c>
      <c r="AI38" s="80" t="str">
        <f t="shared" si="24"/>
        <v>%</v>
      </c>
      <c r="AJ38" s="78"/>
      <c r="AK38" s="96">
        <f>'1721'!L40</f>
        <v>0</v>
      </c>
      <c r="AL38" s="96">
        <f>'1721'!M40</f>
        <v>0</v>
      </c>
      <c r="AM38" s="96">
        <f>'1721'!N40</f>
        <v>0</v>
      </c>
      <c r="AN38" s="80" t="str">
        <f t="shared" si="25"/>
        <v>%</v>
      </c>
      <c r="AO38" s="78"/>
      <c r="AP38" s="96">
        <f>'9000'!Q37</f>
        <v>0</v>
      </c>
      <c r="AQ38" s="96">
        <f>'9000'!R37</f>
        <v>0</v>
      </c>
      <c r="AR38" s="96">
        <f>'9000'!S37</f>
        <v>0</v>
      </c>
      <c r="AS38" s="80" t="str">
        <f t="shared" si="26"/>
        <v>%</v>
      </c>
      <c r="AT38" s="78"/>
      <c r="AU38" s="96">
        <f t="shared" si="27"/>
        <v>0</v>
      </c>
      <c r="AV38" s="92">
        <f t="shared" si="29"/>
        <v>0</v>
      </c>
      <c r="AW38" s="92">
        <f t="shared" si="29"/>
        <v>0</v>
      </c>
      <c r="AX38" s="93" t="str">
        <f t="shared" si="28"/>
        <v>%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f>'1351'!L39</f>
        <v>0</v>
      </c>
      <c r="H39" s="92">
        <f>'1351'!M39</f>
        <v>0</v>
      </c>
      <c r="I39" s="92">
        <f>'1351'!N39</f>
        <v>0</v>
      </c>
      <c r="J39" s="80" t="s">
        <v>95</v>
      </c>
      <c r="K39" s="101"/>
      <c r="L39" s="92">
        <f>'1361'!L41</f>
        <v>0</v>
      </c>
      <c r="M39" s="92">
        <f>'1361'!M41</f>
        <v>0</v>
      </c>
      <c r="N39" s="92">
        <f>'1361'!N41</f>
        <v>0</v>
      </c>
      <c r="O39" s="80" t="str">
        <f t="shared" si="20"/>
        <v>%</v>
      </c>
      <c r="P39" s="101"/>
      <c r="Q39" s="96">
        <f>'1401'!L41</f>
        <v>0</v>
      </c>
      <c r="R39" s="96">
        <f>'1401'!M41</f>
        <v>0</v>
      </c>
      <c r="S39" s="96">
        <f>'1401'!N41</f>
        <v>0</v>
      </c>
      <c r="T39" s="80" t="str">
        <f t="shared" si="21"/>
        <v>%</v>
      </c>
      <c r="U39" s="77"/>
      <c r="V39" s="96">
        <f>'1421'!L41</f>
        <v>0</v>
      </c>
      <c r="W39" s="96">
        <f>'1421'!M41</f>
        <v>0</v>
      </c>
      <c r="X39" s="96">
        <f>'1421'!N41</f>
        <v>0</v>
      </c>
      <c r="Y39" s="80" t="str">
        <f t="shared" si="22"/>
        <v>%</v>
      </c>
      <c r="Z39" s="78"/>
      <c r="AA39" s="96">
        <f>'1601'!L41</f>
        <v>0</v>
      </c>
      <c r="AB39" s="96">
        <f>'1601'!M41</f>
        <v>0</v>
      </c>
      <c r="AC39" s="96">
        <f>'1601'!N41</f>
        <v>0</v>
      </c>
      <c r="AD39" s="80" t="str">
        <f t="shared" si="23"/>
        <v>%</v>
      </c>
      <c r="AE39" s="78"/>
      <c r="AF39" s="92">
        <f>'1621'!L42</f>
        <v>0</v>
      </c>
      <c r="AG39" s="92">
        <f>'1621'!M42</f>
        <v>0</v>
      </c>
      <c r="AH39" s="92">
        <f>'1621'!N42</f>
        <v>0</v>
      </c>
      <c r="AI39" s="80" t="str">
        <f t="shared" si="24"/>
        <v>%</v>
      </c>
      <c r="AJ39" s="78"/>
      <c r="AK39" s="96">
        <f>'1721'!L41</f>
        <v>0</v>
      </c>
      <c r="AL39" s="96">
        <f>'1721'!M41</f>
        <v>0</v>
      </c>
      <c r="AM39" s="96">
        <f>'1721'!N41</f>
        <v>0</v>
      </c>
      <c r="AN39" s="80" t="str">
        <f t="shared" si="25"/>
        <v>%</v>
      </c>
      <c r="AO39" s="78"/>
      <c r="AP39" s="96">
        <f>'9000'!Q38</f>
        <v>0</v>
      </c>
      <c r="AQ39" s="96">
        <f>'9000'!R38</f>
        <v>0</v>
      </c>
      <c r="AR39" s="96">
        <f>'9000'!S38</f>
        <v>0</v>
      </c>
      <c r="AS39" s="80" t="str">
        <f t="shared" si="26"/>
        <v>%</v>
      </c>
      <c r="AT39" s="78"/>
      <c r="AU39" s="96">
        <f t="shared" si="27"/>
        <v>0</v>
      </c>
      <c r="AV39" s="92">
        <f t="shared" si="29"/>
        <v>0</v>
      </c>
      <c r="AW39" s="92">
        <f t="shared" si="29"/>
        <v>0</v>
      </c>
      <c r="AX39" s="93" t="str">
        <f t="shared" si="28"/>
        <v>%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f>'1351'!L40</f>
        <v>0</v>
      </c>
      <c r="H40" s="92">
        <f>'1351'!M40</f>
        <v>0</v>
      </c>
      <c r="I40" s="92">
        <f>'1351'!N40</f>
        <v>0</v>
      </c>
      <c r="J40" s="80">
        <v>9.4010751153608296E-2</v>
      </c>
      <c r="K40" s="101"/>
      <c r="L40" s="92">
        <f>'1361'!L42</f>
        <v>0</v>
      </c>
      <c r="M40" s="92">
        <f>'1361'!M42</f>
        <v>0</v>
      </c>
      <c r="N40" s="92">
        <f>'1361'!N42</f>
        <v>0</v>
      </c>
      <c r="O40" s="80" t="str">
        <f t="shared" si="20"/>
        <v>%</v>
      </c>
      <c r="P40" s="101"/>
      <c r="Q40" s="96">
        <f>'1401'!L42</f>
        <v>0</v>
      </c>
      <c r="R40" s="96">
        <f>'1401'!M42</f>
        <v>0</v>
      </c>
      <c r="S40" s="96">
        <f>'1401'!N42</f>
        <v>0</v>
      </c>
      <c r="T40" s="80" t="str">
        <f t="shared" si="21"/>
        <v>%</v>
      </c>
      <c r="U40" s="77"/>
      <c r="V40" s="96">
        <f>'1421'!L42</f>
        <v>0</v>
      </c>
      <c r="W40" s="96">
        <f>'1421'!M42</f>
        <v>0</v>
      </c>
      <c r="X40" s="96">
        <f>'1421'!N42</f>
        <v>0</v>
      </c>
      <c r="Y40" s="80" t="str">
        <f t="shared" si="22"/>
        <v>%</v>
      </c>
      <c r="Z40" s="78"/>
      <c r="AA40" s="96">
        <f>'1601'!L42</f>
        <v>0</v>
      </c>
      <c r="AB40" s="96">
        <f>'1601'!M42</f>
        <v>0</v>
      </c>
      <c r="AC40" s="96">
        <f>'1601'!N42</f>
        <v>0</v>
      </c>
      <c r="AD40" s="80" t="str">
        <f t="shared" si="23"/>
        <v>%</v>
      </c>
      <c r="AE40" s="78"/>
      <c r="AF40" s="92">
        <f>'1621'!L43</f>
        <v>0</v>
      </c>
      <c r="AG40" s="92">
        <f>'1621'!M43</f>
        <v>0</v>
      </c>
      <c r="AH40" s="92">
        <f>'1621'!N43</f>
        <v>0</v>
      </c>
      <c r="AI40" s="80" t="str">
        <f t="shared" si="24"/>
        <v>%</v>
      </c>
      <c r="AJ40" s="78"/>
      <c r="AK40" s="96">
        <f>'1721'!L42</f>
        <v>0</v>
      </c>
      <c r="AL40" s="96">
        <f>'1721'!M42</f>
        <v>0</v>
      </c>
      <c r="AM40" s="96">
        <f>'1721'!N42</f>
        <v>0</v>
      </c>
      <c r="AN40" s="80" t="str">
        <f t="shared" si="25"/>
        <v>%</v>
      </c>
      <c r="AO40" s="78"/>
      <c r="AP40" s="96">
        <f>'9000'!Q39</f>
        <v>0</v>
      </c>
      <c r="AQ40" s="96">
        <f>'9000'!R39</f>
        <v>0</v>
      </c>
      <c r="AR40" s="96">
        <f>'9000'!S39</f>
        <v>0</v>
      </c>
      <c r="AS40" s="80" t="str">
        <f t="shared" si="26"/>
        <v>%</v>
      </c>
      <c r="AT40" s="78"/>
      <c r="AU40" s="96">
        <f t="shared" si="27"/>
        <v>0</v>
      </c>
      <c r="AV40" s="92">
        <f t="shared" si="29"/>
        <v>0</v>
      </c>
      <c r="AW40" s="92">
        <f t="shared" si="29"/>
        <v>0</v>
      </c>
      <c r="AX40" s="93" t="str">
        <f t="shared" si="28"/>
        <v>%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f>'1351'!L41</f>
        <v>0</v>
      </c>
      <c r="H41" s="92">
        <f>'1351'!M41</f>
        <v>0</v>
      </c>
      <c r="I41" s="92">
        <f>'1351'!N41</f>
        <v>0</v>
      </c>
      <c r="J41" s="80" t="s">
        <v>95</v>
      </c>
      <c r="K41" s="101"/>
      <c r="L41" s="92">
        <f>'1361'!L43</f>
        <v>0</v>
      </c>
      <c r="M41" s="92">
        <f>'1361'!M43</f>
        <v>0</v>
      </c>
      <c r="N41" s="92">
        <f>'1361'!N43</f>
        <v>0</v>
      </c>
      <c r="O41" s="80" t="str">
        <f t="shared" si="20"/>
        <v>%</v>
      </c>
      <c r="P41" s="101"/>
      <c r="Q41" s="96">
        <f>'1401'!L43</f>
        <v>0</v>
      </c>
      <c r="R41" s="96">
        <f>'1401'!M43</f>
        <v>0</v>
      </c>
      <c r="S41" s="96">
        <f>'1401'!N43</f>
        <v>0</v>
      </c>
      <c r="T41" s="80" t="str">
        <f t="shared" si="21"/>
        <v>%</v>
      </c>
      <c r="U41" s="77"/>
      <c r="V41" s="96">
        <f>'1421'!L43</f>
        <v>0</v>
      </c>
      <c r="W41" s="96">
        <f>'1421'!M43</f>
        <v>0</v>
      </c>
      <c r="X41" s="96">
        <f>'1421'!N43</f>
        <v>0</v>
      </c>
      <c r="Y41" s="80" t="str">
        <f t="shared" si="22"/>
        <v>%</v>
      </c>
      <c r="Z41" s="78"/>
      <c r="AA41" s="96">
        <f>'1601'!L43</f>
        <v>0</v>
      </c>
      <c r="AB41" s="96">
        <f>'1601'!M43</f>
        <v>0</v>
      </c>
      <c r="AC41" s="96">
        <f>'1601'!N43</f>
        <v>0</v>
      </c>
      <c r="AD41" s="80" t="str">
        <f t="shared" si="23"/>
        <v>%</v>
      </c>
      <c r="AE41" s="78"/>
      <c r="AF41" s="92">
        <f>'1621'!L44</f>
        <v>0</v>
      </c>
      <c r="AG41" s="92">
        <f>'1621'!M44</f>
        <v>0</v>
      </c>
      <c r="AH41" s="92">
        <f>'1621'!N44</f>
        <v>0</v>
      </c>
      <c r="AI41" s="80" t="str">
        <f t="shared" si="24"/>
        <v>%</v>
      </c>
      <c r="AJ41" s="78"/>
      <c r="AK41" s="96">
        <f>'1721'!L43</f>
        <v>0</v>
      </c>
      <c r="AL41" s="96">
        <f>'1721'!M43</f>
        <v>0</v>
      </c>
      <c r="AM41" s="96">
        <f>'1721'!N43</f>
        <v>0</v>
      </c>
      <c r="AN41" s="80" t="str">
        <f t="shared" si="25"/>
        <v>%</v>
      </c>
      <c r="AO41" s="78"/>
      <c r="AP41" s="96">
        <f>'9000'!Q40</f>
        <v>0</v>
      </c>
      <c r="AQ41" s="96">
        <f>'9000'!R40</f>
        <v>0</v>
      </c>
      <c r="AR41" s="96">
        <f>'9000'!S40</f>
        <v>0</v>
      </c>
      <c r="AS41" s="80" t="str">
        <f t="shared" si="26"/>
        <v>%</v>
      </c>
      <c r="AT41" s="78"/>
      <c r="AU41" s="96">
        <f t="shared" si="27"/>
        <v>0</v>
      </c>
      <c r="AV41" s="92">
        <f t="shared" si="29"/>
        <v>0</v>
      </c>
      <c r="AW41" s="92">
        <f t="shared" si="29"/>
        <v>0</v>
      </c>
      <c r="AX41" s="93" t="str">
        <f t="shared" si="28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f>'1351'!L42</f>
        <v>0</v>
      </c>
      <c r="H42" s="92">
        <f>'1351'!M42</f>
        <v>0</v>
      </c>
      <c r="I42" s="92">
        <f>'1351'!N42</f>
        <v>0</v>
      </c>
      <c r="J42" s="80" t="s">
        <v>95</v>
      </c>
      <c r="K42" s="101"/>
      <c r="L42" s="92">
        <f>'1361'!L44</f>
        <v>0</v>
      </c>
      <c r="M42" s="92">
        <f>'1361'!M44</f>
        <v>0</v>
      </c>
      <c r="N42" s="92">
        <f>'1361'!N44</f>
        <v>0</v>
      </c>
      <c r="O42" s="80" t="str">
        <f t="shared" si="20"/>
        <v>%</v>
      </c>
      <c r="P42" s="101"/>
      <c r="Q42" s="96">
        <f>'1401'!L44</f>
        <v>0</v>
      </c>
      <c r="R42" s="96">
        <f>'1401'!M44</f>
        <v>0</v>
      </c>
      <c r="S42" s="96">
        <f>'1401'!N44</f>
        <v>0</v>
      </c>
      <c r="T42" s="80" t="str">
        <f t="shared" si="21"/>
        <v>%</v>
      </c>
      <c r="U42" s="77"/>
      <c r="V42" s="96">
        <f>'1421'!L44</f>
        <v>0</v>
      </c>
      <c r="W42" s="96">
        <f>'1421'!M44</f>
        <v>0</v>
      </c>
      <c r="X42" s="96">
        <f>'1421'!N44</f>
        <v>0</v>
      </c>
      <c r="Y42" s="80" t="str">
        <f t="shared" si="22"/>
        <v>%</v>
      </c>
      <c r="Z42" s="78"/>
      <c r="AA42" s="96">
        <f>'1601'!L44</f>
        <v>0</v>
      </c>
      <c r="AB42" s="96">
        <f>'1601'!M44</f>
        <v>0</v>
      </c>
      <c r="AC42" s="96">
        <f>'1601'!N44</f>
        <v>0</v>
      </c>
      <c r="AD42" s="80" t="str">
        <f t="shared" si="23"/>
        <v>%</v>
      </c>
      <c r="AE42" s="78"/>
      <c r="AF42" s="92">
        <f>'1621'!L45</f>
        <v>0</v>
      </c>
      <c r="AG42" s="92">
        <f>'1621'!M45</f>
        <v>0</v>
      </c>
      <c r="AH42" s="92">
        <f>'1621'!N45</f>
        <v>0</v>
      </c>
      <c r="AI42" s="80" t="str">
        <f t="shared" si="24"/>
        <v>%</v>
      </c>
      <c r="AJ42" s="78"/>
      <c r="AK42" s="96">
        <f>'1721'!L44</f>
        <v>0</v>
      </c>
      <c r="AL42" s="96">
        <f>'1721'!M44</f>
        <v>0</v>
      </c>
      <c r="AM42" s="96">
        <f>'1721'!N44</f>
        <v>0</v>
      </c>
      <c r="AN42" s="80" t="str">
        <f t="shared" si="25"/>
        <v>%</v>
      </c>
      <c r="AO42" s="78"/>
      <c r="AP42" s="96">
        <f>'9000'!Q41</f>
        <v>0</v>
      </c>
      <c r="AQ42" s="96">
        <f>'9000'!R41</f>
        <v>0</v>
      </c>
      <c r="AR42" s="96">
        <f>'9000'!S41</f>
        <v>6232.98</v>
      </c>
      <c r="AS42" s="80">
        <f t="shared" si="26"/>
        <v>0</v>
      </c>
      <c r="AT42" s="78"/>
      <c r="AU42" s="96">
        <f t="shared" si="27"/>
        <v>0</v>
      </c>
      <c r="AV42" s="92">
        <f t="shared" si="29"/>
        <v>0</v>
      </c>
      <c r="AW42" s="92">
        <f t="shared" si="29"/>
        <v>6232.98</v>
      </c>
      <c r="AX42" s="93">
        <f t="shared" si="28"/>
        <v>0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f>'1351'!L43</f>
        <v>0</v>
      </c>
      <c r="H43" s="92">
        <f>'1351'!M43</f>
        <v>0</v>
      </c>
      <c r="I43" s="92">
        <f>'1351'!N43</f>
        <v>0</v>
      </c>
      <c r="J43" s="80" t="s">
        <v>95</v>
      </c>
      <c r="K43" s="101"/>
      <c r="L43" s="92">
        <f>'1361'!L45</f>
        <v>0</v>
      </c>
      <c r="M43" s="92">
        <f>'1361'!M45</f>
        <v>0</v>
      </c>
      <c r="N43" s="92">
        <f>'1361'!N45</f>
        <v>0</v>
      </c>
      <c r="O43" s="80" t="str">
        <f t="shared" si="20"/>
        <v>%</v>
      </c>
      <c r="P43" s="101"/>
      <c r="Q43" s="96">
        <f>'1401'!L45</f>
        <v>0</v>
      </c>
      <c r="R43" s="96">
        <f>'1401'!M45</f>
        <v>0</v>
      </c>
      <c r="S43" s="96">
        <f>'1401'!N45</f>
        <v>0</v>
      </c>
      <c r="T43" s="80" t="str">
        <f t="shared" si="21"/>
        <v>%</v>
      </c>
      <c r="U43" s="77"/>
      <c r="V43" s="96">
        <f>'1421'!L45</f>
        <v>0</v>
      </c>
      <c r="W43" s="96">
        <f>'1421'!M45</f>
        <v>0</v>
      </c>
      <c r="X43" s="96">
        <f>'1421'!N45</f>
        <v>0</v>
      </c>
      <c r="Y43" s="80" t="str">
        <f t="shared" si="22"/>
        <v>%</v>
      </c>
      <c r="Z43" s="78"/>
      <c r="AA43" s="96">
        <f>'1601'!L45</f>
        <v>0</v>
      </c>
      <c r="AB43" s="96">
        <f>'1601'!M45</f>
        <v>0</v>
      </c>
      <c r="AC43" s="96">
        <f>'1601'!N45</f>
        <v>0</v>
      </c>
      <c r="AD43" s="80" t="str">
        <f t="shared" si="23"/>
        <v>%</v>
      </c>
      <c r="AE43" s="78"/>
      <c r="AF43" s="92">
        <f>'1621'!L46</f>
        <v>0</v>
      </c>
      <c r="AG43" s="92">
        <f>'1621'!M46</f>
        <v>0</v>
      </c>
      <c r="AH43" s="92">
        <f>'1621'!N46</f>
        <v>0</v>
      </c>
      <c r="AI43" s="80" t="str">
        <f t="shared" si="24"/>
        <v>%</v>
      </c>
      <c r="AJ43" s="78"/>
      <c r="AK43" s="96">
        <f>'1721'!L45</f>
        <v>0</v>
      </c>
      <c r="AL43" s="96">
        <f>'1721'!M45</f>
        <v>0</v>
      </c>
      <c r="AM43" s="96">
        <f>'1721'!N45</f>
        <v>0</v>
      </c>
      <c r="AN43" s="80" t="str">
        <f t="shared" si="25"/>
        <v>%</v>
      </c>
      <c r="AO43" s="78"/>
      <c r="AP43" s="96">
        <f>'9000'!Q42</f>
        <v>0</v>
      </c>
      <c r="AQ43" s="96">
        <f>'9000'!R42</f>
        <v>0</v>
      </c>
      <c r="AR43" s="96">
        <f>'9000'!S42</f>
        <v>0</v>
      </c>
      <c r="AS43" s="80" t="str">
        <f t="shared" si="26"/>
        <v>%</v>
      </c>
      <c r="AT43" s="78"/>
      <c r="AU43" s="96">
        <f t="shared" si="27"/>
        <v>0</v>
      </c>
      <c r="AV43" s="92">
        <f t="shared" si="29"/>
        <v>0</v>
      </c>
      <c r="AW43" s="92">
        <f t="shared" si="29"/>
        <v>0</v>
      </c>
      <c r="AX43" s="93" t="str">
        <f t="shared" si="28"/>
        <v>%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f>'1351'!L44</f>
        <v>0</v>
      </c>
      <c r="H44" s="92">
        <f>'1351'!M44</f>
        <v>0</v>
      </c>
      <c r="I44" s="92">
        <f>'1351'!N44</f>
        <v>0</v>
      </c>
      <c r="J44" s="80">
        <v>0.19245437155909917</v>
      </c>
      <c r="K44" s="101"/>
      <c r="L44" s="92">
        <f>'1361'!L46</f>
        <v>0</v>
      </c>
      <c r="M44" s="92">
        <f>'1361'!M46</f>
        <v>0</v>
      </c>
      <c r="N44" s="92">
        <f>'1361'!N46</f>
        <v>0</v>
      </c>
      <c r="O44" s="80" t="str">
        <f t="shared" si="20"/>
        <v>%</v>
      </c>
      <c r="P44" s="101"/>
      <c r="Q44" s="96">
        <f>'1401'!L46</f>
        <v>0</v>
      </c>
      <c r="R44" s="96">
        <f>'1401'!M46</f>
        <v>0</v>
      </c>
      <c r="S44" s="96">
        <f>'1401'!N46</f>
        <v>0</v>
      </c>
      <c r="T44" s="80" t="str">
        <f t="shared" si="21"/>
        <v>%</v>
      </c>
      <c r="U44" s="77"/>
      <c r="V44" s="96">
        <f>'1421'!L46</f>
        <v>0</v>
      </c>
      <c r="W44" s="96">
        <f>'1421'!M46</f>
        <v>0</v>
      </c>
      <c r="X44" s="96">
        <f>'1421'!N46</f>
        <v>0</v>
      </c>
      <c r="Y44" s="80" t="str">
        <f t="shared" si="22"/>
        <v>%</v>
      </c>
      <c r="Z44" s="78"/>
      <c r="AA44" s="96">
        <f>'1601'!L46</f>
        <v>0</v>
      </c>
      <c r="AB44" s="96">
        <f>'1601'!M46</f>
        <v>0</v>
      </c>
      <c r="AC44" s="96">
        <f>'1601'!N46</f>
        <v>0</v>
      </c>
      <c r="AD44" s="80" t="str">
        <f t="shared" si="23"/>
        <v>%</v>
      </c>
      <c r="AE44" s="78"/>
      <c r="AF44" s="92">
        <f>'1621'!L47</f>
        <v>0</v>
      </c>
      <c r="AG44" s="92">
        <f>'1621'!M47</f>
        <v>0</v>
      </c>
      <c r="AH44" s="92">
        <f>'1621'!N47</f>
        <v>0</v>
      </c>
      <c r="AI44" s="80" t="str">
        <f t="shared" si="24"/>
        <v>%</v>
      </c>
      <c r="AJ44" s="78"/>
      <c r="AK44" s="96">
        <f>'1721'!L46</f>
        <v>0</v>
      </c>
      <c r="AL44" s="96">
        <f>'1721'!M46</f>
        <v>0</v>
      </c>
      <c r="AM44" s="96">
        <f>'1721'!N46</f>
        <v>0</v>
      </c>
      <c r="AN44" s="80" t="str">
        <f t="shared" si="25"/>
        <v>%</v>
      </c>
      <c r="AO44" s="78"/>
      <c r="AP44" s="96">
        <f>'9000'!Q43</f>
        <v>0</v>
      </c>
      <c r="AQ44" s="96">
        <f>'9000'!R43</f>
        <v>0</v>
      </c>
      <c r="AR44" s="96">
        <f>'9000'!S43</f>
        <v>10000</v>
      </c>
      <c r="AS44" s="80">
        <f t="shared" si="26"/>
        <v>0</v>
      </c>
      <c r="AT44" s="78"/>
      <c r="AU44" s="96">
        <f t="shared" si="27"/>
        <v>0</v>
      </c>
      <c r="AV44" s="92">
        <f t="shared" si="29"/>
        <v>0</v>
      </c>
      <c r="AW44" s="92">
        <f t="shared" si="29"/>
        <v>10000</v>
      </c>
      <c r="AX44" s="93">
        <f t="shared" si="28"/>
        <v>0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2">
        <f>'1351'!L45</f>
        <v>0</v>
      </c>
      <c r="H45" s="92">
        <f>'1351'!M45</f>
        <v>0</v>
      </c>
      <c r="I45" s="92">
        <f>'1351'!N45</f>
        <v>0</v>
      </c>
      <c r="J45" s="80" t="s">
        <v>95</v>
      </c>
      <c r="K45" s="101"/>
      <c r="L45" s="92">
        <f>'1361'!L47</f>
        <v>0</v>
      </c>
      <c r="M45" s="92">
        <f>'1361'!M47</f>
        <v>0</v>
      </c>
      <c r="N45" s="92">
        <f>'1361'!N47</f>
        <v>0</v>
      </c>
      <c r="O45" s="80" t="str">
        <f t="shared" si="20"/>
        <v>%</v>
      </c>
      <c r="P45" s="101"/>
      <c r="Q45" s="96">
        <f>'1401'!L47</f>
        <v>0</v>
      </c>
      <c r="R45" s="96">
        <f>'1401'!M47</f>
        <v>0</v>
      </c>
      <c r="S45" s="96">
        <f>'1401'!N47</f>
        <v>0</v>
      </c>
      <c r="T45" s="80" t="str">
        <f t="shared" si="21"/>
        <v>%</v>
      </c>
      <c r="U45" s="77"/>
      <c r="V45" s="96">
        <f>'1421'!L47</f>
        <v>0</v>
      </c>
      <c r="W45" s="96">
        <f>'1421'!M47</f>
        <v>0</v>
      </c>
      <c r="X45" s="96">
        <f>'1421'!N47</f>
        <v>0</v>
      </c>
      <c r="Y45" s="80" t="str">
        <f t="shared" si="22"/>
        <v>%</v>
      </c>
      <c r="Z45" s="78"/>
      <c r="AA45" s="96">
        <f>'1601'!L47</f>
        <v>0</v>
      </c>
      <c r="AB45" s="96">
        <f>'1601'!M47</f>
        <v>0</v>
      </c>
      <c r="AC45" s="96">
        <f>'1601'!N47</f>
        <v>0</v>
      </c>
      <c r="AD45" s="80" t="str">
        <f t="shared" si="23"/>
        <v>%</v>
      </c>
      <c r="AE45" s="78"/>
      <c r="AF45" s="92">
        <f>'1621'!L48</f>
        <v>0</v>
      </c>
      <c r="AG45" s="92">
        <f>'1621'!M48</f>
        <v>0</v>
      </c>
      <c r="AH45" s="92">
        <f>'1621'!N48</f>
        <v>0</v>
      </c>
      <c r="AI45" s="80" t="str">
        <f t="shared" si="24"/>
        <v>%</v>
      </c>
      <c r="AJ45" s="78"/>
      <c r="AK45" s="96">
        <f>'1721'!L47</f>
        <v>0</v>
      </c>
      <c r="AL45" s="96">
        <f>'1721'!M47</f>
        <v>0</v>
      </c>
      <c r="AM45" s="96">
        <f>'1721'!N47</f>
        <v>0</v>
      </c>
      <c r="AN45" s="80" t="str">
        <f t="shared" si="25"/>
        <v>%</v>
      </c>
      <c r="AO45" s="78"/>
      <c r="AP45" s="96">
        <f>'9000'!Q44</f>
        <v>0</v>
      </c>
      <c r="AQ45" s="96">
        <f>'9000'!R44</f>
        <v>0</v>
      </c>
      <c r="AR45" s="96">
        <f>'9000'!S44</f>
        <v>0</v>
      </c>
      <c r="AS45" s="80" t="str">
        <f t="shared" si="26"/>
        <v>%</v>
      </c>
      <c r="AT45" s="78"/>
      <c r="AU45" s="96">
        <f t="shared" si="27"/>
        <v>0</v>
      </c>
      <c r="AV45" s="92">
        <f t="shared" si="29"/>
        <v>0</v>
      </c>
      <c r="AW45" s="92">
        <f t="shared" si="29"/>
        <v>0</v>
      </c>
      <c r="AX45" s="93" t="str">
        <f t="shared" si="28"/>
        <v>%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2">
        <f>'1351'!L46</f>
        <v>0</v>
      </c>
      <c r="H46" s="92">
        <f>'1351'!M46</f>
        <v>0</v>
      </c>
      <c r="I46" s="92">
        <f>'1351'!N46</f>
        <v>0</v>
      </c>
      <c r="J46" s="80" t="s">
        <v>95</v>
      </c>
      <c r="K46" s="101"/>
      <c r="L46" s="92">
        <f>'1361'!L48</f>
        <v>0</v>
      </c>
      <c r="M46" s="92">
        <f>'1361'!M48</f>
        <v>0</v>
      </c>
      <c r="N46" s="92">
        <f>'1361'!N48</f>
        <v>0</v>
      </c>
      <c r="O46" s="80" t="str">
        <f t="shared" si="20"/>
        <v>%</v>
      </c>
      <c r="P46" s="101"/>
      <c r="Q46" s="96">
        <f>'1401'!L48</f>
        <v>0</v>
      </c>
      <c r="R46" s="96">
        <f>'1401'!M48</f>
        <v>0</v>
      </c>
      <c r="S46" s="96">
        <f>'1401'!N48</f>
        <v>0</v>
      </c>
      <c r="T46" s="80" t="str">
        <f t="shared" si="21"/>
        <v>%</v>
      </c>
      <c r="U46" s="77"/>
      <c r="V46" s="96">
        <f>'1421'!L48</f>
        <v>0</v>
      </c>
      <c r="W46" s="96">
        <f>'1421'!M48</f>
        <v>0</v>
      </c>
      <c r="X46" s="96">
        <f>'1421'!N48</f>
        <v>0</v>
      </c>
      <c r="Y46" s="80" t="str">
        <f t="shared" si="22"/>
        <v>%</v>
      </c>
      <c r="Z46" s="78"/>
      <c r="AA46" s="96">
        <f>'1601'!L48</f>
        <v>0</v>
      </c>
      <c r="AB46" s="96">
        <f>'1601'!M48</f>
        <v>0</v>
      </c>
      <c r="AC46" s="96">
        <f>'1601'!N48</f>
        <v>0</v>
      </c>
      <c r="AD46" s="80" t="str">
        <f t="shared" si="23"/>
        <v>%</v>
      </c>
      <c r="AE46" s="78"/>
      <c r="AF46" s="92">
        <f>'1621'!L49</f>
        <v>0</v>
      </c>
      <c r="AG46" s="92">
        <f>'1621'!M49</f>
        <v>0</v>
      </c>
      <c r="AH46" s="92">
        <f>'1621'!N49</f>
        <v>0</v>
      </c>
      <c r="AI46" s="80" t="str">
        <f t="shared" si="24"/>
        <v>%</v>
      </c>
      <c r="AJ46" s="78"/>
      <c r="AK46" s="96">
        <f>'1721'!L48</f>
        <v>0</v>
      </c>
      <c r="AL46" s="96">
        <f>'1721'!M48</f>
        <v>0</v>
      </c>
      <c r="AM46" s="96">
        <f>'1721'!N48</f>
        <v>0</v>
      </c>
      <c r="AN46" s="80" t="str">
        <f t="shared" si="25"/>
        <v>%</v>
      </c>
      <c r="AO46" s="78"/>
      <c r="AP46" s="96">
        <f>'9000'!Q45</f>
        <v>0</v>
      </c>
      <c r="AQ46" s="96">
        <f>'9000'!R45</f>
        <v>0</v>
      </c>
      <c r="AR46" s="96">
        <f>'9000'!S45</f>
        <v>0</v>
      </c>
      <c r="AS46" s="80" t="str">
        <f t="shared" si="26"/>
        <v>%</v>
      </c>
      <c r="AT46" s="78"/>
      <c r="AU46" s="96">
        <f t="shared" si="27"/>
        <v>0</v>
      </c>
      <c r="AV46" s="92">
        <f t="shared" si="29"/>
        <v>0</v>
      </c>
      <c r="AW46" s="92">
        <f t="shared" si="29"/>
        <v>0</v>
      </c>
      <c r="AX46" s="93" t="str">
        <f t="shared" si="28"/>
        <v>%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2">
        <f>'1351'!L47</f>
        <v>0</v>
      </c>
      <c r="H47" s="92">
        <f>'1351'!M47</f>
        <v>0</v>
      </c>
      <c r="I47" s="92">
        <f>'1351'!N47</f>
        <v>0</v>
      </c>
      <c r="J47" s="80" t="s">
        <v>95</v>
      </c>
      <c r="K47" s="101"/>
      <c r="L47" s="92">
        <f>'1361'!L49</f>
        <v>0</v>
      </c>
      <c r="M47" s="92">
        <f>'1361'!M49</f>
        <v>0</v>
      </c>
      <c r="N47" s="92">
        <f>'1361'!N49</f>
        <v>0</v>
      </c>
      <c r="O47" s="80" t="str">
        <f t="shared" si="20"/>
        <v>%</v>
      </c>
      <c r="P47" s="101"/>
      <c r="Q47" s="96">
        <f>'1401'!L49</f>
        <v>0</v>
      </c>
      <c r="R47" s="96">
        <f>'1401'!M49</f>
        <v>0</v>
      </c>
      <c r="S47" s="96">
        <f>'1401'!N49</f>
        <v>0</v>
      </c>
      <c r="T47" s="80" t="str">
        <f t="shared" si="21"/>
        <v>%</v>
      </c>
      <c r="U47" s="77"/>
      <c r="V47" s="96">
        <f>'1421'!L49</f>
        <v>0</v>
      </c>
      <c r="W47" s="96">
        <f>'1421'!M49</f>
        <v>0</v>
      </c>
      <c r="X47" s="96">
        <f>'1421'!N49</f>
        <v>0</v>
      </c>
      <c r="Y47" s="80" t="str">
        <f t="shared" si="22"/>
        <v>%</v>
      </c>
      <c r="Z47" s="78"/>
      <c r="AA47" s="96">
        <f>'1601'!L49</f>
        <v>0</v>
      </c>
      <c r="AB47" s="96">
        <f>'1601'!M49</f>
        <v>0</v>
      </c>
      <c r="AC47" s="96">
        <f>'1601'!N49</f>
        <v>0</v>
      </c>
      <c r="AD47" s="80" t="str">
        <f t="shared" si="23"/>
        <v>%</v>
      </c>
      <c r="AE47" s="78"/>
      <c r="AF47" s="92">
        <f>'1621'!L50</f>
        <v>0</v>
      </c>
      <c r="AG47" s="92">
        <f>'1621'!M50</f>
        <v>0</v>
      </c>
      <c r="AH47" s="92">
        <f>'1621'!N50</f>
        <v>0</v>
      </c>
      <c r="AI47" s="80" t="str">
        <f t="shared" si="24"/>
        <v>%</v>
      </c>
      <c r="AJ47" s="78"/>
      <c r="AK47" s="96">
        <f>'1721'!L49</f>
        <v>0</v>
      </c>
      <c r="AL47" s="96">
        <f>'1721'!M49</f>
        <v>0</v>
      </c>
      <c r="AM47" s="96">
        <f>'1721'!N49</f>
        <v>0</v>
      </c>
      <c r="AN47" s="80" t="str">
        <f t="shared" si="25"/>
        <v>%</v>
      </c>
      <c r="AO47" s="78"/>
      <c r="AP47" s="96">
        <f>'9000'!Q46</f>
        <v>1000</v>
      </c>
      <c r="AQ47" s="96">
        <f>'9000'!R46</f>
        <v>1000</v>
      </c>
      <c r="AR47" s="96">
        <f>'9000'!S46</f>
        <v>2000</v>
      </c>
      <c r="AS47" s="80">
        <f t="shared" si="26"/>
        <v>0.5</v>
      </c>
      <c r="AT47" s="78"/>
      <c r="AU47" s="96">
        <f t="shared" si="27"/>
        <v>1000</v>
      </c>
      <c r="AV47" s="92">
        <f t="shared" si="29"/>
        <v>1000</v>
      </c>
      <c r="AW47" s="92">
        <f t="shared" si="29"/>
        <v>2000</v>
      </c>
      <c r="AX47" s="93">
        <f t="shared" si="28"/>
        <v>0.5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2">
        <f>'1351'!L48</f>
        <v>0</v>
      </c>
      <c r="H48" s="92">
        <f>'1351'!M48</f>
        <v>0</v>
      </c>
      <c r="I48" s="92">
        <f>'1351'!N48</f>
        <v>0</v>
      </c>
      <c r="J48" s="80" t="s">
        <v>95</v>
      </c>
      <c r="K48" s="101"/>
      <c r="L48" s="92">
        <f>'1361'!L50</f>
        <v>0</v>
      </c>
      <c r="M48" s="92">
        <f>'1361'!M50</f>
        <v>0</v>
      </c>
      <c r="N48" s="92">
        <f>'1361'!N50</f>
        <v>0</v>
      </c>
      <c r="O48" s="80" t="str">
        <f t="shared" si="20"/>
        <v>%</v>
      </c>
      <c r="P48" s="101"/>
      <c r="Q48" s="96">
        <f>'1401'!L50</f>
        <v>0</v>
      </c>
      <c r="R48" s="96">
        <f>'1401'!M50</f>
        <v>0</v>
      </c>
      <c r="S48" s="96">
        <f>'1401'!N50</f>
        <v>0</v>
      </c>
      <c r="T48" s="80" t="str">
        <f t="shared" si="21"/>
        <v>%</v>
      </c>
      <c r="U48" s="77"/>
      <c r="V48" s="96">
        <f>'1421'!L50</f>
        <v>0</v>
      </c>
      <c r="W48" s="96">
        <f>'1421'!M50</f>
        <v>0</v>
      </c>
      <c r="X48" s="96">
        <f>'1421'!N50</f>
        <v>0</v>
      </c>
      <c r="Y48" s="80" t="str">
        <f t="shared" si="22"/>
        <v>%</v>
      </c>
      <c r="Z48" s="78"/>
      <c r="AA48" s="96">
        <f>'1601'!L50</f>
        <v>0</v>
      </c>
      <c r="AB48" s="96">
        <f>'1601'!M50</f>
        <v>0</v>
      </c>
      <c r="AC48" s="96">
        <f>'1601'!N50</f>
        <v>0</v>
      </c>
      <c r="AD48" s="80" t="str">
        <f t="shared" si="23"/>
        <v>%</v>
      </c>
      <c r="AE48" s="78"/>
      <c r="AF48" s="92">
        <f>'1621'!L51</f>
        <v>0</v>
      </c>
      <c r="AG48" s="92">
        <f>'1621'!M51</f>
        <v>0</v>
      </c>
      <c r="AH48" s="92">
        <f>'1621'!N51</f>
        <v>0</v>
      </c>
      <c r="AI48" s="80" t="str">
        <f t="shared" si="24"/>
        <v>%</v>
      </c>
      <c r="AJ48" s="78"/>
      <c r="AK48" s="96">
        <f>'1721'!L50</f>
        <v>0</v>
      </c>
      <c r="AL48" s="96">
        <f>'1721'!M50</f>
        <v>0</v>
      </c>
      <c r="AM48" s="96">
        <f>'1721'!N50</f>
        <v>0</v>
      </c>
      <c r="AN48" s="80" t="str">
        <f t="shared" si="25"/>
        <v>%</v>
      </c>
      <c r="AO48" s="78"/>
      <c r="AP48" s="96">
        <f>'9000'!Q47</f>
        <v>0</v>
      </c>
      <c r="AQ48" s="96">
        <f>'9000'!R47</f>
        <v>0</v>
      </c>
      <c r="AR48" s="96">
        <f>'9000'!S47</f>
        <v>0</v>
      </c>
      <c r="AS48" s="80" t="str">
        <f t="shared" si="26"/>
        <v>%</v>
      </c>
      <c r="AT48" s="78"/>
      <c r="AU48" s="96">
        <f t="shared" si="27"/>
        <v>0</v>
      </c>
      <c r="AV48" s="92">
        <f t="shared" si="29"/>
        <v>0</v>
      </c>
      <c r="AW48" s="92">
        <f t="shared" si="29"/>
        <v>0</v>
      </c>
      <c r="AX48" s="93" t="str">
        <f t="shared" si="28"/>
        <v>%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2">
        <f>'1351'!L49</f>
        <v>0</v>
      </c>
      <c r="H49" s="92">
        <f>'1351'!M49</f>
        <v>0</v>
      </c>
      <c r="I49" s="92">
        <f>'1351'!N49</f>
        <v>0</v>
      </c>
      <c r="J49" s="80" t="s">
        <v>95</v>
      </c>
      <c r="K49" s="101"/>
      <c r="L49" s="92">
        <f>'1361'!L51</f>
        <v>0</v>
      </c>
      <c r="M49" s="92">
        <f>'1361'!M51</f>
        <v>0</v>
      </c>
      <c r="N49" s="92">
        <f>'1361'!N51</f>
        <v>0</v>
      </c>
      <c r="O49" s="80"/>
      <c r="P49" s="101"/>
      <c r="Q49" s="96">
        <f>'1401'!L51</f>
        <v>0</v>
      </c>
      <c r="R49" s="96">
        <f>'1401'!M51</f>
        <v>0</v>
      </c>
      <c r="S49" s="96">
        <f>'1401'!N51</f>
        <v>0</v>
      </c>
      <c r="T49" s="80" t="str">
        <f t="shared" si="21"/>
        <v>%</v>
      </c>
      <c r="U49" s="77"/>
      <c r="V49" s="96">
        <f>'1421'!L51</f>
        <v>0</v>
      </c>
      <c r="W49" s="96">
        <f>'1421'!M51</f>
        <v>0</v>
      </c>
      <c r="X49" s="96">
        <f>'1421'!N51</f>
        <v>0</v>
      </c>
      <c r="Y49" s="80" t="str">
        <f t="shared" si="22"/>
        <v>%</v>
      </c>
      <c r="Z49" s="78"/>
      <c r="AA49" s="96">
        <f>'1601'!L51</f>
        <v>0</v>
      </c>
      <c r="AB49" s="96">
        <f>'1601'!M51</f>
        <v>0</v>
      </c>
      <c r="AC49" s="96">
        <f>'1601'!N51</f>
        <v>0</v>
      </c>
      <c r="AD49" s="80" t="str">
        <f t="shared" si="23"/>
        <v>%</v>
      </c>
      <c r="AE49" s="78"/>
      <c r="AF49" s="92">
        <f>'1621'!L52</f>
        <v>0</v>
      </c>
      <c r="AG49" s="92">
        <f>'1621'!M52</f>
        <v>0</v>
      </c>
      <c r="AH49" s="92">
        <f>'1621'!N52</f>
        <v>0</v>
      </c>
      <c r="AI49" s="80" t="str">
        <f t="shared" si="24"/>
        <v>%</v>
      </c>
      <c r="AJ49" s="78"/>
      <c r="AK49" s="96">
        <f>'1721'!L51</f>
        <v>0</v>
      </c>
      <c r="AL49" s="96">
        <f>'1721'!M51</f>
        <v>0</v>
      </c>
      <c r="AM49" s="96">
        <f>'1721'!N51</f>
        <v>0</v>
      </c>
      <c r="AN49" s="80" t="str">
        <f t="shared" si="25"/>
        <v>%</v>
      </c>
      <c r="AO49" s="78"/>
      <c r="AP49" s="96">
        <f>'9000'!Q48</f>
        <v>0</v>
      </c>
      <c r="AQ49" s="96">
        <f>'9000'!R48</f>
        <v>0</v>
      </c>
      <c r="AR49" s="96">
        <f>'9000'!S48</f>
        <v>0</v>
      </c>
      <c r="AS49" s="80"/>
      <c r="AT49" s="78"/>
      <c r="AU49" s="96">
        <f t="shared" si="27"/>
        <v>0</v>
      </c>
      <c r="AV49" s="92">
        <f t="shared" si="29"/>
        <v>0</v>
      </c>
      <c r="AW49" s="92">
        <f t="shared" si="29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1040.25</v>
      </c>
      <c r="H50" s="102">
        <f>SUM(H34:H49)</f>
        <v>1040.25</v>
      </c>
      <c r="I50" s="102">
        <f>SUM(I34:I49)</f>
        <v>398120.47</v>
      </c>
      <c r="J50" s="103">
        <v>2.6370389964627962E-2</v>
      </c>
      <c r="K50" s="101"/>
      <c r="L50" s="102">
        <f>SUM(L34:L49)</f>
        <v>4006.55</v>
      </c>
      <c r="M50" s="102">
        <f>SUM(M34:M49)</f>
        <v>4006.55</v>
      </c>
      <c r="N50" s="102">
        <f>SUM(N34:N48)</f>
        <v>339077.06</v>
      </c>
      <c r="O50" s="103">
        <f>IF(N50=0,"",M50/N50)</f>
        <v>1.181604559152424E-2</v>
      </c>
      <c r="P50" s="101"/>
      <c r="Q50" s="102">
        <f>SUM(Q34:Q49)</f>
        <v>13957.61</v>
      </c>
      <c r="R50" s="102">
        <f>SUM(R34:R49)</f>
        <v>13957.61</v>
      </c>
      <c r="S50" s="102">
        <f>SUM(S34:S49)</f>
        <v>341586.93000000005</v>
      </c>
      <c r="T50" s="103">
        <f>IF(S50=0,"",R50/S50)</f>
        <v>4.0861077442278015E-2</v>
      </c>
      <c r="U50" s="77"/>
      <c r="V50" s="102">
        <f>SUM(V34:V49)</f>
        <v>0</v>
      </c>
      <c r="W50" s="102">
        <f>SUM(W34:W49)</f>
        <v>0</v>
      </c>
      <c r="X50" s="102">
        <f>SUM(X34:X49)</f>
        <v>190552.35000000003</v>
      </c>
      <c r="Y50" s="103">
        <f>IF(X50=0,"",W50/X50)</f>
        <v>0</v>
      </c>
      <c r="Z50" s="78"/>
      <c r="AA50" s="102">
        <f>SUM(AA34:AA49)</f>
        <v>0</v>
      </c>
      <c r="AB50" s="102">
        <f>SUM(AB34:AB49)</f>
        <v>0</v>
      </c>
      <c r="AC50" s="102">
        <f>SUM(AC34:AC49)</f>
        <v>304081.73</v>
      </c>
      <c r="AD50" s="103">
        <f>IF(AC50=0,"",AB50/AC50)</f>
        <v>0</v>
      </c>
      <c r="AE50" s="78"/>
      <c r="AF50" s="102">
        <f>SUM(AF34:AF49)</f>
        <v>9853.119999999999</v>
      </c>
      <c r="AG50" s="102">
        <f>SUM(AG34:AG49)</f>
        <v>9853.119999999999</v>
      </c>
      <c r="AH50" s="102">
        <f>SUM(AH34:AH49)</f>
        <v>337991.77</v>
      </c>
      <c r="AI50" s="103">
        <f>IF(AH50=0,"",AG50/AH50)</f>
        <v>2.9151952427717391E-2</v>
      </c>
      <c r="AJ50" s="78"/>
      <c r="AK50" s="102">
        <f>SUM(AK34:AK49)</f>
        <v>9644.8599999999988</v>
      </c>
      <c r="AL50" s="102">
        <f>SUM(AL34:AL49)</f>
        <v>9644.8599999999988</v>
      </c>
      <c r="AM50" s="102">
        <f>SUM(AM34:AM49)</f>
        <v>686793.08000000007</v>
      </c>
      <c r="AN50" s="103">
        <f>IF(AM50=0,"",AL50/AM50)</f>
        <v>1.4043327285708816E-2</v>
      </c>
      <c r="AO50" s="78"/>
      <c r="AP50" s="102">
        <f>SUM(AP34:AP49)</f>
        <v>83121.549999999988</v>
      </c>
      <c r="AQ50" s="102">
        <f>SUM(AQ34:AQ49)</f>
        <v>83121.549999999988</v>
      </c>
      <c r="AR50" s="102">
        <f>SUM(AR34:AR49)</f>
        <v>1128394.53</v>
      </c>
      <c r="AS50" s="103">
        <f>IF(AR50=0,"",AQ50/AR50)</f>
        <v>7.3663552764652265E-2</v>
      </c>
      <c r="AT50" s="78"/>
      <c r="AU50" s="102">
        <f>SUM(AU34:AU49)</f>
        <v>102619.52999999998</v>
      </c>
      <c r="AV50" s="118">
        <f>SUM(AV34:AV49)</f>
        <v>121623.93999999997</v>
      </c>
      <c r="AW50" s="118">
        <f>SUM(AW34:AW49)</f>
        <v>3726597.92</v>
      </c>
      <c r="AX50" s="119">
        <f>IF(AW50=0,"",AV50/AW50)</f>
        <v>3.2636721913911218E-2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0</v>
      </c>
      <c r="H51" s="105">
        <f>H30-H50</f>
        <v>0</v>
      </c>
      <c r="I51" s="105">
        <f>I30-I50</f>
        <v>-9.9999999511055648E-3</v>
      </c>
      <c r="J51" s="103">
        <v>0.59306458748519342</v>
      </c>
      <c r="K51" s="101"/>
      <c r="L51" s="105">
        <f>L30-L50</f>
        <v>0</v>
      </c>
      <c r="M51" s="105">
        <f>M30-M50</f>
        <v>0</v>
      </c>
      <c r="N51" s="105">
        <f>N30-N50</f>
        <v>-1.0000000009313226E-2</v>
      </c>
      <c r="O51" s="103">
        <f>IF(N51=0,"",M51/N51)</f>
        <v>0</v>
      </c>
      <c r="P51" s="101"/>
      <c r="Q51" s="105">
        <f>Q30-Q50</f>
        <v>0</v>
      </c>
      <c r="R51" s="105">
        <f>R30-R50</f>
        <v>0</v>
      </c>
      <c r="S51" s="105">
        <f>S30-S50</f>
        <v>9.9999999511055648E-3</v>
      </c>
      <c r="T51" s="103">
        <f>IF(S51=0,"",R51/S51)</f>
        <v>0</v>
      </c>
      <c r="U51" s="77"/>
      <c r="V51" s="105">
        <f>V30-V50</f>
        <v>0</v>
      </c>
      <c r="W51" s="105">
        <f>W30-W50</f>
        <v>0</v>
      </c>
      <c r="X51" s="105">
        <f>X30-X50</f>
        <v>0</v>
      </c>
      <c r="Y51" s="103" t="str">
        <f>IF(X51=0,"",W51/X51)</f>
        <v/>
      </c>
      <c r="Z51" s="78"/>
      <c r="AA51" s="105">
        <f>AA30-AA50</f>
        <v>0</v>
      </c>
      <c r="AB51" s="105">
        <f>AB30-AB50</f>
        <v>0</v>
      </c>
      <c r="AC51" s="105">
        <f>AC30-AC50</f>
        <v>-3.9999999979045242E-2</v>
      </c>
      <c r="AD51" s="103">
        <f>IF(AC51=0,"",AB51/AC51)</f>
        <v>0</v>
      </c>
      <c r="AE51" s="78"/>
      <c r="AF51" s="105">
        <f>AF30-AF50</f>
        <v>0</v>
      </c>
      <c r="AG51" s="105">
        <f>AG30-AG50</f>
        <v>0</v>
      </c>
      <c r="AH51" s="105">
        <f>AH30-AH50</f>
        <v>0.26999999996041879</v>
      </c>
      <c r="AI51" s="103">
        <f>IF(AH51=0,"",AG51/AH51)</f>
        <v>0</v>
      </c>
      <c r="AJ51" s="78"/>
      <c r="AK51" s="105">
        <f>AK30-AK50</f>
        <v>-7371.7399999999989</v>
      </c>
      <c r="AL51" s="105">
        <f>AL30-AL50</f>
        <v>-7371.7399999999989</v>
      </c>
      <c r="AM51" s="105">
        <f>AM30-AM50</f>
        <v>-8.0000000074505806E-2</v>
      </c>
      <c r="AN51" s="103">
        <f>IF(AM51=0,"",AL51/AM51)</f>
        <v>92146.749914181637</v>
      </c>
      <c r="AO51" s="78"/>
      <c r="AP51" s="105">
        <f>AP30-AP50</f>
        <v>0</v>
      </c>
      <c r="AQ51" s="105">
        <f>AQ30-AQ50</f>
        <v>0</v>
      </c>
      <c r="AR51" s="105">
        <f>AR30-AR50</f>
        <v>-1992.4899999999907</v>
      </c>
      <c r="AS51" s="103">
        <f>IF(AR51=0,"",AQ51/AR51)</f>
        <v>0</v>
      </c>
      <c r="AT51" s="78"/>
      <c r="AU51" s="105">
        <f>AU30-AU50</f>
        <v>-7371.7399999999761</v>
      </c>
      <c r="AV51" s="120">
        <f>AV30-AV50</f>
        <v>-7371.7399999999761</v>
      </c>
      <c r="AW51" s="120">
        <f>AW30-AW50</f>
        <v>-1992.3499999996275</v>
      </c>
      <c r="AX51" s="119"/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/>
      <c r="H54" s="109"/>
      <c r="I54" s="110"/>
      <c r="J54" s="80">
        <v>0</v>
      </c>
      <c r="K54" s="101"/>
      <c r="L54" s="109"/>
      <c r="M54" s="109"/>
      <c r="N54" s="110"/>
      <c r="O54" s="80" t="str">
        <f>IF(N54=0,"%",M54/N54)</f>
        <v>%</v>
      </c>
      <c r="P54" s="101"/>
      <c r="Q54" s="109"/>
      <c r="R54" s="109"/>
      <c r="S54" s="110"/>
      <c r="T54" s="80" t="str">
        <f>IF(S54=0,"%",R54/S54)</f>
        <v>%</v>
      </c>
      <c r="U54" s="77"/>
      <c r="V54" s="78"/>
      <c r="W54" s="109"/>
      <c r="X54" s="110"/>
      <c r="Y54" s="80" t="str">
        <f>IF(X54=0,"%",W54/X54)</f>
        <v>%</v>
      </c>
      <c r="Z54" s="78"/>
      <c r="AA54" s="78"/>
      <c r="AB54" s="109"/>
      <c r="AC54" s="110"/>
      <c r="AD54" s="80" t="str">
        <f>IF(AC54=0,"%",AB54/AC54)</f>
        <v>%</v>
      </c>
      <c r="AE54" s="78"/>
      <c r="AF54" s="109"/>
      <c r="AG54" s="109"/>
      <c r="AH54" s="110"/>
      <c r="AI54" s="80" t="str">
        <f>IF(AH54=0,"%",AG54/AH54)</f>
        <v>%</v>
      </c>
      <c r="AJ54" s="78"/>
      <c r="AK54" s="78"/>
      <c r="AL54" s="109"/>
      <c r="AM54" s="110"/>
      <c r="AN54" s="80" t="str">
        <f>IF(AM54=0,"%",AL54/AM54)</f>
        <v>%</v>
      </c>
      <c r="AO54" s="78"/>
      <c r="AP54" s="133">
        <f>'9000'!Q54</f>
        <v>0</v>
      </c>
      <c r="AQ54" s="133">
        <f>'9000'!R54</f>
        <v>0</v>
      </c>
      <c r="AR54" s="133">
        <f>'9000'!S54</f>
        <v>0</v>
      </c>
      <c r="AS54" s="80" t="str">
        <f>IF(AR54=0,"%",AQ54/AR54)</f>
        <v>%</v>
      </c>
      <c r="AT54" s="78"/>
      <c r="AU54" s="78"/>
      <c r="AV54" s="122">
        <f>H54+M54+R54+W54+AB54+AG54+AL54++AQ54</f>
        <v>0</v>
      </c>
      <c r="AW54" s="122">
        <f>I54+N54+S54+X54+AC54+AH54+AM54++AR54</f>
        <v>0</v>
      </c>
      <c r="AX54" s="93" t="str">
        <f>IF(AW54=0,"%",AV54/AW54)</f>
        <v>%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/>
      <c r="H55" s="92"/>
      <c r="I55" s="92"/>
      <c r="J55" s="80">
        <v>0</v>
      </c>
      <c r="K55" s="101"/>
      <c r="L55" s="109"/>
      <c r="M55" s="109"/>
      <c r="N55" s="110"/>
      <c r="O55" s="80" t="str">
        <f>IF(N55=0,"%",M55/N55)</f>
        <v>%</v>
      </c>
      <c r="P55" s="101"/>
      <c r="Q55" s="109"/>
      <c r="R55" s="109"/>
      <c r="S55" s="110"/>
      <c r="T55" s="80" t="str">
        <f>IF(S55=0,"%",R55/S55)</f>
        <v>%</v>
      </c>
      <c r="U55" s="77"/>
      <c r="V55" s="127"/>
      <c r="W55" s="109"/>
      <c r="X55" s="110"/>
      <c r="Y55" s="80" t="str">
        <f>IF(X55=0,"%",W55/X55)</f>
        <v>%</v>
      </c>
      <c r="Z55" s="78"/>
      <c r="AA55" s="129"/>
      <c r="AB55" s="109"/>
      <c r="AC55" s="110"/>
      <c r="AD55" s="80" t="str">
        <f>IF(AC55=0,"%",AB55/AC55)</f>
        <v>%</v>
      </c>
      <c r="AE55" s="78"/>
      <c r="AF55" s="109"/>
      <c r="AG55" s="109"/>
      <c r="AH55" s="110"/>
      <c r="AI55" s="80" t="str">
        <f>IF(AH55=0,"%",AG55/AH55)</f>
        <v>%</v>
      </c>
      <c r="AJ55" s="78"/>
      <c r="AK55" s="129"/>
      <c r="AL55" s="109"/>
      <c r="AM55" s="110"/>
      <c r="AN55" s="80" t="str">
        <f>IF(AM55=0,"%",AL55/AM55)</f>
        <v>%</v>
      </c>
      <c r="AO55" s="78"/>
      <c r="AP55" s="134">
        <f>'9000'!Q55</f>
        <v>0</v>
      </c>
      <c r="AQ55" s="133">
        <f>'9000'!R55</f>
        <v>1657643.69</v>
      </c>
      <c r="AR55" s="133">
        <f>'9000'!S55</f>
        <v>0</v>
      </c>
      <c r="AS55" s="80" t="str">
        <f>IF(AR55=0,"%",AQ55/AR55)</f>
        <v>%</v>
      </c>
      <c r="AT55" s="78"/>
      <c r="AU55" s="129"/>
      <c r="AV55" s="122">
        <f>H55+M55+R55+W55+AB55+AG55+AL55++AQ55</f>
        <v>1657643.69</v>
      </c>
      <c r="AW55" s="122">
        <f>I55+N55+S55+X55+AC55+AH55+AM55++AR55</f>
        <v>0</v>
      </c>
      <c r="AX55" s="93" t="str">
        <f>IF(AW55=0,"%",AV55/AW55)</f>
        <v>%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0</v>
      </c>
      <c r="I56" s="102">
        <f>I54-I55</f>
        <v>0</v>
      </c>
      <c r="J56" s="103">
        <v>0</v>
      </c>
      <c r="K56" s="101"/>
      <c r="L56" s="102">
        <f>SUM(L54:L55)</f>
        <v>0</v>
      </c>
      <c r="M56" s="102">
        <f>M54-M55</f>
        <v>0</v>
      </c>
      <c r="N56" s="102">
        <f>SUM(N54:N55)</f>
        <v>0</v>
      </c>
      <c r="O56" s="103" t="str">
        <f>IF(N56=0,"",M56/N56)</f>
        <v/>
      </c>
      <c r="P56" s="101"/>
      <c r="Q56" s="102">
        <f>SUM(Q54:Q55)</f>
        <v>0</v>
      </c>
      <c r="R56" s="102">
        <f>R54-R55</f>
        <v>0</v>
      </c>
      <c r="S56" s="102">
        <f>SUM(S54:S55)</f>
        <v>0</v>
      </c>
      <c r="T56" s="103" t="str">
        <f>IF(S56=0,"",R56/S56)</f>
        <v/>
      </c>
      <c r="U56" s="77"/>
      <c r="V56" s="128"/>
      <c r="W56" s="102">
        <f>W54-W55</f>
        <v>0</v>
      </c>
      <c r="X56" s="102">
        <f>SUM(X54:X55)</f>
        <v>0</v>
      </c>
      <c r="Y56" s="103" t="str">
        <f>IF(X56=0,"",W56/X56)</f>
        <v/>
      </c>
      <c r="Z56" s="78"/>
      <c r="AA56" s="128"/>
      <c r="AB56" s="102">
        <f>AB54-AB55</f>
        <v>0</v>
      </c>
      <c r="AC56" s="102">
        <f>SUM(AC54:AC55)</f>
        <v>0</v>
      </c>
      <c r="AD56" s="103" t="str">
        <f>IF(AC56=0,"",AB56/AC56)</f>
        <v/>
      </c>
      <c r="AE56" s="78"/>
      <c r="AF56" s="102">
        <f>AF54-AF55</f>
        <v>0</v>
      </c>
      <c r="AG56" s="102">
        <f>AG54-AG55</f>
        <v>0</v>
      </c>
      <c r="AH56" s="102">
        <f>SUM(AH54:AH55)</f>
        <v>0</v>
      </c>
      <c r="AI56" s="103" t="str">
        <f>IF(AH56=0,"",AG56/AH56)</f>
        <v/>
      </c>
      <c r="AJ56" s="78"/>
      <c r="AK56" s="129"/>
      <c r="AL56" s="102">
        <f>AL54-AL55</f>
        <v>0</v>
      </c>
      <c r="AM56" s="102">
        <f>SUM(AM54:AM55)</f>
        <v>0</v>
      </c>
      <c r="AN56" s="103" t="str">
        <f>IF(AM56=0,"",AL56/AM56)</f>
        <v/>
      </c>
      <c r="AO56" s="78"/>
      <c r="AP56" s="129"/>
      <c r="AQ56" s="102">
        <f>AQ54-AQ55</f>
        <v>-1657643.69</v>
      </c>
      <c r="AR56" s="102">
        <f>SUM(AR54:AR55)</f>
        <v>0</v>
      </c>
      <c r="AS56" s="103" t="str">
        <f>IF(AR56=0,"",AQ56/AR56)</f>
        <v/>
      </c>
      <c r="AT56" s="78"/>
      <c r="AU56" s="129"/>
      <c r="AV56" s="118">
        <f>AV54-AV55</f>
        <v>-1657643.69</v>
      </c>
      <c r="AW56" s="118">
        <f>SUM(AW54:AW55)</f>
        <v>0</v>
      </c>
      <c r="AX56" s="119" t="str">
        <f>IF(AW56=0,"",AV56/AW56)</f>
        <v/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0</v>
      </c>
      <c r="I58" s="113"/>
      <c r="J58" s="114" t="s">
        <v>96</v>
      </c>
      <c r="K58" s="113"/>
      <c r="L58" s="113"/>
      <c r="M58" s="113">
        <f>M51+M56</f>
        <v>0</v>
      </c>
      <c r="N58" s="113"/>
      <c r="O58" s="113"/>
      <c r="P58" s="113"/>
      <c r="Q58" s="113"/>
      <c r="R58" s="113">
        <f>R51+R56</f>
        <v>0</v>
      </c>
      <c r="S58" s="113"/>
      <c r="T58" s="114" t="str">
        <f>IF(S58=0,"",R58/S58)</f>
        <v/>
      </c>
      <c r="U58" s="112"/>
      <c r="V58" s="112"/>
      <c r="W58" s="115">
        <f>W51+W56</f>
        <v>0</v>
      </c>
      <c r="X58" s="112"/>
      <c r="Y58" s="112"/>
      <c r="Z58" s="112"/>
      <c r="AA58" s="112"/>
      <c r="AB58" s="115">
        <f>AB51+AB56</f>
        <v>0</v>
      </c>
      <c r="AC58" s="112"/>
      <c r="AD58" s="112"/>
      <c r="AE58" s="112"/>
      <c r="AF58" s="112"/>
      <c r="AG58" s="115">
        <f>AG51+AG56</f>
        <v>0</v>
      </c>
      <c r="AH58" s="112"/>
      <c r="AI58" s="112"/>
      <c r="AJ58" s="112"/>
      <c r="AK58" s="112"/>
      <c r="AL58" s="115">
        <f>AL51+AL56</f>
        <v>-7371.7399999999989</v>
      </c>
      <c r="AM58" s="112"/>
      <c r="AN58" s="112"/>
      <c r="AO58" s="112"/>
      <c r="AP58" s="112"/>
      <c r="AQ58" s="115">
        <f>AQ51+AQ56</f>
        <v>-1657643.69</v>
      </c>
      <c r="AR58" s="112"/>
      <c r="AS58" s="112"/>
      <c r="AT58" s="112"/>
      <c r="AU58" s="112"/>
      <c r="AV58" s="123">
        <f>AV51+AV56</f>
        <v>-1665015.43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116"/>
      <c r="AX59" s="78"/>
    </row>
    <row r="60" spans="1:50" ht="16.5" x14ac:dyDescent="0.25">
      <c r="C60" s="78"/>
      <c r="D60" s="78"/>
      <c r="E60" s="78"/>
      <c r="F60" s="78"/>
      <c r="G60" s="78"/>
      <c r="H60" s="78"/>
      <c r="I60" s="78"/>
      <c r="J60" s="78" t="s">
        <v>96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135"/>
      <c r="AR60" s="78"/>
      <c r="AS60" s="78"/>
      <c r="AT60" s="78"/>
      <c r="AU60" s="78"/>
      <c r="AV60" s="116"/>
      <c r="AW60" s="78"/>
      <c r="AX60" s="78"/>
    </row>
  </sheetData>
  <mergeCells count="22">
    <mergeCell ref="G9:J9"/>
    <mergeCell ref="C1:AX1"/>
    <mergeCell ref="C2:AX2"/>
    <mergeCell ref="C3:AX3"/>
    <mergeCell ref="C4:AX4"/>
    <mergeCell ref="G8:J8"/>
    <mergeCell ref="L8:O8"/>
    <mergeCell ref="Q8:T8"/>
    <mergeCell ref="V8:Y8"/>
    <mergeCell ref="AA8:AD8"/>
    <mergeCell ref="AF8:AI8"/>
    <mergeCell ref="AK8:AN8"/>
    <mergeCell ref="AP8:AS8"/>
    <mergeCell ref="AU8:AX8"/>
    <mergeCell ref="L9:O9"/>
    <mergeCell ref="Q9:T9"/>
    <mergeCell ref="AU9:AX9"/>
    <mergeCell ref="V9:Y9"/>
    <mergeCell ref="AA9:AD9"/>
    <mergeCell ref="AF9:AI9"/>
    <mergeCell ref="AK9:AN9"/>
    <mergeCell ref="AP9:AS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0C0DF-92BA-4476-878D-E054EB5C6EE1}">
  <sheetPr>
    <pageSetUpPr fitToPage="1"/>
  </sheetPr>
  <dimension ref="A1:Z69"/>
  <sheetViews>
    <sheetView topLeftCell="E1" zoomScale="90" zoomScaleNormal="90" zoomScaleSheetLayoutView="50" zoomScalePageLayoutView="40" workbookViewId="0">
      <selection activeCell="N5" sqref="N5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7" style="4" bestFit="1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7.85546875" style="4" customWidth="1"/>
    <col min="16" max="16" width="2.42578125" style="4" customWidth="1"/>
    <col min="17" max="17" width="16.7109375" style="141" customWidth="1"/>
    <col min="18" max="18" width="17.5703125" style="141" customWidth="1"/>
    <col min="19" max="19" width="16.7109375" style="141" customWidth="1"/>
    <col min="20" max="20" width="13.42578125" style="141" customWidth="1"/>
    <col min="21" max="21" width="2.42578125" style="4" customWidth="1"/>
    <col min="22" max="22" width="16.7109375" style="4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47" t="s">
        <v>51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6" ht="23.25" x14ac:dyDescent="0.35">
      <c r="A2" s="3"/>
      <c r="B2" s="3"/>
      <c r="C2" s="147" t="s">
        <v>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6" ht="23.25" x14ac:dyDescent="0.35">
      <c r="A3" s="3"/>
      <c r="B3" s="3"/>
      <c r="C3" s="147" t="s">
        <v>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6" ht="23.25" x14ac:dyDescent="0.35">
      <c r="A4" s="3"/>
      <c r="B4" s="3"/>
      <c r="C4" s="147" t="str">
        <f>'1351'!C4:Y4</f>
        <v>For Month or Quarter Ended and For the Year Ending 7/31/2025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136"/>
      <c r="R5" s="136"/>
      <c r="S5" s="136"/>
      <c r="T5" s="136"/>
      <c r="U5" s="52"/>
      <c r="V5" s="52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136"/>
      <c r="R6" s="136"/>
      <c r="S6" s="136"/>
      <c r="T6" s="136"/>
      <c r="U6" s="52"/>
      <c r="V6" s="52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7"/>
      <c r="R7" s="17"/>
      <c r="S7" s="17"/>
      <c r="T7" s="17"/>
      <c r="U7" s="5"/>
      <c r="V7" s="5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692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7"/>
      <c r="R8" s="17"/>
      <c r="S8" s="17"/>
      <c r="T8" s="17"/>
      <c r="U8" s="5"/>
      <c r="V8" s="5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692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5"/>
      <c r="P9" s="5"/>
      <c r="Q9" s="17"/>
      <c r="R9" s="17"/>
      <c r="S9" s="17"/>
      <c r="T9" s="17"/>
      <c r="U9" s="5"/>
      <c r="V9" s="5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7"/>
      <c r="R10" s="17"/>
      <c r="S10" s="17"/>
      <c r="T10" s="17"/>
      <c r="U10" s="5"/>
      <c r="V10" s="5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48" t="s">
        <v>5</v>
      </c>
      <c r="H11" s="149"/>
      <c r="I11" s="149"/>
      <c r="J11" s="150"/>
      <c r="K11" s="9"/>
      <c r="L11" s="148" t="s">
        <v>7</v>
      </c>
      <c r="M11" s="149"/>
      <c r="N11" s="149"/>
      <c r="O11" s="150"/>
      <c r="P11" s="9"/>
      <c r="Q11" s="151" t="s">
        <v>8</v>
      </c>
      <c r="R11" s="152"/>
      <c r="S11" s="152"/>
      <c r="T11" s="153"/>
      <c r="U11" s="9"/>
      <c r="V11" s="148" t="s">
        <v>9</v>
      </c>
      <c r="W11" s="149"/>
      <c r="X11" s="149"/>
      <c r="Y11" s="154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12" t="s">
        <v>14</v>
      </c>
      <c r="P12" s="13"/>
      <c r="Q12" s="41" t="s">
        <v>11</v>
      </c>
      <c r="R12" s="41" t="s">
        <v>12</v>
      </c>
      <c r="S12" s="41" t="s">
        <v>13</v>
      </c>
      <c r="T12" s="41" t="s">
        <v>14</v>
      </c>
      <c r="U12" s="13"/>
      <c r="V12" s="12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7"/>
      <c r="R13" s="17"/>
      <c r="S13" s="17"/>
      <c r="T13" s="17"/>
      <c r="U13" s="5"/>
      <c r="V13" s="5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7"/>
      <c r="R14" s="17"/>
      <c r="S14" s="17"/>
      <c r="T14" s="17"/>
      <c r="U14" s="5"/>
      <c r="V14" s="5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5"/>
      <c r="P15" s="5"/>
      <c r="Q15" s="17"/>
      <c r="R15" s="17"/>
      <c r="S15" s="17"/>
      <c r="T15" s="17"/>
      <c r="U15" s="5"/>
      <c r="V15" s="5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8" t="str">
        <f>IF(N16=0,"%",M16/N16)</f>
        <v>%</v>
      </c>
      <c r="P16" s="22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2"/>
      <c r="V16" s="23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4006.55</v>
      </c>
      <c r="M17" s="19">
        <v>4006.55</v>
      </c>
      <c r="N17" s="19">
        <v>339077.05</v>
      </c>
      <c r="O17" s="8">
        <f>IF(N17=0,"%",M17/N17)</f>
        <v>1.1816045940000953E-2</v>
      </c>
      <c r="P17" s="26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6"/>
      <c r="V17" s="23">
        <f t="shared" si="1"/>
        <v>4006.55</v>
      </c>
      <c r="W17" s="23">
        <f t="shared" si="1"/>
        <v>4006.55</v>
      </c>
      <c r="X17" s="23">
        <f t="shared" si="1"/>
        <v>339077.05</v>
      </c>
      <c r="Y17" s="8">
        <f>IF(X17=0,"%",W17/X17)</f>
        <v>1.1816045940000953E-2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8"/>
      <c r="P18" s="5"/>
      <c r="Q18" s="19"/>
      <c r="R18" s="19"/>
      <c r="S18" s="19"/>
      <c r="T18" s="20"/>
      <c r="U18" s="5"/>
      <c r="V18" s="23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387588.92</v>
      </c>
      <c r="H19" s="19">
        <v>387588.92</v>
      </c>
      <c r="I19" s="130">
        <v>4589751</v>
      </c>
      <c r="J19" s="20">
        <f t="shared" si="2"/>
        <v>8.4446611591783516E-2</v>
      </c>
      <c r="K19" s="25"/>
      <c r="L19" s="19">
        <v>0</v>
      </c>
      <c r="M19" s="19">
        <v>0</v>
      </c>
      <c r="N19" s="19">
        <v>0</v>
      </c>
      <c r="O19" s="8" t="str">
        <f t="shared" ref="O19:O24" si="3">IF(N19=0,"%",M19/N19)</f>
        <v>%</v>
      </c>
      <c r="P19" s="26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6"/>
      <c r="V19" s="23">
        <f t="shared" ref="V19:X24" si="5">G19+L19+Q19</f>
        <v>387588.92</v>
      </c>
      <c r="W19" s="23">
        <f t="shared" si="5"/>
        <v>387588.92</v>
      </c>
      <c r="X19" s="23">
        <f t="shared" si="5"/>
        <v>4589751</v>
      </c>
      <c r="Y19" s="8">
        <f t="shared" ref="Y19:Y31" si="6">IF(X19=0,"%",W19/X19)</f>
        <v>8.4446611591783516E-2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30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8" t="str">
        <f t="shared" si="3"/>
        <v>%</v>
      </c>
      <c r="P20" s="26"/>
      <c r="Q20" s="19">
        <v>0</v>
      </c>
      <c r="R20" s="19">
        <v>0</v>
      </c>
      <c r="S20" s="19">
        <v>0</v>
      </c>
      <c r="T20" s="20" t="str">
        <f t="shared" si="4"/>
        <v>%</v>
      </c>
      <c r="U20" s="26"/>
      <c r="V20" s="23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7393.64</v>
      </c>
      <c r="H21" s="19">
        <v>7393.64</v>
      </c>
      <c r="I21" s="130">
        <v>82545</v>
      </c>
      <c r="J21" s="20">
        <f t="shared" si="2"/>
        <v>8.9571021866860501E-2</v>
      </c>
      <c r="K21" s="25"/>
      <c r="L21" s="19">
        <v>0</v>
      </c>
      <c r="M21" s="19">
        <v>0</v>
      </c>
      <c r="N21" s="19">
        <v>0</v>
      </c>
      <c r="O21" s="8" t="str">
        <f t="shared" si="3"/>
        <v>%</v>
      </c>
      <c r="P21" s="26"/>
      <c r="Q21" s="19">
        <v>0</v>
      </c>
      <c r="R21" s="19">
        <v>0</v>
      </c>
      <c r="S21" s="19">
        <v>0</v>
      </c>
      <c r="T21" s="20" t="str">
        <f t="shared" si="4"/>
        <v>%</v>
      </c>
      <c r="U21" s="26"/>
      <c r="V21" s="23">
        <f t="shared" si="5"/>
        <v>7393.64</v>
      </c>
      <c r="W21" s="23">
        <f t="shared" si="5"/>
        <v>7393.64</v>
      </c>
      <c r="X21" s="23">
        <f t="shared" si="5"/>
        <v>82545</v>
      </c>
      <c r="Y21" s="8">
        <f t="shared" si="6"/>
        <v>8.9571021866860501E-2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61103.18</v>
      </c>
      <c r="H22" s="19">
        <v>61103.18</v>
      </c>
      <c r="I22" s="130">
        <v>685934</v>
      </c>
      <c r="J22" s="20">
        <f t="shared" si="2"/>
        <v>8.9080261366253896E-2</v>
      </c>
      <c r="K22" s="25"/>
      <c r="L22" s="19">
        <v>0</v>
      </c>
      <c r="M22" s="19">
        <v>0</v>
      </c>
      <c r="N22" s="19">
        <v>0</v>
      </c>
      <c r="O22" s="8" t="str">
        <f t="shared" si="3"/>
        <v>%</v>
      </c>
      <c r="P22" s="26"/>
      <c r="Q22" s="19">
        <v>0</v>
      </c>
      <c r="R22" s="19">
        <v>0</v>
      </c>
      <c r="S22" s="19">
        <v>0</v>
      </c>
      <c r="T22" s="20" t="str">
        <f t="shared" si="4"/>
        <v>%</v>
      </c>
      <c r="U22" s="26"/>
      <c r="V22" s="23">
        <f t="shared" si="5"/>
        <v>61103.18</v>
      </c>
      <c r="W22" s="23">
        <f t="shared" si="5"/>
        <v>61103.18</v>
      </c>
      <c r="X22" s="23">
        <f t="shared" si="5"/>
        <v>685934</v>
      </c>
      <c r="Y22" s="8">
        <f t="shared" si="6"/>
        <v>8.9080261366253896E-2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30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8" t="str">
        <f t="shared" si="3"/>
        <v>%</v>
      </c>
      <c r="P23" s="26"/>
      <c r="Q23" s="19">
        <v>0</v>
      </c>
      <c r="R23" s="19">
        <v>0</v>
      </c>
      <c r="S23" s="19">
        <v>0</v>
      </c>
      <c r="T23" s="20" t="str">
        <f t="shared" si="4"/>
        <v>%</v>
      </c>
      <c r="U23" s="26"/>
      <c r="V23" s="23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0</v>
      </c>
      <c r="I24" s="130">
        <v>0</v>
      </c>
      <c r="J24" s="20" t="str">
        <f t="shared" si="2"/>
        <v>%</v>
      </c>
      <c r="K24" s="25"/>
      <c r="L24" s="19">
        <v>0</v>
      </c>
      <c r="M24" s="19">
        <v>0</v>
      </c>
      <c r="N24" s="19">
        <v>0</v>
      </c>
      <c r="O24" s="8" t="str">
        <f t="shared" si="3"/>
        <v>%</v>
      </c>
      <c r="P24" s="26"/>
      <c r="Q24" s="19">
        <v>0</v>
      </c>
      <c r="R24" s="19">
        <v>0</v>
      </c>
      <c r="S24" s="19">
        <v>0</v>
      </c>
      <c r="T24" s="20" t="str">
        <f t="shared" si="4"/>
        <v>%</v>
      </c>
      <c r="U24" s="26"/>
      <c r="V24" s="23">
        <f t="shared" si="5"/>
        <v>0</v>
      </c>
      <c r="W24" s="23">
        <f t="shared" si="5"/>
        <v>0</v>
      </c>
      <c r="X24" s="23">
        <f t="shared" si="5"/>
        <v>0</v>
      </c>
      <c r="Y24" s="8" t="str">
        <f t="shared" si="6"/>
        <v>%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23"/>
      <c r="H25" s="23"/>
      <c r="I25" s="130"/>
      <c r="J25" s="20"/>
      <c r="K25" s="17"/>
      <c r="L25" s="19"/>
      <c r="M25" s="19"/>
      <c r="N25" s="19"/>
      <c r="O25" s="8"/>
      <c r="P25" s="5"/>
      <c r="Q25" s="19"/>
      <c r="R25" s="19"/>
      <c r="S25" s="19"/>
      <c r="T25" s="20"/>
      <c r="U25" s="5"/>
      <c r="V25" s="23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30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8" t="str">
        <f t="shared" ref="O26:O31" si="7">IF(N26=0,"%",M26/N26)</f>
        <v>%</v>
      </c>
      <c r="P26" s="29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9"/>
      <c r="V26" s="23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si="6"/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25707.360000000001</v>
      </c>
      <c r="H27" s="19">
        <v>25707.360000000001</v>
      </c>
      <c r="I27" s="130">
        <v>299257</v>
      </c>
      <c r="J27" s="20">
        <f t="shared" si="2"/>
        <v>8.5903955463030104E-2</v>
      </c>
      <c r="K27" s="28"/>
      <c r="L27" s="19">
        <v>0</v>
      </c>
      <c r="M27" s="19">
        <v>0</v>
      </c>
      <c r="N27" s="19">
        <v>0</v>
      </c>
      <c r="O27" s="8" t="str">
        <f t="shared" si="7"/>
        <v>%</v>
      </c>
      <c r="P27" s="29"/>
      <c r="Q27" s="19">
        <v>0</v>
      </c>
      <c r="R27" s="19">
        <v>0</v>
      </c>
      <c r="S27" s="19">
        <v>0</v>
      </c>
      <c r="T27" s="20" t="str">
        <f t="shared" si="8"/>
        <v>%</v>
      </c>
      <c r="U27" s="29"/>
      <c r="V27" s="23">
        <f t="shared" si="9"/>
        <v>25707.360000000001</v>
      </c>
      <c r="W27" s="23">
        <f t="shared" si="9"/>
        <v>25707.360000000001</v>
      </c>
      <c r="X27" s="23">
        <f t="shared" si="9"/>
        <v>299257</v>
      </c>
      <c r="Y27" s="8">
        <f t="shared" si="6"/>
        <v>8.5903955463030104E-2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30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8" t="str">
        <f t="shared" si="7"/>
        <v>%</v>
      </c>
      <c r="P28" s="29"/>
      <c r="Q28" s="19">
        <v>0</v>
      </c>
      <c r="R28" s="19">
        <v>0</v>
      </c>
      <c r="S28" s="19">
        <v>0</v>
      </c>
      <c r="T28" s="20" t="str">
        <f t="shared" si="8"/>
        <v>%</v>
      </c>
      <c r="U28" s="29"/>
      <c r="V28" s="23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6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30">
        <v>0</v>
      </c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8" t="str">
        <f t="shared" si="7"/>
        <v>%</v>
      </c>
      <c r="P29" s="29"/>
      <c r="Q29" s="19">
        <v>0</v>
      </c>
      <c r="R29" s="19">
        <v>0</v>
      </c>
      <c r="S29" s="19">
        <v>0</v>
      </c>
      <c r="T29" s="20" t="str">
        <f t="shared" si="8"/>
        <v>%</v>
      </c>
      <c r="U29" s="29"/>
      <c r="V29" s="23">
        <f t="shared" si="9"/>
        <v>0</v>
      </c>
      <c r="W29" s="23">
        <f t="shared" si="9"/>
        <v>0</v>
      </c>
      <c r="X29" s="23">
        <f t="shared" si="9"/>
        <v>0</v>
      </c>
      <c r="Y29" s="8" t="str">
        <f t="shared" si="6"/>
        <v>%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30">
        <v>0</v>
      </c>
      <c r="J30" s="20" t="str">
        <f t="shared" si="2"/>
        <v>%</v>
      </c>
      <c r="K30" s="28"/>
      <c r="L30" s="19">
        <v>0</v>
      </c>
      <c r="M30" s="19">
        <v>0</v>
      </c>
      <c r="N30" s="19">
        <v>0</v>
      </c>
      <c r="O30" s="8" t="str">
        <f t="shared" si="7"/>
        <v>%</v>
      </c>
      <c r="P30" s="29"/>
      <c r="Q30" s="19">
        <v>0</v>
      </c>
      <c r="R30" s="19">
        <v>0</v>
      </c>
      <c r="S30" s="19">
        <v>0</v>
      </c>
      <c r="T30" s="20" t="str">
        <f t="shared" si="8"/>
        <v>%</v>
      </c>
      <c r="U30" s="29"/>
      <c r="V30" s="23">
        <f t="shared" si="9"/>
        <v>0</v>
      </c>
      <c r="W30" s="23">
        <f t="shared" si="9"/>
        <v>0</v>
      </c>
      <c r="X30" s="23">
        <f t="shared" si="9"/>
        <v>0</v>
      </c>
      <c r="Y30" s="8" t="str">
        <f t="shared" si="6"/>
        <v>%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31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8" t="str">
        <f t="shared" si="7"/>
        <v>%</v>
      </c>
      <c r="P31" s="29"/>
      <c r="Q31" s="19">
        <v>0</v>
      </c>
      <c r="R31" s="19">
        <v>0</v>
      </c>
      <c r="S31" s="19">
        <v>0</v>
      </c>
      <c r="T31" s="20" t="str">
        <f t="shared" si="8"/>
        <v>%</v>
      </c>
      <c r="U31" s="29"/>
      <c r="V31" s="23">
        <f t="shared" si="9"/>
        <v>0</v>
      </c>
      <c r="W31" s="23">
        <f t="shared" si="9"/>
        <v>0</v>
      </c>
      <c r="X31" s="23">
        <f t="shared" si="9"/>
        <v>0</v>
      </c>
      <c r="Y31" s="8" t="str">
        <f t="shared" si="6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481793.1</v>
      </c>
      <c r="H32" s="57">
        <f>SUM(H16:H31)</f>
        <v>481793.1</v>
      </c>
      <c r="I32" s="57">
        <f>SUM(I16:I31)</f>
        <v>5657487</v>
      </c>
      <c r="J32" s="31">
        <f>IF(I32=0,"",H32/I32)</f>
        <v>8.5160266386825098E-2</v>
      </c>
      <c r="K32" s="29"/>
      <c r="L32" s="57">
        <f>SUM(L16:L31)</f>
        <v>4006.55</v>
      </c>
      <c r="M32" s="57">
        <f>SUM(M16:M31)</f>
        <v>4006.55</v>
      </c>
      <c r="N32" s="57">
        <f>SUM(N16:N31)</f>
        <v>339077.05</v>
      </c>
      <c r="O32" s="31">
        <f>IF(N32=0,"",M32/N32)</f>
        <v>1.1816045940000953E-2</v>
      </c>
      <c r="P32" s="29"/>
      <c r="Q32" s="71">
        <f>SUM(Q16:Q31)</f>
        <v>0</v>
      </c>
      <c r="R32" s="71">
        <f>SUM(R16:R31)</f>
        <v>0</v>
      </c>
      <c r="S32" s="71">
        <f>SUM(S16:S31)</f>
        <v>0</v>
      </c>
      <c r="T32" s="137" t="str">
        <f>IF(S32=0,"",R32/S32)</f>
        <v/>
      </c>
      <c r="U32" s="29"/>
      <c r="V32" s="57">
        <f>SUM(V16:V31)</f>
        <v>485799.64999999997</v>
      </c>
      <c r="W32" s="57">
        <f>SUM(W16:W31)</f>
        <v>485799.64999999997</v>
      </c>
      <c r="X32" s="57">
        <f>SUM(X16:X31)</f>
        <v>5996564.0499999998</v>
      </c>
      <c r="Y32" s="31">
        <f>IF(X32=0,"",W32/X32)</f>
        <v>8.1013001103523608E-2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8"/>
      <c r="P33" s="29"/>
      <c r="Q33" s="28"/>
      <c r="R33" s="28"/>
      <c r="S33" s="28"/>
      <c r="T33" s="20"/>
      <c r="U33" s="29"/>
      <c r="V33" s="29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8"/>
      <c r="P34" s="29"/>
      <c r="Q34" s="28"/>
      <c r="R34" s="28"/>
      <c r="S34" s="28"/>
      <c r="T34" s="20"/>
      <c r="U34" s="29"/>
      <c r="V34" s="29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8"/>
      <c r="P35" s="29"/>
      <c r="Q35" s="28"/>
      <c r="R35" s="28"/>
      <c r="S35" s="28"/>
      <c r="T35" s="20"/>
      <c r="U35" s="29"/>
      <c r="V35" s="29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13581.81</v>
      </c>
      <c r="H36" s="19">
        <v>13581.81</v>
      </c>
      <c r="I36" s="19">
        <v>3990635.8399999994</v>
      </c>
      <c r="J36" s="8">
        <f t="shared" ref="J36:J51" si="10">IF(I36=0,"%",H36/I36)</f>
        <v>3.4034200424561921E-3</v>
      </c>
      <c r="K36" s="29"/>
      <c r="L36" s="19">
        <v>4006.55</v>
      </c>
      <c r="M36" s="19">
        <v>4006.55</v>
      </c>
      <c r="N36" s="19">
        <v>257180.85</v>
      </c>
      <c r="O36" s="8">
        <f t="shared" ref="O36:O51" si="11">IF(N36=0,"%",M36/N36)</f>
        <v>1.5578726021008174E-2</v>
      </c>
      <c r="P36" s="29"/>
      <c r="Q36" s="19">
        <v>0</v>
      </c>
      <c r="R36" s="19">
        <v>0</v>
      </c>
      <c r="S36" s="19">
        <v>0</v>
      </c>
      <c r="T36" s="20" t="str">
        <f t="shared" ref="T36:T51" si="12">IF(S36=0,"%",R36/S36)</f>
        <v>%</v>
      </c>
      <c r="U36" s="29"/>
      <c r="V36" s="23">
        <f t="shared" ref="V36:V51" si="13">G36+L36+Q36</f>
        <v>17588.36</v>
      </c>
      <c r="W36" s="23">
        <f t="shared" ref="W36:W51" si="14">H36+M36+R36</f>
        <v>17588.36</v>
      </c>
      <c r="X36" s="23">
        <f t="shared" ref="X36:X51" si="15">I36+N36+S36</f>
        <v>4247816.6899999995</v>
      </c>
      <c r="Y36" s="8">
        <f t="shared" ref="Y36:Y51" si="16">IF(X36=0,"%",W36/X36)</f>
        <v>4.1405647379760173E-3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4.96</v>
      </c>
      <c r="H37" s="19">
        <v>4.96</v>
      </c>
      <c r="I37" s="19">
        <v>313432.13999999996</v>
      </c>
      <c r="J37" s="8">
        <f t="shared" si="10"/>
        <v>1.5824797035811326E-5</v>
      </c>
      <c r="K37" s="29"/>
      <c r="L37" s="23">
        <v>0</v>
      </c>
      <c r="M37" s="23">
        <v>0</v>
      </c>
      <c r="N37" s="23">
        <v>81896.210000000006</v>
      </c>
      <c r="O37" s="8">
        <f t="shared" si="11"/>
        <v>0</v>
      </c>
      <c r="P37" s="29"/>
      <c r="Q37" s="19">
        <v>0</v>
      </c>
      <c r="R37" s="19">
        <v>0</v>
      </c>
      <c r="S37" s="19">
        <v>0</v>
      </c>
      <c r="T37" s="20" t="str">
        <f t="shared" si="12"/>
        <v>%</v>
      </c>
      <c r="U37" s="29"/>
      <c r="V37" s="23">
        <f t="shared" si="13"/>
        <v>4.96</v>
      </c>
      <c r="W37" s="23">
        <f t="shared" si="14"/>
        <v>4.96</v>
      </c>
      <c r="X37" s="23">
        <f t="shared" si="15"/>
        <v>395328.35</v>
      </c>
      <c r="Y37" s="8">
        <f t="shared" si="16"/>
        <v>1.2546532521636762E-5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0</v>
      </c>
      <c r="I38" s="19">
        <v>18000</v>
      </c>
      <c r="J38" s="8">
        <f t="shared" si="10"/>
        <v>0</v>
      </c>
      <c r="K38" s="29"/>
      <c r="L38" s="23">
        <v>0</v>
      </c>
      <c r="M38" s="23">
        <v>0</v>
      </c>
      <c r="N38" s="23">
        <v>0</v>
      </c>
      <c r="O38" s="8" t="str">
        <f t="shared" si="11"/>
        <v>%</v>
      </c>
      <c r="P38" s="29"/>
      <c r="Q38" s="19">
        <v>0</v>
      </c>
      <c r="R38" s="19">
        <v>0</v>
      </c>
      <c r="S38" s="19">
        <v>0</v>
      </c>
      <c r="T38" s="20" t="str">
        <f t="shared" si="12"/>
        <v>%</v>
      </c>
      <c r="U38" s="29"/>
      <c r="V38" s="23">
        <f t="shared" si="13"/>
        <v>0</v>
      </c>
      <c r="W38" s="23">
        <f t="shared" si="14"/>
        <v>0</v>
      </c>
      <c r="X38" s="23">
        <f t="shared" si="15"/>
        <v>18000</v>
      </c>
      <c r="Y38" s="8">
        <f t="shared" si="16"/>
        <v>0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0"/>
        <v>%</v>
      </c>
      <c r="K39" s="29"/>
      <c r="L39" s="23">
        <v>0</v>
      </c>
      <c r="M39" s="23">
        <v>0</v>
      </c>
      <c r="N39" s="23">
        <v>0</v>
      </c>
      <c r="O39" s="8" t="str">
        <f t="shared" si="11"/>
        <v>%</v>
      </c>
      <c r="P39" s="29"/>
      <c r="Q39" s="19">
        <v>0</v>
      </c>
      <c r="R39" s="19">
        <v>0</v>
      </c>
      <c r="S39" s="19">
        <v>0</v>
      </c>
      <c r="T39" s="20" t="str">
        <f t="shared" si="12"/>
        <v>%</v>
      </c>
      <c r="U39" s="29"/>
      <c r="V39" s="23">
        <f t="shared" si="13"/>
        <v>0</v>
      </c>
      <c r="W39" s="23">
        <f t="shared" si="14"/>
        <v>0</v>
      </c>
      <c r="X39" s="23">
        <f t="shared" si="15"/>
        <v>0</v>
      </c>
      <c r="Y39" s="8" t="str">
        <f t="shared" si="16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39456.87000000001</v>
      </c>
      <c r="H40" s="19">
        <v>39456.87000000001</v>
      </c>
      <c r="I40" s="19">
        <v>456735.28000000009</v>
      </c>
      <c r="J40" s="8">
        <f t="shared" si="10"/>
        <v>8.6388925331102082E-2</v>
      </c>
      <c r="K40" s="29"/>
      <c r="L40" s="23">
        <v>0</v>
      </c>
      <c r="M40" s="23">
        <v>0</v>
      </c>
      <c r="N40" s="23">
        <v>0</v>
      </c>
      <c r="O40" s="8" t="str">
        <f t="shared" si="11"/>
        <v>%</v>
      </c>
      <c r="P40" s="29"/>
      <c r="Q40" s="19">
        <v>0</v>
      </c>
      <c r="R40" s="19">
        <v>0</v>
      </c>
      <c r="S40" s="19">
        <v>0</v>
      </c>
      <c r="T40" s="20" t="str">
        <f t="shared" si="12"/>
        <v>%</v>
      </c>
      <c r="U40" s="29"/>
      <c r="V40" s="23">
        <f t="shared" si="13"/>
        <v>39456.87000000001</v>
      </c>
      <c r="W40" s="23">
        <f t="shared" si="14"/>
        <v>39456.87000000001</v>
      </c>
      <c r="X40" s="23">
        <f t="shared" si="15"/>
        <v>456735.28000000009</v>
      </c>
      <c r="Y40" s="8">
        <f t="shared" si="16"/>
        <v>8.6388925331102082E-2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0"/>
        <v>%</v>
      </c>
      <c r="K41" s="29"/>
      <c r="L41" s="23">
        <v>0</v>
      </c>
      <c r="M41" s="23">
        <v>0</v>
      </c>
      <c r="N41" s="23">
        <v>0</v>
      </c>
      <c r="O41" s="8" t="str">
        <f t="shared" si="11"/>
        <v>%</v>
      </c>
      <c r="P41" s="29"/>
      <c r="Q41" s="19">
        <v>0</v>
      </c>
      <c r="R41" s="19">
        <v>0</v>
      </c>
      <c r="S41" s="19">
        <v>0</v>
      </c>
      <c r="T41" s="20" t="str">
        <f t="shared" si="12"/>
        <v>%</v>
      </c>
      <c r="U41" s="29"/>
      <c r="V41" s="23">
        <f t="shared" si="13"/>
        <v>0</v>
      </c>
      <c r="W41" s="23">
        <f t="shared" si="14"/>
        <v>0</v>
      </c>
      <c r="X41" s="23">
        <f t="shared" si="15"/>
        <v>0</v>
      </c>
      <c r="Y41" s="8" t="str">
        <f t="shared" si="16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2422.56</v>
      </c>
      <c r="H42" s="19">
        <v>2422.56</v>
      </c>
      <c r="I42" s="19">
        <v>26169</v>
      </c>
      <c r="J42" s="8">
        <f t="shared" si="10"/>
        <v>9.257365585234438E-2</v>
      </c>
      <c r="K42" s="29"/>
      <c r="L42" s="23">
        <v>0</v>
      </c>
      <c r="M42" s="23">
        <v>0</v>
      </c>
      <c r="N42" s="23">
        <v>0</v>
      </c>
      <c r="O42" s="8" t="str">
        <f t="shared" si="11"/>
        <v>%</v>
      </c>
      <c r="P42" s="29"/>
      <c r="Q42" s="19">
        <v>0</v>
      </c>
      <c r="R42" s="19">
        <v>0</v>
      </c>
      <c r="S42" s="19">
        <v>0</v>
      </c>
      <c r="T42" s="20" t="str">
        <f t="shared" si="12"/>
        <v>%</v>
      </c>
      <c r="U42" s="29"/>
      <c r="V42" s="23">
        <f t="shared" si="13"/>
        <v>2422.56</v>
      </c>
      <c r="W42" s="23">
        <f t="shared" si="14"/>
        <v>2422.56</v>
      </c>
      <c r="X42" s="23">
        <f t="shared" si="15"/>
        <v>26169</v>
      </c>
      <c r="Y42" s="8">
        <f t="shared" si="16"/>
        <v>9.257365585234438E-2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0"/>
        <v>%</v>
      </c>
      <c r="K43" s="29"/>
      <c r="L43" s="23">
        <v>0</v>
      </c>
      <c r="M43" s="23">
        <v>0</v>
      </c>
      <c r="N43" s="23">
        <v>0</v>
      </c>
      <c r="O43" s="8" t="str">
        <f t="shared" si="11"/>
        <v>%</v>
      </c>
      <c r="P43" s="29"/>
      <c r="Q43" s="19">
        <v>0</v>
      </c>
      <c r="R43" s="19">
        <v>0</v>
      </c>
      <c r="S43" s="19">
        <v>0</v>
      </c>
      <c r="T43" s="20" t="str">
        <f t="shared" si="12"/>
        <v>%</v>
      </c>
      <c r="U43" s="29"/>
      <c r="V43" s="23">
        <f t="shared" si="13"/>
        <v>0</v>
      </c>
      <c r="W43" s="23">
        <f t="shared" si="14"/>
        <v>0</v>
      </c>
      <c r="X43" s="23">
        <f t="shared" si="15"/>
        <v>0</v>
      </c>
      <c r="Y43" s="8" t="str">
        <f t="shared" si="16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0"/>
        <v>%</v>
      </c>
      <c r="K44" s="29"/>
      <c r="L44" s="23">
        <v>0</v>
      </c>
      <c r="M44" s="23">
        <v>0</v>
      </c>
      <c r="N44" s="23">
        <v>0</v>
      </c>
      <c r="O44" s="8" t="str">
        <f t="shared" si="11"/>
        <v>%</v>
      </c>
      <c r="P44" s="29"/>
      <c r="Q44" s="19">
        <v>0</v>
      </c>
      <c r="R44" s="19">
        <v>0</v>
      </c>
      <c r="S44" s="19">
        <v>0</v>
      </c>
      <c r="T44" s="20" t="str">
        <f t="shared" si="12"/>
        <v>%</v>
      </c>
      <c r="U44" s="29"/>
      <c r="V44" s="23">
        <f t="shared" si="13"/>
        <v>0</v>
      </c>
      <c r="W44" s="23">
        <f t="shared" si="14"/>
        <v>0</v>
      </c>
      <c r="X44" s="23">
        <f t="shared" si="15"/>
        <v>0</v>
      </c>
      <c r="Y44" s="8" t="str">
        <f t="shared" si="16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0"/>
        <v>%</v>
      </c>
      <c r="K45" s="29"/>
      <c r="L45" s="23">
        <v>0</v>
      </c>
      <c r="M45" s="23">
        <v>0</v>
      </c>
      <c r="N45" s="23">
        <v>0</v>
      </c>
      <c r="O45" s="8" t="str">
        <f t="shared" si="11"/>
        <v>%</v>
      </c>
      <c r="P45" s="29"/>
      <c r="Q45" s="19">
        <v>0</v>
      </c>
      <c r="R45" s="19">
        <v>0</v>
      </c>
      <c r="S45" s="19">
        <v>0</v>
      </c>
      <c r="T45" s="20" t="str">
        <f t="shared" si="12"/>
        <v>%</v>
      </c>
      <c r="U45" s="29"/>
      <c r="V45" s="23">
        <f t="shared" si="13"/>
        <v>0</v>
      </c>
      <c r="W45" s="23">
        <f t="shared" si="14"/>
        <v>0</v>
      </c>
      <c r="X45" s="23">
        <f t="shared" si="15"/>
        <v>0</v>
      </c>
      <c r="Y45" s="8" t="str">
        <f t="shared" si="16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48169.59</v>
      </c>
      <c r="H46" s="19">
        <v>48169.59</v>
      </c>
      <c r="I46" s="19">
        <v>481862.5</v>
      </c>
      <c r="J46" s="8">
        <f t="shared" si="10"/>
        <v>9.9965425821681483E-2</v>
      </c>
      <c r="K46" s="29"/>
      <c r="L46" s="23">
        <v>0</v>
      </c>
      <c r="M46" s="23">
        <v>0</v>
      </c>
      <c r="N46" s="23">
        <v>0</v>
      </c>
      <c r="O46" s="8" t="str">
        <f t="shared" si="11"/>
        <v>%</v>
      </c>
      <c r="P46" s="29"/>
      <c r="Q46" s="19">
        <v>0</v>
      </c>
      <c r="R46" s="19">
        <v>0</v>
      </c>
      <c r="S46" s="19">
        <v>0</v>
      </c>
      <c r="T46" s="20" t="str">
        <f t="shared" si="12"/>
        <v>%</v>
      </c>
      <c r="U46" s="29"/>
      <c r="V46" s="23">
        <f t="shared" si="13"/>
        <v>48169.59</v>
      </c>
      <c r="W46" s="23">
        <f t="shared" si="14"/>
        <v>48169.59</v>
      </c>
      <c r="X46" s="23">
        <f t="shared" si="15"/>
        <v>481862.5</v>
      </c>
      <c r="Y46" s="8">
        <f t="shared" si="16"/>
        <v>9.9965425821681483E-2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14769.59</v>
      </c>
      <c r="H47" s="23">
        <v>14769.59</v>
      </c>
      <c r="I47" s="23">
        <v>0</v>
      </c>
      <c r="J47" s="8" t="str">
        <f t="shared" si="10"/>
        <v>%</v>
      </c>
      <c r="K47" s="29"/>
      <c r="L47" s="23">
        <v>0</v>
      </c>
      <c r="M47" s="23">
        <v>0</v>
      </c>
      <c r="N47" s="23">
        <v>0</v>
      </c>
      <c r="O47" s="8" t="str">
        <f t="shared" si="11"/>
        <v>%</v>
      </c>
      <c r="P47" s="29"/>
      <c r="Q47" s="19">
        <v>0</v>
      </c>
      <c r="R47" s="19">
        <v>0</v>
      </c>
      <c r="S47" s="19">
        <v>0</v>
      </c>
      <c r="T47" s="20" t="str">
        <f t="shared" si="12"/>
        <v>%</v>
      </c>
      <c r="U47" s="29"/>
      <c r="V47" s="23">
        <f t="shared" si="13"/>
        <v>14769.59</v>
      </c>
      <c r="W47" s="23">
        <f t="shared" si="14"/>
        <v>14769.59</v>
      </c>
      <c r="X47" s="23">
        <f t="shared" si="15"/>
        <v>0</v>
      </c>
      <c r="Y47" s="8" t="str">
        <f t="shared" si="16"/>
        <v>%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23">
        <v>0</v>
      </c>
      <c r="J48" s="8" t="str">
        <f t="shared" si="10"/>
        <v>%</v>
      </c>
      <c r="K48" s="29"/>
      <c r="L48" s="23">
        <v>0</v>
      </c>
      <c r="M48" s="23">
        <v>0</v>
      </c>
      <c r="N48" s="23">
        <v>0</v>
      </c>
      <c r="O48" s="8" t="str">
        <f t="shared" si="11"/>
        <v>%</v>
      </c>
      <c r="P48" s="29"/>
      <c r="Q48" s="19">
        <v>0</v>
      </c>
      <c r="R48" s="19">
        <v>0</v>
      </c>
      <c r="S48" s="19">
        <v>0</v>
      </c>
      <c r="T48" s="20" t="str">
        <f t="shared" si="12"/>
        <v>%</v>
      </c>
      <c r="U48" s="29"/>
      <c r="V48" s="23">
        <f t="shared" si="13"/>
        <v>0</v>
      </c>
      <c r="W48" s="23">
        <f t="shared" si="14"/>
        <v>0</v>
      </c>
      <c r="X48" s="23">
        <f t="shared" si="15"/>
        <v>0</v>
      </c>
      <c r="Y48" s="8" t="str">
        <f t="shared" si="16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23">
        <v>0</v>
      </c>
      <c r="J49" s="8" t="str">
        <f t="shared" si="10"/>
        <v>%</v>
      </c>
      <c r="K49" s="29"/>
      <c r="L49" s="23">
        <v>0</v>
      </c>
      <c r="M49" s="23">
        <v>0</v>
      </c>
      <c r="N49" s="23">
        <v>0</v>
      </c>
      <c r="O49" s="8" t="str">
        <f t="shared" si="11"/>
        <v>%</v>
      </c>
      <c r="P49" s="29"/>
      <c r="Q49" s="19">
        <v>0</v>
      </c>
      <c r="R49" s="19">
        <v>0</v>
      </c>
      <c r="S49" s="19">
        <v>0</v>
      </c>
      <c r="T49" s="20" t="str">
        <f t="shared" si="12"/>
        <v>%</v>
      </c>
      <c r="U49" s="29"/>
      <c r="V49" s="23">
        <f t="shared" si="13"/>
        <v>0</v>
      </c>
      <c r="W49" s="23">
        <f t="shared" si="14"/>
        <v>0</v>
      </c>
      <c r="X49" s="23">
        <f t="shared" si="15"/>
        <v>0</v>
      </c>
      <c r="Y49" s="8" t="str">
        <f t="shared" si="16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23">
        <v>0</v>
      </c>
      <c r="J50" s="8" t="str">
        <f t="shared" si="10"/>
        <v>%</v>
      </c>
      <c r="K50" s="29"/>
      <c r="L50" s="23">
        <v>0</v>
      </c>
      <c r="M50" s="23">
        <v>0</v>
      </c>
      <c r="N50" s="23">
        <v>0</v>
      </c>
      <c r="O50" s="8" t="str">
        <f t="shared" si="11"/>
        <v>%</v>
      </c>
      <c r="P50" s="29"/>
      <c r="Q50" s="19">
        <v>0</v>
      </c>
      <c r="R50" s="19">
        <v>0</v>
      </c>
      <c r="S50" s="19">
        <v>0</v>
      </c>
      <c r="T50" s="20" t="str">
        <f t="shared" si="12"/>
        <v>%</v>
      </c>
      <c r="U50" s="29"/>
      <c r="V50" s="23">
        <f t="shared" si="13"/>
        <v>0</v>
      </c>
      <c r="W50" s="23">
        <f t="shared" si="14"/>
        <v>0</v>
      </c>
      <c r="X50" s="23">
        <f t="shared" si="15"/>
        <v>0</v>
      </c>
      <c r="Y50" s="8" t="str">
        <f t="shared" si="16"/>
        <v>%</v>
      </c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23">
        <v>0</v>
      </c>
      <c r="H51" s="23">
        <v>0</v>
      </c>
      <c r="I51" s="23">
        <v>0</v>
      </c>
      <c r="J51" s="8" t="str">
        <f t="shared" si="10"/>
        <v>%</v>
      </c>
      <c r="K51" s="29"/>
      <c r="L51" s="23">
        <v>0</v>
      </c>
      <c r="M51" s="23">
        <v>0</v>
      </c>
      <c r="N51" s="23">
        <v>0</v>
      </c>
      <c r="O51" s="8" t="str">
        <f t="shared" si="11"/>
        <v>%</v>
      </c>
      <c r="P51" s="29"/>
      <c r="Q51" s="19">
        <v>7761.21</v>
      </c>
      <c r="R51" s="19">
        <v>7761.21</v>
      </c>
      <c r="S51" s="19">
        <v>0</v>
      </c>
      <c r="T51" s="20" t="str">
        <f t="shared" si="12"/>
        <v>%</v>
      </c>
      <c r="U51" s="29"/>
      <c r="V51" s="23">
        <f t="shared" si="13"/>
        <v>7761.21</v>
      </c>
      <c r="W51" s="23">
        <f t="shared" si="14"/>
        <v>7761.21</v>
      </c>
      <c r="X51" s="23">
        <f t="shared" si="15"/>
        <v>0</v>
      </c>
      <c r="Y51" s="8" t="str">
        <f t="shared" si="16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71">
        <f>SUM(G36:G51)</f>
        <v>118405.38</v>
      </c>
      <c r="H52" s="57">
        <f>SUM(H36:H51)</f>
        <v>118405.38</v>
      </c>
      <c r="I52" s="57">
        <f>SUM(I36:I51)</f>
        <v>5286834.76</v>
      </c>
      <c r="J52" s="31">
        <f>IF(I52=0,"",H52/I52)</f>
        <v>2.2396270240154056E-2</v>
      </c>
      <c r="K52" s="29"/>
      <c r="L52" s="57">
        <f>SUM(L36:L51)</f>
        <v>4006.55</v>
      </c>
      <c r="M52" s="57">
        <f>SUM(M36:M51)</f>
        <v>4006.55</v>
      </c>
      <c r="N52" s="57">
        <f>SUM(N36:N51)</f>
        <v>339077.06</v>
      </c>
      <c r="O52" s="31">
        <f>IF(N52=0,"",M52/N52)</f>
        <v>1.181604559152424E-2</v>
      </c>
      <c r="P52" s="29"/>
      <c r="Q52" s="71">
        <f>SUM(Q36:Q51)</f>
        <v>7761.21</v>
      </c>
      <c r="R52" s="71">
        <f>SUM(R36:R51)</f>
        <v>7761.21</v>
      </c>
      <c r="S52" s="71">
        <f>SUM(S36:S51)</f>
        <v>0</v>
      </c>
      <c r="T52" s="137" t="str">
        <f>IF(S52=0,"",R52/S52)</f>
        <v/>
      </c>
      <c r="U52" s="29"/>
      <c r="V52" s="57">
        <f>SUM(V36:V51)</f>
        <v>130173.14</v>
      </c>
      <c r="W52" s="57">
        <f>SUM(W36:W51)</f>
        <v>130173.14</v>
      </c>
      <c r="X52" s="57">
        <f>SUM(X36:X51)</f>
        <v>5625911.8199999994</v>
      </c>
      <c r="Y52" s="31">
        <f>IF(X52=0,"",W52/X52)</f>
        <v>2.3138140832075823E-2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363387.72</v>
      </c>
      <c r="H53" s="58">
        <f>H32-H52</f>
        <v>363387.72</v>
      </c>
      <c r="I53" s="58">
        <f>I32-I52</f>
        <v>370652.24000000022</v>
      </c>
      <c r="J53" s="31">
        <f>IF(I53=0,"",H53/I53)</f>
        <v>0.98040071199893397</v>
      </c>
      <c r="K53" s="29"/>
      <c r="L53" s="58">
        <f>L32-L52</f>
        <v>0</v>
      </c>
      <c r="M53" s="58">
        <f>M32-M52</f>
        <v>0</v>
      </c>
      <c r="N53" s="58">
        <f>N32-N52</f>
        <v>-1.0000000009313226E-2</v>
      </c>
      <c r="O53" s="31"/>
      <c r="P53" s="29"/>
      <c r="Q53" s="138">
        <f>Q32-Q52</f>
        <v>-7761.21</v>
      </c>
      <c r="R53" s="138">
        <f>R32-R52</f>
        <v>-7761.21</v>
      </c>
      <c r="S53" s="138">
        <f>S32-S52</f>
        <v>0</v>
      </c>
      <c r="T53" s="137" t="str">
        <f>IF(S53=0,"",R53/S53)</f>
        <v/>
      </c>
      <c r="U53" s="29"/>
      <c r="V53" s="58">
        <f>V32-V52</f>
        <v>355626.50999999995</v>
      </c>
      <c r="W53" s="58">
        <f>W32-W52</f>
        <v>355626.50999999995</v>
      </c>
      <c r="X53" s="58">
        <f>X32-X52</f>
        <v>370652.23000000045</v>
      </c>
      <c r="Y53" s="31">
        <f>IF(X53=0,"",W53/X53)</f>
        <v>0.95946140672079461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8"/>
      <c r="P54" s="29"/>
      <c r="Q54" s="28"/>
      <c r="R54" s="28"/>
      <c r="S54" s="28"/>
      <c r="T54" s="20"/>
      <c r="U54" s="29"/>
      <c r="V54" s="29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8"/>
      <c r="P55" s="29"/>
      <c r="Q55" s="28"/>
      <c r="R55" s="28"/>
      <c r="S55" s="28"/>
      <c r="T55" s="20"/>
      <c r="U55" s="29"/>
      <c r="V55" s="29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19">
        <v>195164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8" t="str">
        <f>IF(N56=0,"%",M56/N56)</f>
        <v>%</v>
      </c>
      <c r="P56" s="29"/>
      <c r="Q56" s="67"/>
      <c r="R56" s="67"/>
      <c r="S56" s="68">
        <v>0</v>
      </c>
      <c r="T56" s="20" t="str">
        <f>IF(S56=0,"%",R56/S56)</f>
        <v>%</v>
      </c>
      <c r="U56" s="29"/>
      <c r="V56" s="66">
        <f t="shared" ref="V56:X57" si="17">G56+L56+Q56</f>
        <v>0</v>
      </c>
      <c r="W56" s="66">
        <f t="shared" si="17"/>
        <v>0</v>
      </c>
      <c r="X56" s="59">
        <f t="shared" si="17"/>
        <v>195164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40515.279999999999</v>
      </c>
      <c r="H57" s="19">
        <v>40515.279999999999</v>
      </c>
      <c r="I57" s="19">
        <v>565816.25</v>
      </c>
      <c r="J57" s="8">
        <f>IF(I57=0,"%",H57/I57)</f>
        <v>7.1605013111588789E-2</v>
      </c>
      <c r="K57" s="29"/>
      <c r="L57" s="66">
        <v>0</v>
      </c>
      <c r="M57" s="66">
        <v>0</v>
      </c>
      <c r="N57" s="59">
        <v>0</v>
      </c>
      <c r="O57" s="8" t="str">
        <f>IF(N57=0,"%",M57/N57)</f>
        <v>%</v>
      </c>
      <c r="P57" s="29"/>
      <c r="Q57" s="67"/>
      <c r="R57" s="67"/>
      <c r="S57" s="68">
        <v>0</v>
      </c>
      <c r="T57" s="20" t="str">
        <f>IF(S57=0,"%",R57/S57)</f>
        <v>%</v>
      </c>
      <c r="U57" s="29"/>
      <c r="V57" s="66">
        <f t="shared" si="17"/>
        <v>40515.279999999999</v>
      </c>
      <c r="W57" s="66">
        <f t="shared" si="17"/>
        <v>40515.279999999999</v>
      </c>
      <c r="X57" s="59">
        <f t="shared" si="17"/>
        <v>565816.25</v>
      </c>
      <c r="Y57" s="8">
        <f>IF(X57=0,"%",W57/X57)</f>
        <v>7.1605013111588789E-2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-40515.279999999999</v>
      </c>
      <c r="H58" s="57">
        <f>SUM(H56-H57)</f>
        <v>-40515.279999999999</v>
      </c>
      <c r="I58" s="57">
        <f>SUM(I56-I57)</f>
        <v>-370652.25</v>
      </c>
      <c r="J58" s="31">
        <f>IF(I58=0,"",H58/I58)</f>
        <v>0.10930806436491347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31" t="str">
        <f>IF(N58=0,"",M58/N58)</f>
        <v/>
      </c>
      <c r="P58" s="29"/>
      <c r="Q58" s="71">
        <f>SUM(Q56:Q57)</f>
        <v>0</v>
      </c>
      <c r="R58" s="71">
        <f>SUM(R56:R57)</f>
        <v>0</v>
      </c>
      <c r="S58" s="71">
        <f>SUM(S56:S57)</f>
        <v>0</v>
      </c>
      <c r="T58" s="137" t="str">
        <f>IF(S58=0,"",R58/S58)</f>
        <v/>
      </c>
      <c r="U58" s="29"/>
      <c r="V58" s="57">
        <f>SUM(V56:V57)</f>
        <v>40515.279999999999</v>
      </c>
      <c r="W58" s="57">
        <f>W56-W57</f>
        <v>-40515.279999999999</v>
      </c>
      <c r="X58" s="57">
        <f>SUM(X56:X57)</f>
        <v>760980.25</v>
      </c>
      <c r="Y58" s="31">
        <f>IF(X58=0,"",W58/X58)</f>
        <v>-5.324090868324112E-2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31" t="str">
        <f t="shared" ref="J59" si="18">IF(I59=0,"",H59/I59)</f>
        <v/>
      </c>
      <c r="K59" s="29"/>
      <c r="L59" s="29"/>
      <c r="M59" s="29"/>
      <c r="N59" s="29"/>
      <c r="O59" s="8"/>
      <c r="P59" s="29"/>
      <c r="Q59" s="28"/>
      <c r="R59" s="28"/>
      <c r="S59" s="28"/>
      <c r="T59" s="20"/>
      <c r="U59" s="29"/>
      <c r="V59" s="29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76"/>
      <c r="F60" s="5"/>
      <c r="G60" s="59">
        <f>G53+G58</f>
        <v>322872.43999999994</v>
      </c>
      <c r="H60" s="59">
        <f>H53+H58</f>
        <v>322872.43999999994</v>
      </c>
      <c r="I60" s="59">
        <f>I53+I58</f>
        <v>-9.9999997764825821E-3</v>
      </c>
      <c r="J60" s="31"/>
      <c r="K60" s="29"/>
      <c r="L60" s="59"/>
      <c r="M60" s="59">
        <f>M32-M52+M58</f>
        <v>0</v>
      </c>
      <c r="N60" s="59"/>
      <c r="O60" s="29"/>
      <c r="P60" s="29"/>
      <c r="Q60" s="68"/>
      <c r="R60" s="68">
        <f>R32-R52+R58</f>
        <v>-7761.21</v>
      </c>
      <c r="S60" s="68">
        <f>S32-S52+S58</f>
        <v>0</v>
      </c>
      <c r="T60" s="28"/>
      <c r="U60" s="29">
        <f>U32-U52+U58</f>
        <v>0</v>
      </c>
      <c r="V60" s="59"/>
      <c r="W60" s="59">
        <f>W32-W52+W58</f>
        <v>315111.23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8" t="str">
        <f>IF(N61=0,"",M61/N61)</f>
        <v/>
      </c>
      <c r="P61" s="29"/>
      <c r="Q61" s="68"/>
      <c r="R61" s="68"/>
      <c r="S61" s="68"/>
      <c r="T61" s="20" t="str">
        <f>IF(S61=0,"",R61/S61)</f>
        <v/>
      </c>
      <c r="U61" s="29"/>
      <c r="V61" s="59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8" t="str">
        <f>IF(N62=0,"",M62/N62)</f>
        <v/>
      </c>
      <c r="P62" s="29"/>
      <c r="Q62" s="68"/>
      <c r="R62" s="68"/>
      <c r="S62" s="68"/>
      <c r="T62" s="20" t="str">
        <f>IF(S62=0,"",R62/S62)</f>
        <v/>
      </c>
      <c r="U62" s="29"/>
      <c r="V62" s="59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31" t="str">
        <f>IF(N63=0,"",M63/N63)</f>
        <v/>
      </c>
      <c r="P63" s="29"/>
      <c r="Q63" s="71">
        <f>SUM(Q61:Q62)</f>
        <v>0</v>
      </c>
      <c r="R63" s="71">
        <f>SUM(R61:R62)</f>
        <v>0</v>
      </c>
      <c r="S63" s="71">
        <f>SUM(S61:S62)</f>
        <v>0</v>
      </c>
      <c r="T63" s="137" t="str">
        <f>IF(S63=0,"",R63/S63)</f>
        <v/>
      </c>
      <c r="U63" s="29"/>
      <c r="V63" s="57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8"/>
      <c r="P64" s="29"/>
      <c r="Q64" s="28"/>
      <c r="R64" s="28"/>
      <c r="S64" s="28"/>
      <c r="T64" s="20"/>
      <c r="U64" s="29"/>
      <c r="V64" s="29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322872.43999999994</v>
      </c>
      <c r="H65" s="65">
        <f>H63+H60</f>
        <v>322872.43999999994</v>
      </c>
      <c r="I65" s="65">
        <f>I63+I60</f>
        <v>-9.9999997764825821E-3</v>
      </c>
      <c r="J65" s="38"/>
      <c r="K65" s="39"/>
      <c r="L65" s="65">
        <f>L63+L60</f>
        <v>0</v>
      </c>
      <c r="M65" s="65">
        <f>M63+M60</f>
        <v>0</v>
      </c>
      <c r="N65" s="65">
        <f>N63+N60</f>
        <v>0</v>
      </c>
      <c r="O65" s="38" t="str">
        <f>IF(N65=0,"%",M65/N65)</f>
        <v>%</v>
      </c>
      <c r="P65" s="39"/>
      <c r="Q65" s="139">
        <f>Q63+Q60</f>
        <v>0</v>
      </c>
      <c r="R65" s="139">
        <f>R63+R60</f>
        <v>-7761.21</v>
      </c>
      <c r="S65" s="139">
        <f>S63+S60</f>
        <v>0</v>
      </c>
      <c r="T65" s="140" t="str">
        <f>IF(S65=0,"%",R65/S65)</f>
        <v>%</v>
      </c>
      <c r="U65" s="39"/>
      <c r="V65" s="65">
        <f>V63+V60</f>
        <v>0</v>
      </c>
      <c r="W65" s="65">
        <f>W63+W60</f>
        <v>315111.23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82</v>
      </c>
    </row>
    <row r="67" spans="1:25" x14ac:dyDescent="0.2">
      <c r="H67" s="40"/>
      <c r="I67" s="69"/>
    </row>
    <row r="68" spans="1:25" x14ac:dyDescent="0.2">
      <c r="I68" s="69"/>
    </row>
    <row r="69" spans="1:25" x14ac:dyDescent="0.2">
      <c r="I69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0810-ED4C-4544-B5C6-105601BDA51A}">
  <sheetPr>
    <pageSetUpPr fitToPage="1"/>
  </sheetPr>
  <dimension ref="A1:Z68"/>
  <sheetViews>
    <sheetView topLeftCell="C1" zoomScale="80" zoomScaleNormal="80" zoomScaleSheetLayoutView="50" zoomScalePageLayoutView="40" workbookViewId="0">
      <selection activeCell="D12" sqref="D12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8.140625" style="141" customWidth="1"/>
    <col min="16" max="16" width="2.42578125" style="141" customWidth="1"/>
    <col min="17" max="17" width="16.7109375" style="141" customWidth="1"/>
    <col min="18" max="18" width="17.5703125" style="141" customWidth="1"/>
    <col min="19" max="19" width="16.7109375" style="141" customWidth="1"/>
    <col min="20" max="20" width="13.42578125" style="141" customWidth="1"/>
    <col min="21" max="21" width="2.42578125" style="141" customWidth="1"/>
    <col min="22" max="22" width="16.7109375" style="141" customWidth="1"/>
    <col min="23" max="23" width="19.7109375" style="4" bestFit="1" customWidth="1"/>
    <col min="24" max="24" width="17.710937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47" t="s">
        <v>52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6" ht="23.25" x14ac:dyDescent="0.35">
      <c r="A2" s="3"/>
      <c r="B2" s="3"/>
      <c r="C2" s="147" t="s">
        <v>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6" ht="23.25" x14ac:dyDescent="0.35">
      <c r="A3" s="3"/>
      <c r="B3" s="3"/>
      <c r="C3" s="147" t="s">
        <v>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6" ht="23.25" x14ac:dyDescent="0.35">
      <c r="A4" s="3"/>
      <c r="B4" s="3"/>
      <c r="C4" s="147" t="str">
        <f>'1351'!C4:Y4</f>
        <v>For Month or Quarter Ended and For the Year Ending 7/31/2025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36"/>
      <c r="P5" s="136"/>
      <c r="Q5" s="136"/>
      <c r="R5" s="136"/>
      <c r="S5" s="136"/>
      <c r="T5" s="136"/>
      <c r="U5" s="136"/>
      <c r="V5" s="136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36"/>
      <c r="P6" s="136"/>
      <c r="Q6" s="136"/>
      <c r="R6" s="136"/>
      <c r="S6" s="136"/>
      <c r="T6" s="136"/>
      <c r="U6" s="136"/>
      <c r="V6" s="136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441.93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441.93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48" t="s">
        <v>5</v>
      </c>
      <c r="H11" s="149"/>
      <c r="I11" s="149"/>
      <c r="J11" s="150"/>
      <c r="K11" s="9"/>
      <c r="L11" s="148" t="s">
        <v>7</v>
      </c>
      <c r="M11" s="149"/>
      <c r="N11" s="149"/>
      <c r="O11" s="150"/>
      <c r="P11" s="142"/>
      <c r="Q11" s="151" t="s">
        <v>8</v>
      </c>
      <c r="R11" s="152"/>
      <c r="S11" s="152"/>
      <c r="T11" s="153"/>
      <c r="U11" s="142"/>
      <c r="V11" s="148" t="s">
        <v>9</v>
      </c>
      <c r="W11" s="149"/>
      <c r="X11" s="149"/>
      <c r="Y11" s="154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43"/>
      <c r="Q12" s="41" t="s">
        <v>11</v>
      </c>
      <c r="R12" s="41" t="s">
        <v>12</v>
      </c>
      <c r="S12" s="41" t="s">
        <v>13</v>
      </c>
      <c r="T12" s="41" t="s">
        <v>14</v>
      </c>
      <c r="U12" s="143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13957.61</v>
      </c>
      <c r="M17" s="19">
        <v>13957.61</v>
      </c>
      <c r="N17" s="19">
        <v>341586.94</v>
      </c>
      <c r="O17" s="20">
        <f>IF(N17=0,"%",M17/N17)</f>
        <v>4.0861076246064915E-2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13957.61</v>
      </c>
      <c r="W17" s="23">
        <f t="shared" si="1"/>
        <v>13957.61</v>
      </c>
      <c r="X17" s="23">
        <f t="shared" si="1"/>
        <v>341586.94</v>
      </c>
      <c r="Y17" s="8">
        <f>IF(X17=0,"%",W17/X17)</f>
        <v>4.0861076246064915E-2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276018.36</v>
      </c>
      <c r="H19" s="19">
        <v>276018.36</v>
      </c>
      <c r="I19" s="19">
        <v>3376417</v>
      </c>
      <c r="J19" s="20">
        <f t="shared" si="2"/>
        <v>8.1748895352677112E-2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276018.36</v>
      </c>
      <c r="W19" s="23">
        <f t="shared" si="5"/>
        <v>276018.36</v>
      </c>
      <c r="X19" s="23">
        <f t="shared" si="5"/>
        <v>3376417</v>
      </c>
      <c r="Y19" s="8">
        <f t="shared" ref="Y19:Y24" si="6">IF(X19=0,"%",W19/X19)</f>
        <v>8.1748895352677112E-2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12776.91</v>
      </c>
      <c r="H21" s="19">
        <v>12776.91</v>
      </c>
      <c r="I21" s="19">
        <v>142643</v>
      </c>
      <c r="J21" s="20">
        <f t="shared" si="2"/>
        <v>8.9572639386440278E-2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12776.91</v>
      </c>
      <c r="W21" s="23">
        <f t="shared" si="5"/>
        <v>12776.91</v>
      </c>
      <c r="X21" s="23">
        <f t="shared" si="5"/>
        <v>142643</v>
      </c>
      <c r="Y21" s="8">
        <f>IF(X21=0,"%",W21/X21)</f>
        <v>8.9572639386440278E-2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43536.36</v>
      </c>
      <c r="H22" s="19">
        <v>43536.36</v>
      </c>
      <c r="I22" s="19">
        <v>478875</v>
      </c>
      <c r="J22" s="20">
        <f t="shared" si="2"/>
        <v>9.0913829287392334E-2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43536.36</v>
      </c>
      <c r="W22" s="23">
        <f t="shared" si="5"/>
        <v>43536.36</v>
      </c>
      <c r="X22" s="23">
        <f t="shared" si="5"/>
        <v>478875</v>
      </c>
      <c r="Y22" s="8">
        <f>IF(X22=0,"%",W22/X22)</f>
        <v>9.0913829287392334E-2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0</v>
      </c>
      <c r="X24" s="23">
        <f t="shared" si="5"/>
        <v>0</v>
      </c>
      <c r="Y24" s="8" t="str">
        <f t="shared" si="6"/>
        <v>%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18068.09</v>
      </c>
      <c r="H27" s="19">
        <v>18068.09</v>
      </c>
      <c r="I27" s="19">
        <v>208797</v>
      </c>
      <c r="J27" s="20">
        <f t="shared" si="2"/>
        <v>8.6534241392357172E-2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18068.09</v>
      </c>
      <c r="W27" s="23">
        <f t="shared" si="9"/>
        <v>18068.09</v>
      </c>
      <c r="X27" s="23">
        <f t="shared" si="9"/>
        <v>208797</v>
      </c>
      <c r="Y27" s="8">
        <f t="shared" si="10"/>
        <v>8.6534241392357172E-2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/>
      <c r="I29" s="19"/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0</v>
      </c>
      <c r="X29" s="23">
        <f t="shared" si="9"/>
        <v>0</v>
      </c>
      <c r="Y29" s="8" t="str">
        <f t="shared" si="10"/>
        <v>%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9">
        <v>10000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0</v>
      </c>
      <c r="W30" s="23">
        <f t="shared" si="9"/>
        <v>0</v>
      </c>
      <c r="X30" s="23">
        <f t="shared" si="9"/>
        <v>10000</v>
      </c>
      <c r="Y30" s="8">
        <f t="shared" si="10"/>
        <v>0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629.28</v>
      </c>
      <c r="R31" s="19">
        <v>629.28</v>
      </c>
      <c r="S31" s="19">
        <v>0</v>
      </c>
      <c r="T31" s="20" t="str">
        <f t="shared" si="8"/>
        <v>%</v>
      </c>
      <c r="U31" s="28"/>
      <c r="V31" s="19">
        <f t="shared" si="9"/>
        <v>629.28</v>
      </c>
      <c r="W31" s="23">
        <f t="shared" si="9"/>
        <v>629.28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350399.72</v>
      </c>
      <c r="H32" s="57">
        <f>SUM(H16:H31)</f>
        <v>350399.72</v>
      </c>
      <c r="I32" s="57">
        <f>SUM(I16:I31)</f>
        <v>4216732</v>
      </c>
      <c r="J32" s="31">
        <f>IF(I32=0,"",H32/I32)</f>
        <v>8.3097460308124857E-2</v>
      </c>
      <c r="K32" s="29"/>
      <c r="L32" s="57">
        <f>SUM(L16:L31)</f>
        <v>13957.61</v>
      </c>
      <c r="M32" s="57">
        <f>SUM(M16:M31)</f>
        <v>13957.61</v>
      </c>
      <c r="N32" s="57">
        <f>SUM(N16:N31)</f>
        <v>341586.94</v>
      </c>
      <c r="O32" s="137">
        <f>IF(N32=0,"",M32/N32)</f>
        <v>4.0861076246064915E-2</v>
      </c>
      <c r="P32" s="28"/>
      <c r="Q32" s="71">
        <f>SUM(Q16:Q31)</f>
        <v>629.28</v>
      </c>
      <c r="R32" s="71">
        <f>SUM(R16:R31)</f>
        <v>629.28</v>
      </c>
      <c r="S32" s="71">
        <f>SUM(S16:S31)</f>
        <v>0</v>
      </c>
      <c r="T32" s="137" t="str">
        <f>IF(S32=0,"",R32/S32)</f>
        <v/>
      </c>
      <c r="U32" s="28"/>
      <c r="V32" s="71">
        <f>SUM(V16:V31)</f>
        <v>364986.61</v>
      </c>
      <c r="W32" s="57">
        <f>SUM(W16:W31)</f>
        <v>364986.61</v>
      </c>
      <c r="X32" s="57">
        <f>SUM(X16:X31)</f>
        <v>4558318.9399999995</v>
      </c>
      <c r="Y32" s="31">
        <f>IF(X32=0,"",W32/X32)</f>
        <v>8.0070441494820024E-2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11716.42</v>
      </c>
      <c r="H36" s="19">
        <v>11716.42</v>
      </c>
      <c r="I36" s="19">
        <v>3073127.68</v>
      </c>
      <c r="J36" s="8">
        <f t="shared" ref="J36:J51" si="11">IF(I36=0,"%",H36/I36)</f>
        <v>3.8125392824550652E-3</v>
      </c>
      <c r="K36" s="29"/>
      <c r="L36" s="19">
        <v>13957.61</v>
      </c>
      <c r="M36" s="19">
        <v>13957.61</v>
      </c>
      <c r="N36" s="19">
        <v>106065.72</v>
      </c>
      <c r="O36" s="20">
        <f t="shared" ref="O36:O51" si="12">IF(N36=0,"%",M36/N36)</f>
        <v>0.13159397777151752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25674.03</v>
      </c>
      <c r="W36" s="23">
        <f t="shared" ref="W36:W51" si="15">H36+M36+R36</f>
        <v>25674.03</v>
      </c>
      <c r="X36" s="23">
        <f t="shared" ref="X36:X51" si="16">I36+N36+S36</f>
        <v>3179193.4000000004</v>
      </c>
      <c r="Y36" s="8">
        <f t="shared" ref="Y36:Y51" si="17">IF(X36=0,"%",W36/X36)</f>
        <v>8.0756427086191088E-3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250</v>
      </c>
      <c r="H37" s="19">
        <v>250</v>
      </c>
      <c r="I37" s="19">
        <v>179204.15</v>
      </c>
      <c r="J37" s="8">
        <f t="shared" si="11"/>
        <v>1.3950569783121652E-3</v>
      </c>
      <c r="K37" s="29"/>
      <c r="L37" s="19">
        <v>0</v>
      </c>
      <c r="M37" s="19">
        <v>0</v>
      </c>
      <c r="N37" s="19">
        <v>235521.21000000002</v>
      </c>
      <c r="O37" s="20">
        <f t="shared" si="12"/>
        <v>0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250</v>
      </c>
      <c r="W37" s="23">
        <f t="shared" si="15"/>
        <v>250</v>
      </c>
      <c r="X37" s="23">
        <f t="shared" si="16"/>
        <v>414725.36</v>
      </c>
      <c r="Y37" s="8">
        <f t="shared" si="17"/>
        <v>6.0280856709606567E-4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0</v>
      </c>
      <c r="I38" s="19">
        <v>18000</v>
      </c>
      <c r="J38" s="8">
        <f t="shared" si="11"/>
        <v>0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0</v>
      </c>
      <c r="X38" s="23">
        <f t="shared" si="16"/>
        <v>18000</v>
      </c>
      <c r="Y38" s="8">
        <f t="shared" si="17"/>
        <v>0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27383.26</v>
      </c>
      <c r="H40" s="19">
        <v>27383.26</v>
      </c>
      <c r="I40" s="19">
        <v>374553.25000000006</v>
      </c>
      <c r="J40" s="8">
        <f t="shared" si="11"/>
        <v>7.3109124003062298E-2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27383.26</v>
      </c>
      <c r="W40" s="23">
        <f t="shared" si="15"/>
        <v>27383.26</v>
      </c>
      <c r="X40" s="23">
        <f t="shared" si="16"/>
        <v>374553.25000000006</v>
      </c>
      <c r="Y40" s="8">
        <f t="shared" si="17"/>
        <v>7.3109124003062298E-2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1702.73</v>
      </c>
      <c r="H42" s="19">
        <v>1702.73</v>
      </c>
      <c r="I42" s="19">
        <v>18135</v>
      </c>
      <c r="J42" s="8">
        <f t="shared" si="11"/>
        <v>9.3891921698373307E-2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1702.73</v>
      </c>
      <c r="W42" s="23">
        <f t="shared" si="15"/>
        <v>1702.73</v>
      </c>
      <c r="X42" s="23">
        <f t="shared" si="16"/>
        <v>18135</v>
      </c>
      <c r="Y42" s="8">
        <f t="shared" si="17"/>
        <v>9.3891921698373307E-2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61459.710000000006</v>
      </c>
      <c r="H46" s="19">
        <v>61459.710000000006</v>
      </c>
      <c r="I46" s="19">
        <v>447746.95</v>
      </c>
      <c r="J46" s="8">
        <f t="shared" si="11"/>
        <v>0.13726438560888021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61459.710000000006</v>
      </c>
      <c r="W46" s="23">
        <f t="shared" si="15"/>
        <v>61459.710000000006</v>
      </c>
      <c r="X46" s="23">
        <f t="shared" si="16"/>
        <v>447746.95</v>
      </c>
      <c r="Y46" s="8">
        <f t="shared" si="17"/>
        <v>0.13726438560888021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0</v>
      </c>
      <c r="I47" s="19">
        <v>2500</v>
      </c>
      <c r="J47" s="8">
        <f t="shared" si="11"/>
        <v>0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2500</v>
      </c>
      <c r="Y47" s="8">
        <f t="shared" si="17"/>
        <v>0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65.97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65.97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0</v>
      </c>
      <c r="H49" s="19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/>
      <c r="B50" s="3"/>
      <c r="C50" s="5"/>
      <c r="D50" s="33" t="s">
        <v>78</v>
      </c>
      <c r="E50" s="18">
        <v>9200</v>
      </c>
      <c r="F50" s="33"/>
      <c r="G50" s="19">
        <v>0</v>
      </c>
      <c r="H50" s="19">
        <v>0</v>
      </c>
      <c r="I50" s="23">
        <v>0</v>
      </c>
      <c r="J50" s="8"/>
      <c r="K50" s="29"/>
      <c r="L50" s="19">
        <v>0</v>
      </c>
      <c r="M50" s="19">
        <v>0</v>
      </c>
      <c r="N50" s="19">
        <v>0</v>
      </c>
      <c r="O50" s="20"/>
      <c r="P50" s="28"/>
      <c r="Q50" s="19">
        <v>0</v>
      </c>
      <c r="R50" s="19">
        <v>0</v>
      </c>
      <c r="S50" s="19">
        <v>0</v>
      </c>
      <c r="T50" s="20"/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/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19">
        <v>0</v>
      </c>
      <c r="H51" s="19">
        <v>0</v>
      </c>
      <c r="I51" s="23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44">
        <v>152.07</v>
      </c>
      <c r="R51" s="19">
        <v>152.07</v>
      </c>
      <c r="S51" s="19">
        <v>0</v>
      </c>
      <c r="T51" s="20" t="str">
        <f t="shared" si="13"/>
        <v>%</v>
      </c>
      <c r="U51" s="28"/>
      <c r="V51" s="19">
        <f t="shared" si="14"/>
        <v>152.07</v>
      </c>
      <c r="W51" s="23">
        <f t="shared" si="15"/>
        <v>152.07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102512.12000000001</v>
      </c>
      <c r="H52" s="57">
        <f>SUM(H36:H51)</f>
        <v>102578.09000000001</v>
      </c>
      <c r="I52" s="57">
        <f>SUM(I36:I51)</f>
        <v>4113267.0300000003</v>
      </c>
      <c r="J52" s="31">
        <f>IF(I52=0,"",H52/I52)</f>
        <v>2.4938349310134628E-2</v>
      </c>
      <c r="K52" s="29"/>
      <c r="L52" s="57">
        <f>SUM(L36:L51)</f>
        <v>13957.61</v>
      </c>
      <c r="M52" s="57">
        <f>SUM(M36:M51)</f>
        <v>13957.61</v>
      </c>
      <c r="N52" s="57">
        <f>SUM(N36:N51)</f>
        <v>341586.93000000005</v>
      </c>
      <c r="O52" s="137">
        <f>IF(N52=0,"",M52/N52)</f>
        <v>4.0861077442278015E-2</v>
      </c>
      <c r="P52" s="28"/>
      <c r="Q52" s="71">
        <f>SUM(Q36:Q51)</f>
        <v>152.07</v>
      </c>
      <c r="R52" s="71">
        <f>SUM(R36:R51)</f>
        <v>152.07</v>
      </c>
      <c r="S52" s="71">
        <f>SUM(S36:S51)</f>
        <v>0</v>
      </c>
      <c r="T52" s="137" t="str">
        <f>IF(S52=0,"",R52/S52)</f>
        <v/>
      </c>
      <c r="U52" s="28"/>
      <c r="V52" s="71">
        <f>SUM(V36:V51)</f>
        <v>116621.80000000002</v>
      </c>
      <c r="W52" s="57">
        <f>SUM(W36:W51)</f>
        <v>116687.77000000002</v>
      </c>
      <c r="X52" s="57">
        <f>SUM(X36:X51)</f>
        <v>4454853.96</v>
      </c>
      <c r="Y52" s="31">
        <f>IF(X52=0,"",W52/X52)</f>
        <v>2.6193399614832722E-2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247887.59999999998</v>
      </c>
      <c r="H53" s="58">
        <f>H32-H52</f>
        <v>247821.62999999995</v>
      </c>
      <c r="I53" s="58">
        <f>I32-I52</f>
        <v>103464.96999999974</v>
      </c>
      <c r="J53" s="31">
        <f>IF(I53=0,"",H53/I53)</f>
        <v>2.3952225569678371</v>
      </c>
      <c r="K53" s="29"/>
      <c r="L53" s="58">
        <f>L32-L52</f>
        <v>0</v>
      </c>
      <c r="M53" s="58">
        <f>M32-M52</f>
        <v>0</v>
      </c>
      <c r="N53" s="58">
        <f>N32-N52</f>
        <v>9.9999999511055648E-3</v>
      </c>
      <c r="O53" s="137">
        <f>IF(N53=0,"",M53/N53)</f>
        <v>0</v>
      </c>
      <c r="P53" s="28"/>
      <c r="Q53" s="138">
        <f>Q32-Q52</f>
        <v>477.21</v>
      </c>
      <c r="R53" s="138">
        <f>R32-R52</f>
        <v>477.21</v>
      </c>
      <c r="S53" s="138">
        <f>S32-S52</f>
        <v>0</v>
      </c>
      <c r="T53" s="137" t="str">
        <f>IF(S53=0,"",R53/S53)</f>
        <v/>
      </c>
      <c r="U53" s="28"/>
      <c r="V53" s="138">
        <f>V32-V52</f>
        <v>248364.80999999997</v>
      </c>
      <c r="W53" s="58">
        <f>W32-W52</f>
        <v>248298.83999999997</v>
      </c>
      <c r="X53" s="58">
        <f>X32-X52</f>
        <v>103464.97999999952</v>
      </c>
      <c r="Y53" s="31">
        <f>IF(X53=0,"",W53/X53)</f>
        <v>2.3998346107059714</v>
      </c>
    </row>
    <row r="54" spans="1:25" x14ac:dyDescent="0.2">
      <c r="A54" s="3"/>
      <c r="B54" s="3"/>
      <c r="C54" s="5"/>
      <c r="D54" s="5"/>
      <c r="E54" s="5"/>
      <c r="F54" s="5"/>
      <c r="G54" s="59"/>
      <c r="H54" s="59"/>
      <c r="I54" s="59"/>
      <c r="J54" s="8"/>
      <c r="K54" s="29"/>
      <c r="L54" s="59"/>
      <c r="M54" s="59"/>
      <c r="N54" s="59"/>
      <c r="O54" s="20"/>
      <c r="P54" s="28"/>
      <c r="Q54" s="68"/>
      <c r="R54" s="68"/>
      <c r="S54" s="68"/>
      <c r="T54" s="20"/>
      <c r="U54" s="28"/>
      <c r="V54" s="68"/>
      <c r="W54" s="59"/>
      <c r="X54" s="5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59"/>
      <c r="H55" s="59"/>
      <c r="I55" s="59"/>
      <c r="J55" s="8"/>
      <c r="K55" s="29"/>
      <c r="L55" s="59"/>
      <c r="M55" s="59"/>
      <c r="N55" s="59"/>
      <c r="O55" s="20"/>
      <c r="P55" s="28"/>
      <c r="Q55" s="68"/>
      <c r="R55" s="68"/>
      <c r="S55" s="68"/>
      <c r="T55" s="20"/>
      <c r="U55" s="28"/>
      <c r="V55" s="68"/>
      <c r="W55" s="59"/>
      <c r="X55" s="5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5865</v>
      </c>
      <c r="H56" s="19">
        <v>5865</v>
      </c>
      <c r="I56" s="19">
        <v>362770</v>
      </c>
      <c r="J56" s="8">
        <f>IF(I56=0,"%",H56/I56)</f>
        <v>1.6167268517242331E-2</v>
      </c>
      <c r="K56" s="29"/>
      <c r="L56" s="67">
        <v>0</v>
      </c>
      <c r="M56" s="67">
        <v>0</v>
      </c>
      <c r="N56" s="67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f t="shared" ref="V56:X57" si="18">G56+L56+Q56</f>
        <v>5865</v>
      </c>
      <c r="W56" s="66">
        <f t="shared" si="18"/>
        <v>5865</v>
      </c>
      <c r="X56" s="59">
        <f t="shared" si="18"/>
        <v>362770</v>
      </c>
      <c r="Y56" s="8">
        <f>IF(X56=0,"%",W56/X56)</f>
        <v>1.6167268517242331E-2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35094.050000000003</v>
      </c>
      <c r="H57" s="19">
        <v>35094.050000000003</v>
      </c>
      <c r="I57" s="19">
        <v>466235</v>
      </c>
      <c r="J57" s="8">
        <f>IF(I57=0,"%",H57/I57)</f>
        <v>7.5271161538709025E-2</v>
      </c>
      <c r="K57" s="29"/>
      <c r="L57" s="66">
        <v>0</v>
      </c>
      <c r="M57" s="66">
        <v>0</v>
      </c>
      <c r="N57" s="66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f t="shared" si="18"/>
        <v>35094.050000000003</v>
      </c>
      <c r="W57" s="66">
        <f t="shared" si="18"/>
        <v>35094.050000000003</v>
      </c>
      <c r="X57" s="59">
        <f t="shared" si="18"/>
        <v>466235</v>
      </c>
      <c r="Y57" s="8">
        <f>IF(X57=0,"%",W57/X57)</f>
        <v>7.5271161538709025E-2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-29229.050000000003</v>
      </c>
      <c r="H58" s="57">
        <f>SUM(H56-H57)</f>
        <v>-29229.050000000003</v>
      </c>
      <c r="I58" s="57">
        <f>SUM(I56-I57)</f>
        <v>-103465</v>
      </c>
      <c r="J58" s="31">
        <f>IF(I58=0,"",H58/I58)</f>
        <v>0.28250181220702658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37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37" t="str">
        <f>IF(S58=0,"",R58/S58)</f>
        <v/>
      </c>
      <c r="U58" s="28"/>
      <c r="V58" s="71">
        <f>SUM(V56:V57)</f>
        <v>40959.050000000003</v>
      </c>
      <c r="W58" s="57">
        <f>W56-W57</f>
        <v>-29229.050000000003</v>
      </c>
      <c r="X58" s="57">
        <f>SUM(X56:X57)</f>
        <v>829005</v>
      </c>
      <c r="Y58" s="31">
        <f>IF(X58=0,"",W58/X58)</f>
        <v>-3.5257990000060316E-2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218658.55</v>
      </c>
      <c r="H60" s="59">
        <f>H53+H58</f>
        <v>218592.57999999996</v>
      </c>
      <c r="I60" s="59">
        <f>I53+I58</f>
        <v>-3.0000000260770321E-2</v>
      </c>
      <c r="J60" s="8"/>
      <c r="K60" s="29"/>
      <c r="L60" s="59"/>
      <c r="M60" s="59">
        <f>M32-M52+M58</f>
        <v>0</v>
      </c>
      <c r="N60" s="59"/>
      <c r="O60" s="28"/>
      <c r="P60" s="28"/>
      <c r="Q60" s="68"/>
      <c r="R60" s="68">
        <f>R32-R52+R58</f>
        <v>477.21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219069.78999999998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37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37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218658.55</v>
      </c>
      <c r="H65" s="65">
        <f>H63+H60</f>
        <v>218592.57999999996</v>
      </c>
      <c r="I65" s="65">
        <f>I63+I60</f>
        <v>-3.0000000260770321E-2</v>
      </c>
      <c r="J65" s="38"/>
      <c r="K65" s="39"/>
      <c r="L65" s="65">
        <f>L63+L60</f>
        <v>0</v>
      </c>
      <c r="M65" s="65">
        <f>M63+M60</f>
        <v>0</v>
      </c>
      <c r="N65" s="65">
        <f>N63+N60</f>
        <v>0</v>
      </c>
      <c r="O65" s="140" t="str">
        <f>IF(N65=0,"%",M65/N65)</f>
        <v>%</v>
      </c>
      <c r="P65" s="145"/>
      <c r="Q65" s="139">
        <f>Q63+Q60</f>
        <v>0</v>
      </c>
      <c r="R65" s="139">
        <f>R63+R60</f>
        <v>477.21</v>
      </c>
      <c r="S65" s="139">
        <f>S63+S60</f>
        <v>0</v>
      </c>
      <c r="T65" s="140" t="str">
        <f>IF(S65=0,"%",R65/S65)</f>
        <v>%</v>
      </c>
      <c r="U65" s="145"/>
      <c r="V65" s="139">
        <f>V63+V60</f>
        <v>0</v>
      </c>
      <c r="W65" s="65">
        <f>W63+W60</f>
        <v>219069.78999999998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83</v>
      </c>
    </row>
    <row r="67" spans="1:25" x14ac:dyDescent="0.2">
      <c r="H67" s="40"/>
    </row>
    <row r="68" spans="1:25" x14ac:dyDescent="0.2">
      <c r="I68" s="132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6572-40EE-4035-BCBF-26D21368559F}">
  <sheetPr>
    <pageSetUpPr fitToPage="1"/>
  </sheetPr>
  <dimension ref="A1:Z68"/>
  <sheetViews>
    <sheetView topLeftCell="C1" zoomScale="80" zoomScaleNormal="80" zoomScaleSheetLayoutView="80" zoomScalePageLayoutView="40" workbookViewId="0">
      <selection activeCell="M20" sqref="M20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41" customWidth="1"/>
    <col min="16" max="16" width="2.42578125" style="141" customWidth="1"/>
    <col min="17" max="17" width="16.7109375" style="141" customWidth="1"/>
    <col min="18" max="18" width="17.5703125" style="141" customWidth="1"/>
    <col min="19" max="19" width="16.7109375" style="141" customWidth="1"/>
    <col min="20" max="20" width="13.42578125" style="141" customWidth="1"/>
    <col min="21" max="21" width="2.42578125" style="141" customWidth="1"/>
    <col min="22" max="22" width="16.7109375" style="141" customWidth="1"/>
    <col min="23" max="23" width="18.710937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47" t="s">
        <v>53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6" ht="23.25" x14ac:dyDescent="0.35">
      <c r="A2" s="3"/>
      <c r="B2" s="3"/>
      <c r="C2" s="147" t="s">
        <v>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6" ht="23.25" x14ac:dyDescent="0.35">
      <c r="A3" s="3"/>
      <c r="B3" s="3"/>
      <c r="C3" s="147" t="s">
        <v>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6" ht="23.25" x14ac:dyDescent="0.35">
      <c r="A4" s="3"/>
      <c r="B4" s="3"/>
      <c r="C4" s="147" t="str">
        <f>'1351'!C4:Y4</f>
        <v>For Month or Quarter Ended and For the Year Ending 7/31/2025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36"/>
      <c r="P5" s="136"/>
      <c r="Q5" s="136"/>
      <c r="R5" s="136"/>
      <c r="S5" s="136"/>
      <c r="T5" s="136"/>
      <c r="U5" s="136"/>
      <c r="V5" s="136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36"/>
      <c r="P6" s="136"/>
      <c r="Q6" s="136"/>
      <c r="R6" s="136"/>
      <c r="S6" s="136"/>
      <c r="T6" s="136"/>
      <c r="U6" s="136"/>
      <c r="V6" s="136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475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475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48" t="s">
        <v>5</v>
      </c>
      <c r="H11" s="149"/>
      <c r="I11" s="149"/>
      <c r="J11" s="150"/>
      <c r="K11" s="9"/>
      <c r="L11" s="148" t="s">
        <v>7</v>
      </c>
      <c r="M11" s="149"/>
      <c r="N11" s="149"/>
      <c r="O11" s="150"/>
      <c r="P11" s="142"/>
      <c r="Q11" s="151" t="s">
        <v>8</v>
      </c>
      <c r="R11" s="152"/>
      <c r="S11" s="152"/>
      <c r="T11" s="153"/>
      <c r="U11" s="142"/>
      <c r="V11" s="148" t="s">
        <v>9</v>
      </c>
      <c r="W11" s="149"/>
      <c r="X11" s="149"/>
      <c r="Y11" s="154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43"/>
      <c r="Q12" s="41" t="s">
        <v>11</v>
      </c>
      <c r="R12" s="41" t="s">
        <v>12</v>
      </c>
      <c r="S12" s="41" t="s">
        <v>13</v>
      </c>
      <c r="T12" s="41" t="s">
        <v>14</v>
      </c>
      <c r="U12" s="143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23">
        <v>0</v>
      </c>
      <c r="H16" s="23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23">
        <v>0</v>
      </c>
      <c r="H17" s="23">
        <v>0</v>
      </c>
      <c r="I17" s="19">
        <v>0</v>
      </c>
      <c r="J17" s="20" t="str">
        <f t="shared" ref="J17:J31" si="2">IF(I17=0,"%",H17/I17)</f>
        <v>%</v>
      </c>
      <c r="K17" s="25"/>
      <c r="L17" s="23">
        <v>0</v>
      </c>
      <c r="M17" s="23">
        <v>0</v>
      </c>
      <c r="N17" s="19">
        <v>190552.35</v>
      </c>
      <c r="O17" s="20">
        <f>IF(N17=0,"%",M17/N17)</f>
        <v>0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0</v>
      </c>
      <c r="W17" s="23">
        <f t="shared" si="1"/>
        <v>0</v>
      </c>
      <c r="X17" s="23">
        <f t="shared" si="1"/>
        <v>190552.35</v>
      </c>
      <c r="Y17" s="8">
        <f>IF(X17=0,"%",W17/X17)</f>
        <v>0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23">
        <v>279752.28000000003</v>
      </c>
      <c r="H19" s="23">
        <v>279752.28000000003</v>
      </c>
      <c r="I19" s="19">
        <v>3238858</v>
      </c>
      <c r="J19" s="20">
        <f t="shared" si="2"/>
        <v>8.6373740373921926E-2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279752.28000000003</v>
      </c>
      <c r="W19" s="23">
        <f t="shared" si="5"/>
        <v>279752.28000000003</v>
      </c>
      <c r="X19" s="23">
        <f t="shared" si="5"/>
        <v>3238858</v>
      </c>
      <c r="Y19" s="8">
        <f t="shared" ref="Y19:Y24" si="6">IF(X19=0,"%",W19/X19)</f>
        <v>8.6373740373921926E-2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23">
        <v>0</v>
      </c>
      <c r="H20" s="23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23">
        <v>4657.28</v>
      </c>
      <c r="H21" s="23">
        <v>4657.28</v>
      </c>
      <c r="I21" s="19">
        <v>51995</v>
      </c>
      <c r="J21" s="20">
        <f t="shared" si="2"/>
        <v>8.9571689585537059E-2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4657.28</v>
      </c>
      <c r="W21" s="23">
        <f t="shared" si="5"/>
        <v>4657.28</v>
      </c>
      <c r="X21" s="23">
        <f t="shared" si="5"/>
        <v>51995</v>
      </c>
      <c r="Y21" s="8">
        <f>IF(X21=0,"%",W21/X21)</f>
        <v>8.9571689585537059E-2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23">
        <v>43361.64</v>
      </c>
      <c r="H22" s="23">
        <v>43361.64</v>
      </c>
      <c r="I22" s="19">
        <v>478172</v>
      </c>
      <c r="J22" s="20">
        <f t="shared" si="2"/>
        <v>9.0682097655237021E-2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43361.64</v>
      </c>
      <c r="W22" s="23">
        <f t="shared" si="5"/>
        <v>43361.64</v>
      </c>
      <c r="X22" s="23">
        <f t="shared" si="5"/>
        <v>478172</v>
      </c>
      <c r="Y22" s="8">
        <f t="shared" si="6"/>
        <v>9.0682097655237021E-2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23">
        <v>0</v>
      </c>
      <c r="H23" s="23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23">
        <v>0</v>
      </c>
      <c r="H24" s="23">
        <v>8700</v>
      </c>
      <c r="I24" s="19">
        <v>8700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8700</v>
      </c>
      <c r="X24" s="23">
        <f t="shared" si="5"/>
        <v>8700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23">
        <v>0</v>
      </c>
      <c r="H26" s="23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23">
        <v>18379.09</v>
      </c>
      <c r="H27" s="23">
        <v>18379.09</v>
      </c>
      <c r="I27" s="19">
        <v>208739</v>
      </c>
      <c r="J27" s="20">
        <f t="shared" si="2"/>
        <v>8.8048184574995567E-2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18379.09</v>
      </c>
      <c r="W27" s="23">
        <f t="shared" si="9"/>
        <v>18379.09</v>
      </c>
      <c r="X27" s="23">
        <f t="shared" si="9"/>
        <v>208739</v>
      </c>
      <c r="Y27" s="8">
        <f t="shared" si="10"/>
        <v>8.8048184574995567E-2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23">
        <v>0</v>
      </c>
      <c r="H28" s="23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23">
        <v>0</v>
      </c>
      <c r="H29" s="23">
        <v>0</v>
      </c>
      <c r="I29" s="19">
        <v>0</v>
      </c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0</v>
      </c>
      <c r="X29" s="23">
        <f t="shared" si="9"/>
        <v>0</v>
      </c>
      <c r="Y29" s="8" t="str">
        <f t="shared" si="10"/>
        <v>%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23">
        <v>0</v>
      </c>
      <c r="H30" s="23">
        <v>0</v>
      </c>
      <c r="I30" s="19">
        <v>12500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0</v>
      </c>
      <c r="W30" s="23">
        <f t="shared" si="9"/>
        <v>0</v>
      </c>
      <c r="X30" s="23">
        <f t="shared" si="9"/>
        <v>12500</v>
      </c>
      <c r="Y30" s="8">
        <f t="shared" si="10"/>
        <v>0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0</v>
      </c>
      <c r="R31" s="19">
        <v>0</v>
      </c>
      <c r="S31" s="19">
        <v>0</v>
      </c>
      <c r="T31" s="20" t="str">
        <f t="shared" si="8"/>
        <v>%</v>
      </c>
      <c r="U31" s="28"/>
      <c r="V31" s="19">
        <f t="shared" si="9"/>
        <v>0</v>
      </c>
      <c r="W31" s="23">
        <f t="shared" si="9"/>
        <v>0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346150.2900000001</v>
      </c>
      <c r="H32" s="71">
        <f>SUM(H16:H31)</f>
        <v>354850.2900000001</v>
      </c>
      <c r="I32" s="57">
        <f>SUM(I16:I31)</f>
        <v>3998964</v>
      </c>
      <c r="J32" s="31">
        <f>IF(I32=0,"",H32/I32)</f>
        <v>8.8735555008747288E-2</v>
      </c>
      <c r="K32" s="29"/>
      <c r="L32" s="57">
        <f>SUM(L16:L31)</f>
        <v>0</v>
      </c>
      <c r="M32" s="57">
        <f>SUM(M16:M31)</f>
        <v>0</v>
      </c>
      <c r="N32" s="57">
        <f>SUM(N16:N31)</f>
        <v>190552.35</v>
      </c>
      <c r="O32" s="137">
        <f>IF(N32=0,"",M32/N32)</f>
        <v>0</v>
      </c>
      <c r="P32" s="28"/>
      <c r="Q32" s="71">
        <f>SUM(Q16:Q31)</f>
        <v>0</v>
      </c>
      <c r="R32" s="71">
        <f>SUM(R16:R31)</f>
        <v>0</v>
      </c>
      <c r="S32" s="71">
        <f>SUM(S16:S31)</f>
        <v>0</v>
      </c>
      <c r="T32" s="137" t="str">
        <f>IF(S32=0,"",R32/S32)</f>
        <v/>
      </c>
      <c r="U32" s="28"/>
      <c r="V32" s="71">
        <f>SUM(V16:V31)</f>
        <v>346150.2900000001</v>
      </c>
      <c r="W32" s="57">
        <f>SUM(W16:W31)</f>
        <v>354850.2900000001</v>
      </c>
      <c r="X32" s="57">
        <f>SUM(X16:X31)</f>
        <v>4189516.35</v>
      </c>
      <c r="Y32" s="31">
        <f>IF(X32=0,"",W32/X32)</f>
        <v>8.4699583521138447E-2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23">
        <v>9973.4199999999983</v>
      </c>
      <c r="H36" s="23">
        <v>9973.4199999999983</v>
      </c>
      <c r="I36" s="19">
        <v>2976172.8600000003</v>
      </c>
      <c r="J36" s="8">
        <f t="shared" ref="J36:J51" si="11">IF(I36=0,"%",H36/I36)</f>
        <v>3.3510889552295685E-3</v>
      </c>
      <c r="K36" s="29"/>
      <c r="L36" s="23">
        <v>0</v>
      </c>
      <c r="M36" s="23">
        <v>0</v>
      </c>
      <c r="N36" s="19">
        <v>76958.820000000007</v>
      </c>
      <c r="O36" s="20">
        <f t="shared" ref="O36:O51" si="12">IF(N36=0,"%",M36/N36)</f>
        <v>0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9973.4199999999983</v>
      </c>
      <c r="W36" s="23">
        <f t="shared" ref="W36:W51" si="15">H36+M36+R36</f>
        <v>9973.4199999999983</v>
      </c>
      <c r="X36" s="23">
        <f t="shared" ref="X36:X51" si="16">I36+N36+S36</f>
        <v>3053131.68</v>
      </c>
      <c r="Y36" s="8">
        <f t="shared" ref="Y36:Y51" si="17">IF(X36=0,"%",W36/X36)</f>
        <v>3.2666196696763492E-3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23">
        <v>292.88</v>
      </c>
      <c r="H37" s="23">
        <v>292.88</v>
      </c>
      <c r="I37" s="19">
        <v>213223.19</v>
      </c>
      <c r="J37" s="8">
        <f t="shared" si="11"/>
        <v>1.3735841772182472E-3</v>
      </c>
      <c r="K37" s="29"/>
      <c r="L37" s="23">
        <v>0</v>
      </c>
      <c r="M37" s="23">
        <v>0</v>
      </c>
      <c r="N37" s="23">
        <v>113593.53000000001</v>
      </c>
      <c r="O37" s="20">
        <f t="shared" si="12"/>
        <v>0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292.88</v>
      </c>
      <c r="W37" s="23">
        <f t="shared" si="15"/>
        <v>292.88</v>
      </c>
      <c r="X37" s="23">
        <f t="shared" si="16"/>
        <v>326816.72000000003</v>
      </c>
      <c r="Y37" s="8">
        <f t="shared" si="17"/>
        <v>8.9615978031968484E-4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23">
        <v>0</v>
      </c>
      <c r="H38" s="23">
        <v>0</v>
      </c>
      <c r="I38" s="19">
        <v>18000</v>
      </c>
      <c r="J38" s="8">
        <f t="shared" si="11"/>
        <v>0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0</v>
      </c>
      <c r="X38" s="23">
        <f t="shared" si="16"/>
        <v>18000</v>
      </c>
      <c r="Y38" s="8">
        <f t="shared" si="17"/>
        <v>0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23">
        <v>0</v>
      </c>
      <c r="H39" s="23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23">
        <v>33758.109999999993</v>
      </c>
      <c r="H40" s="23">
        <v>33758.109999999993</v>
      </c>
      <c r="I40" s="19">
        <v>422021.50000000006</v>
      </c>
      <c r="J40" s="8">
        <f t="shared" si="11"/>
        <v>7.9991445933441749E-2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33758.109999999993</v>
      </c>
      <c r="W40" s="23">
        <f t="shared" si="15"/>
        <v>33758.109999999993</v>
      </c>
      <c r="X40" s="23">
        <f t="shared" si="16"/>
        <v>422021.50000000006</v>
      </c>
      <c r="Y40" s="8">
        <f t="shared" si="17"/>
        <v>7.9991445933441749E-2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23">
        <v>0</v>
      </c>
      <c r="H41" s="23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23">
        <v>1731.97</v>
      </c>
      <c r="H42" s="23">
        <v>1731.97</v>
      </c>
      <c r="I42" s="19">
        <v>18369</v>
      </c>
      <c r="J42" s="8">
        <f t="shared" si="11"/>
        <v>9.4287658555174486E-2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1731.97</v>
      </c>
      <c r="W42" s="23">
        <f t="shared" si="15"/>
        <v>1731.97</v>
      </c>
      <c r="X42" s="23">
        <f t="shared" si="16"/>
        <v>18369</v>
      </c>
      <c r="Y42" s="8">
        <f t="shared" si="17"/>
        <v>9.4287658555174486E-2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23">
        <v>0</v>
      </c>
      <c r="H43" s="23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23">
        <v>0</v>
      </c>
      <c r="H44" s="23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23">
        <v>0</v>
      </c>
      <c r="H45" s="23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23">
        <v>55814.930000000008</v>
      </c>
      <c r="H46" s="23">
        <v>55814.930000000008</v>
      </c>
      <c r="I46" s="19">
        <v>339275.4</v>
      </c>
      <c r="J46" s="8">
        <f t="shared" si="11"/>
        <v>0.16451216327502674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55814.930000000008</v>
      </c>
      <c r="W46" s="23">
        <f t="shared" si="15"/>
        <v>55814.930000000008</v>
      </c>
      <c r="X46" s="23">
        <f t="shared" si="16"/>
        <v>339275.4</v>
      </c>
      <c r="Y46" s="8">
        <f t="shared" si="17"/>
        <v>0.16451216327502674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3750</v>
      </c>
      <c r="H47" s="23">
        <v>3750</v>
      </c>
      <c r="I47" s="19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3750</v>
      </c>
      <c r="W47" s="23">
        <f t="shared" si="15"/>
        <v>3750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19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23">
        <v>0</v>
      </c>
      <c r="H51" s="23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866.71</v>
      </c>
      <c r="R51" s="19">
        <v>866.71</v>
      </c>
      <c r="S51" s="19">
        <v>0</v>
      </c>
      <c r="T51" s="20" t="str">
        <f t="shared" si="13"/>
        <v>%</v>
      </c>
      <c r="U51" s="28"/>
      <c r="V51" s="19">
        <f t="shared" si="14"/>
        <v>866.71</v>
      </c>
      <c r="W51" s="23">
        <f t="shared" si="15"/>
        <v>866.71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105321.31</v>
      </c>
      <c r="H52" s="57">
        <f>SUM(H36:H51)</f>
        <v>105321.31</v>
      </c>
      <c r="I52" s="57">
        <f>SUM(I36:I51)</f>
        <v>3987061.95</v>
      </c>
      <c r="J52" s="31">
        <f>IF(I52=0,"",H52/I52)</f>
        <v>2.641576963708828E-2</v>
      </c>
      <c r="K52" s="29"/>
      <c r="L52" s="57">
        <f>SUM(L36:L50)</f>
        <v>0</v>
      </c>
      <c r="M52" s="57">
        <f>SUM(M36:M50)</f>
        <v>0</v>
      </c>
      <c r="N52" s="57">
        <f>SUM(N36:N50)</f>
        <v>190552.35000000003</v>
      </c>
      <c r="O52" s="137">
        <f>IF(N52=0,"",M52/N52)</f>
        <v>0</v>
      </c>
      <c r="P52" s="28"/>
      <c r="Q52" s="71">
        <f>SUM(Q36:Q51)</f>
        <v>866.71</v>
      </c>
      <c r="R52" s="71">
        <f>SUM(R36:R51)</f>
        <v>866.71</v>
      </c>
      <c r="S52" s="71">
        <f>SUM(S36:S51)</f>
        <v>0</v>
      </c>
      <c r="T52" s="137" t="str">
        <f>IF(S52=0,"",R52/S52)</f>
        <v/>
      </c>
      <c r="U52" s="28"/>
      <c r="V52" s="71">
        <f>SUM(V36:V51)</f>
        <v>106188.02</v>
      </c>
      <c r="W52" s="57">
        <f>SUM(W36:W51)</f>
        <v>106188.02</v>
      </c>
      <c r="X52" s="57">
        <f>SUM(X36:X51)</f>
        <v>4177614.3000000003</v>
      </c>
      <c r="Y52" s="31">
        <f>IF(X52=0,"",W52/X52)</f>
        <v>2.5418339840516151E-2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240828.9800000001</v>
      </c>
      <c r="H53" s="58">
        <f>H32-H52</f>
        <v>249528.9800000001</v>
      </c>
      <c r="I53" s="58">
        <f>I32-I52</f>
        <v>11902.049999999814</v>
      </c>
      <c r="J53" s="31">
        <f>IF(I53=0,"",H53/I53)</f>
        <v>20.965210194882729</v>
      </c>
      <c r="K53" s="29"/>
      <c r="L53" s="58">
        <f>L32-L52</f>
        <v>0</v>
      </c>
      <c r="M53" s="58">
        <f>M32-M52</f>
        <v>0</v>
      </c>
      <c r="N53" s="58">
        <f>N32-N52</f>
        <v>0</v>
      </c>
      <c r="O53" s="137" t="str">
        <f>IF(N53=0,"",M53/N53)</f>
        <v/>
      </c>
      <c r="P53" s="28"/>
      <c r="Q53" s="138">
        <f>Q32-Q52</f>
        <v>-866.71</v>
      </c>
      <c r="R53" s="138">
        <f>R32-R52</f>
        <v>-866.71</v>
      </c>
      <c r="S53" s="138">
        <f>S32-S52</f>
        <v>0</v>
      </c>
      <c r="T53" s="137" t="str">
        <f>IF(S53=0,"",R53/S53)</f>
        <v/>
      </c>
      <c r="U53" s="28"/>
      <c r="V53" s="138">
        <f>V32-V52</f>
        <v>239962.27000000008</v>
      </c>
      <c r="W53" s="58">
        <f>W32-W52</f>
        <v>248662.27000000008</v>
      </c>
      <c r="X53" s="58">
        <f>X32-X52</f>
        <v>11902.049999999814</v>
      </c>
      <c r="Y53" s="31">
        <f>IF(X53=0,"",W53/X53)</f>
        <v>20.892389966434688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23">
        <v>0</v>
      </c>
      <c r="H56" s="23">
        <v>0</v>
      </c>
      <c r="I56" s="19">
        <v>381635.22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/>
      <c r="R56" s="67"/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6">
        <f t="shared" si="18"/>
        <v>0</v>
      </c>
      <c r="X56" s="59">
        <f t="shared" si="18"/>
        <v>381635.22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23">
        <v>27430.59</v>
      </c>
      <c r="H57" s="23">
        <v>27430.59</v>
      </c>
      <c r="I57" s="19">
        <v>384737.29000000004</v>
      </c>
      <c r="J57" s="8">
        <f>IF(I57=0,"%",H57/I57)</f>
        <v>7.1296936150899215E-2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/>
      <c r="R57" s="67"/>
      <c r="S57" s="68">
        <v>0</v>
      </c>
      <c r="T57" s="20" t="str">
        <f>IF(S57=0,"%",R57/S57)</f>
        <v>%</v>
      </c>
      <c r="U57" s="28"/>
      <c r="V57" s="67">
        <f t="shared" si="18"/>
        <v>27430.59</v>
      </c>
      <c r="W57" s="66">
        <f t="shared" si="18"/>
        <v>27430.59</v>
      </c>
      <c r="X57" s="59">
        <f t="shared" si="18"/>
        <v>384737.29000000004</v>
      </c>
      <c r="Y57" s="8">
        <f>IF(X57=0,"%",W57/X57)</f>
        <v>7.1296936150899215E-2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-27430.59</v>
      </c>
      <c r="H58" s="57">
        <f>SUM(H56-H57)</f>
        <v>-27430.59</v>
      </c>
      <c r="I58" s="57">
        <f>SUM(I56-I57)</f>
        <v>-3102.0700000000652</v>
      </c>
      <c r="J58" s="31">
        <f>IF(I58=0,"",H58/I58)</f>
        <v>8.8426727959070632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37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37" t="str">
        <f>IF(S58=0,"",R58/S58)</f>
        <v/>
      </c>
      <c r="U58" s="28"/>
      <c r="V58" s="71">
        <f>SUM(V56:V57)</f>
        <v>27430.59</v>
      </c>
      <c r="W58" s="57">
        <f>W56-W57</f>
        <v>-27430.59</v>
      </c>
      <c r="X58" s="57">
        <f>SUM(X56:X57)</f>
        <v>766372.51</v>
      </c>
      <c r="Y58" s="31">
        <f>IF(X58=0,"",W58/X58)</f>
        <v>-3.5792763495653045E-2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68">
        <f>G53+G58</f>
        <v>213398.3900000001</v>
      </c>
      <c r="H60" s="68">
        <f>H53+H58</f>
        <v>222098.3900000001</v>
      </c>
      <c r="I60" s="68"/>
      <c r="J60" s="8"/>
      <c r="K60" s="29"/>
      <c r="L60" s="59"/>
      <c r="M60" s="59">
        <f>M32-M52+M58</f>
        <v>0</v>
      </c>
      <c r="N60" s="59"/>
      <c r="O60" s="28"/>
      <c r="P60" s="28"/>
      <c r="Q60" s="68"/>
      <c r="R60" s="68">
        <f>R32-R52+R58</f>
        <v>-866.71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221231.68000000008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37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37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213398.3900000001</v>
      </c>
      <c r="H65" s="65">
        <f>H63+H60</f>
        <v>222098.3900000001</v>
      </c>
      <c r="I65" s="65">
        <f>I63+I60</f>
        <v>0</v>
      </c>
      <c r="J65" s="38"/>
      <c r="K65" s="39"/>
      <c r="L65" s="65">
        <f>L63+L60</f>
        <v>0</v>
      </c>
      <c r="M65" s="65">
        <f>M63+M60</f>
        <v>0</v>
      </c>
      <c r="N65" s="65">
        <f>N63+N60</f>
        <v>0</v>
      </c>
      <c r="O65" s="140" t="str">
        <f>IF(N65=0,"%",M65/N65)</f>
        <v>%</v>
      </c>
      <c r="P65" s="145"/>
      <c r="Q65" s="139">
        <f>Q63+Q60</f>
        <v>0</v>
      </c>
      <c r="R65" s="139">
        <f>R63+R60</f>
        <v>-866.71</v>
      </c>
      <c r="S65" s="139">
        <f>S63+S60</f>
        <v>0</v>
      </c>
      <c r="T65" s="140" t="str">
        <f>IF(S65=0,"%",R65/S65)</f>
        <v>%</v>
      </c>
      <c r="U65" s="145"/>
      <c r="V65" s="139">
        <f>V63+V60</f>
        <v>0</v>
      </c>
      <c r="W65" s="65">
        <f>W63+W60</f>
        <v>221231.68000000008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84</v>
      </c>
    </row>
    <row r="67" spans="1:25" x14ac:dyDescent="0.2">
      <c r="H67" s="40"/>
    </row>
    <row r="68" spans="1:25" x14ac:dyDescent="0.2">
      <c r="I68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3E32-0EAD-4898-88C8-D28342AF2730}">
  <sheetPr>
    <pageSetUpPr fitToPage="1"/>
  </sheetPr>
  <dimension ref="A1:AE68"/>
  <sheetViews>
    <sheetView topLeftCell="I13" zoomScale="80" zoomScaleNormal="80" zoomScaleSheetLayoutView="50" zoomScalePageLayoutView="40" workbookViewId="0">
      <selection activeCell="AA47" sqref="AA47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41" customWidth="1"/>
    <col min="16" max="16" width="2.42578125" style="141" customWidth="1"/>
    <col min="17" max="17" width="16.7109375" style="141" customWidth="1"/>
    <col min="18" max="18" width="17.5703125" style="141" customWidth="1"/>
    <col min="19" max="19" width="16.7109375" style="141" customWidth="1"/>
    <col min="20" max="20" width="13.42578125" style="141" customWidth="1"/>
    <col min="21" max="21" width="2.42578125" style="141" customWidth="1"/>
    <col min="22" max="22" width="16.7109375" style="141" customWidth="1"/>
    <col min="23" max="23" width="17" style="4" customWidth="1"/>
    <col min="24" max="24" width="16.140625" style="4" customWidth="1"/>
    <col min="25" max="25" width="13.42578125" style="4" customWidth="1"/>
    <col min="26" max="26" width="2.42578125" style="4" customWidth="1"/>
    <col min="27" max="27" width="16.7109375" style="4" customWidth="1"/>
    <col min="28" max="28" width="18.28515625" style="4" bestFit="1" customWidth="1"/>
    <col min="29" max="29" width="17.7109375" style="4" bestFit="1" customWidth="1"/>
    <col min="30" max="30" width="13.42578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47" t="s">
        <v>54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</row>
    <row r="2" spans="1:31" ht="23.25" x14ac:dyDescent="0.35">
      <c r="A2" s="3"/>
      <c r="B2" s="3"/>
      <c r="C2" s="147" t="s">
        <v>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</row>
    <row r="3" spans="1:31" ht="23.25" x14ac:dyDescent="0.35">
      <c r="A3" s="3"/>
      <c r="B3" s="3"/>
      <c r="C3" s="147" t="s">
        <v>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</row>
    <row r="4" spans="1:31" ht="23.25" x14ac:dyDescent="0.35">
      <c r="A4" s="3"/>
      <c r="B4" s="3"/>
      <c r="C4" s="147" t="str">
        <f>'1351'!C4:Y4</f>
        <v>For Month or Quarter Ended and For the Year Ending 7/31/2025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36"/>
      <c r="P5" s="136"/>
      <c r="Q5" s="136"/>
      <c r="R5" s="136"/>
      <c r="S5" s="136"/>
      <c r="T5" s="136"/>
      <c r="U5" s="136"/>
      <c r="V5" s="136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36"/>
      <c r="P6" s="136"/>
      <c r="Q6" s="136"/>
      <c r="R6" s="136"/>
      <c r="S6" s="136"/>
      <c r="T6" s="136"/>
      <c r="U6" s="136"/>
      <c r="V6" s="136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635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635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48" t="s">
        <v>5</v>
      </c>
      <c r="H11" s="149"/>
      <c r="I11" s="149"/>
      <c r="J11" s="150"/>
      <c r="K11" s="9"/>
      <c r="L11" s="148" t="s">
        <v>7</v>
      </c>
      <c r="M11" s="149"/>
      <c r="N11" s="149"/>
      <c r="O11" s="150"/>
      <c r="P11" s="142"/>
      <c r="Q11" s="151" t="s">
        <v>8</v>
      </c>
      <c r="R11" s="152"/>
      <c r="S11" s="152"/>
      <c r="T11" s="153"/>
      <c r="U11" s="142"/>
      <c r="V11" s="151" t="s">
        <v>55</v>
      </c>
      <c r="W11" s="152"/>
      <c r="X11" s="152"/>
      <c r="Y11" s="153"/>
      <c r="Z11" s="9"/>
      <c r="AA11" s="148" t="s">
        <v>9</v>
      </c>
      <c r="AB11" s="149"/>
      <c r="AC11" s="149"/>
      <c r="AD11" s="154"/>
    </row>
    <row r="12" spans="1:31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43"/>
      <c r="Q12" s="41" t="s">
        <v>11</v>
      </c>
      <c r="R12" s="41" t="s">
        <v>12</v>
      </c>
      <c r="S12" s="41" t="s">
        <v>13</v>
      </c>
      <c r="T12" s="41" t="s">
        <v>14</v>
      </c>
      <c r="U12" s="143"/>
      <c r="V12" s="41" t="s">
        <v>11</v>
      </c>
      <c r="W12" s="41" t="s">
        <v>12</v>
      </c>
      <c r="X12" s="41" t="s">
        <v>13</v>
      </c>
      <c r="Y12" s="41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0</v>
      </c>
      <c r="M17" s="19">
        <v>0</v>
      </c>
      <c r="N17" s="19">
        <f>298336.69+5745</f>
        <v>304081.69</v>
      </c>
      <c r="O17" s="20">
        <f>IF(N17=0,"%",M17/N17)</f>
        <v>0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0</v>
      </c>
      <c r="AB17" s="23">
        <f t="shared" si="1"/>
        <v>0</v>
      </c>
      <c r="AC17" s="23">
        <f t="shared" si="1"/>
        <v>304081.69</v>
      </c>
      <c r="AD17" s="8">
        <f>IF(AC17=0,"%",AB17/AC17)</f>
        <v>0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359092.54</v>
      </c>
      <c r="H19" s="19">
        <v>359092.54</v>
      </c>
      <c r="I19" s="19">
        <v>4264724</v>
      </c>
      <c r="J19" s="20">
        <f t="shared" si="2"/>
        <v>8.4200651671714269E-2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359092.54</v>
      </c>
      <c r="AB19" s="23">
        <f>H19+M19+R19</f>
        <v>359092.54</v>
      </c>
      <c r="AC19" s="23">
        <f>I19+N19+S19</f>
        <v>4264724</v>
      </c>
      <c r="AD19" s="8">
        <f t="shared" ref="AD19:AD24" si="6">IF(AC19=0,"%",AB19/AC19)</f>
        <v>8.4200651671714269E-2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0</v>
      </c>
      <c r="W20" s="23">
        <v>0</v>
      </c>
      <c r="X20" s="23">
        <v>397354</v>
      </c>
      <c r="Y20" s="8">
        <f>IF(X20=0,"%",W20/X20)</f>
        <v>0</v>
      </c>
      <c r="Z20" s="26"/>
      <c r="AA20" s="23">
        <f>G20+L20+Q20+V20</f>
        <v>0</v>
      </c>
      <c r="AB20" s="23">
        <f>H20+M20+R20+W20</f>
        <v>0</v>
      </c>
      <c r="AC20" s="23">
        <f>I20+N20+S20+X20</f>
        <v>397354</v>
      </c>
      <c r="AD20" s="8">
        <f>IF(AC20=0,"%",AB20/AC20)</f>
        <v>0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22332.37</v>
      </c>
      <c r="H21" s="19">
        <v>22332.37</v>
      </c>
      <c r="I21" s="19">
        <v>249328</v>
      </c>
      <c r="J21" s="20">
        <f t="shared" si="2"/>
        <v>8.9570244818070965E-2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23">
        <v>0</v>
      </c>
      <c r="Y21" s="8" t="str">
        <f>IF(X21=0,"%",W21/X21)</f>
        <v>%</v>
      </c>
      <c r="Z21" s="26"/>
      <c r="AA21" s="23">
        <f t="shared" ref="AA21:AC24" si="7">G21+L21+Q21</f>
        <v>22332.37</v>
      </c>
      <c r="AB21" s="23">
        <f t="shared" si="7"/>
        <v>22332.37</v>
      </c>
      <c r="AC21" s="23">
        <f t="shared" si="7"/>
        <v>249328</v>
      </c>
      <c r="AD21" s="8">
        <f>IF(AC21=0,"%",AB21/AC21)</f>
        <v>8.9570244818070965E-2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53466.18</v>
      </c>
      <c r="H22" s="19">
        <v>53466.18</v>
      </c>
      <c r="I22" s="19">
        <v>602838</v>
      </c>
      <c r="J22" s="20">
        <f t="shared" si="2"/>
        <v>8.8690792551232675E-2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23">
        <v>0</v>
      </c>
      <c r="Y22" s="8" t="str">
        <f t="shared" si="5"/>
        <v>%</v>
      </c>
      <c r="Z22" s="26"/>
      <c r="AA22" s="23">
        <f t="shared" si="7"/>
        <v>53466.18</v>
      </c>
      <c r="AB22" s="23">
        <f t="shared" si="7"/>
        <v>53466.18</v>
      </c>
      <c r="AC22" s="23">
        <f t="shared" si="7"/>
        <v>602838</v>
      </c>
      <c r="AD22" s="8">
        <f t="shared" si="6"/>
        <v>8.8690792551232675E-2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23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7"/>
        <v>0</v>
      </c>
      <c r="AC23" s="23">
        <f t="shared" si="7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/>
      <c r="I24" s="19"/>
      <c r="J24" s="20" t="str">
        <f t="shared" si="2"/>
        <v>%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0</v>
      </c>
      <c r="W24" s="23">
        <v>0</v>
      </c>
      <c r="X24" s="23">
        <v>0</v>
      </c>
      <c r="Y24" s="8" t="str">
        <f t="shared" si="5"/>
        <v>%</v>
      </c>
      <c r="Z24" s="26"/>
      <c r="AA24" s="23">
        <f t="shared" si="7"/>
        <v>0</v>
      </c>
      <c r="AB24" s="23">
        <f t="shared" si="7"/>
        <v>0</v>
      </c>
      <c r="AC24" s="23">
        <f t="shared" si="7"/>
        <v>0</v>
      </c>
      <c r="AD24" s="8" t="str">
        <f t="shared" si="6"/>
        <v>%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8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9">IF(S26=0,"%",R26/S26)</f>
        <v>%</v>
      </c>
      <c r="U26" s="28"/>
      <c r="V26" s="19">
        <v>0</v>
      </c>
      <c r="W26" s="23">
        <v>0</v>
      </c>
      <c r="X26" s="23">
        <v>0</v>
      </c>
      <c r="Y26" s="8" t="str">
        <f t="shared" ref="Y26:Y31" si="10">IF(X26=0,"%",W26/X26)</f>
        <v>%</v>
      </c>
      <c r="Z26" s="29"/>
      <c r="AA26" s="23">
        <f t="shared" ref="AA26:AC31" si="11">G26+L26+Q26</f>
        <v>0</v>
      </c>
      <c r="AB26" s="23">
        <f t="shared" si="11"/>
        <v>0</v>
      </c>
      <c r="AC26" s="23">
        <f t="shared" si="11"/>
        <v>0</v>
      </c>
      <c r="AD26" s="8" t="str">
        <f t="shared" ref="AD26:AD31" si="12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24891.360000000001</v>
      </c>
      <c r="H27" s="19">
        <v>24891.360000000001</v>
      </c>
      <c r="I27" s="19">
        <v>271786</v>
      </c>
      <c r="J27" s="20">
        <f t="shared" si="2"/>
        <v>9.1584408321252753E-2</v>
      </c>
      <c r="K27" s="28"/>
      <c r="L27" s="19">
        <v>0</v>
      </c>
      <c r="M27" s="19">
        <v>0</v>
      </c>
      <c r="N27" s="19">
        <v>0</v>
      </c>
      <c r="O27" s="20" t="str">
        <f t="shared" si="8"/>
        <v>%</v>
      </c>
      <c r="P27" s="28"/>
      <c r="Q27" s="19">
        <v>0</v>
      </c>
      <c r="R27" s="19">
        <v>0</v>
      </c>
      <c r="S27" s="19">
        <v>0</v>
      </c>
      <c r="T27" s="20" t="str">
        <f t="shared" si="9"/>
        <v>%</v>
      </c>
      <c r="U27" s="28"/>
      <c r="V27" s="19">
        <v>0</v>
      </c>
      <c r="W27" s="23">
        <v>0</v>
      </c>
      <c r="X27" s="23">
        <v>0</v>
      </c>
      <c r="Y27" s="8" t="str">
        <f t="shared" si="10"/>
        <v>%</v>
      </c>
      <c r="Z27" s="29"/>
      <c r="AA27" s="23">
        <f t="shared" si="11"/>
        <v>24891.360000000001</v>
      </c>
      <c r="AB27" s="23">
        <f t="shared" si="11"/>
        <v>24891.360000000001</v>
      </c>
      <c r="AC27" s="23">
        <f t="shared" si="11"/>
        <v>271786</v>
      </c>
      <c r="AD27" s="8">
        <f t="shared" si="12"/>
        <v>9.1584408321252753E-2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8"/>
        <v>%</v>
      </c>
      <c r="P28" s="28"/>
      <c r="Q28" s="19">
        <v>0</v>
      </c>
      <c r="R28" s="19">
        <v>0</v>
      </c>
      <c r="S28" s="19">
        <v>0</v>
      </c>
      <c r="T28" s="20" t="str">
        <f t="shared" si="9"/>
        <v>%</v>
      </c>
      <c r="U28" s="28"/>
      <c r="V28" s="19">
        <v>0</v>
      </c>
      <c r="W28" s="23">
        <v>0</v>
      </c>
      <c r="X28" s="23">
        <v>0</v>
      </c>
      <c r="Y28" s="8" t="str">
        <f t="shared" si="10"/>
        <v>%</v>
      </c>
      <c r="Z28" s="29"/>
      <c r="AA28" s="23">
        <f t="shared" si="11"/>
        <v>0</v>
      </c>
      <c r="AB28" s="23">
        <f t="shared" si="11"/>
        <v>0</v>
      </c>
      <c r="AC28" s="23">
        <f t="shared" si="11"/>
        <v>0</v>
      </c>
      <c r="AD28" s="8" t="str">
        <f t="shared" si="12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9">
        <v>0</v>
      </c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20" t="str">
        <f t="shared" si="8"/>
        <v>%</v>
      </c>
      <c r="P29" s="28"/>
      <c r="Q29" s="19">
        <v>0</v>
      </c>
      <c r="R29" s="19">
        <v>0</v>
      </c>
      <c r="S29" s="19">
        <v>0</v>
      </c>
      <c r="T29" s="20" t="str">
        <f t="shared" si="9"/>
        <v>%</v>
      </c>
      <c r="U29" s="28"/>
      <c r="V29" s="19"/>
      <c r="W29" s="23"/>
      <c r="X29" s="23"/>
      <c r="Y29" s="8" t="str">
        <f t="shared" si="10"/>
        <v>%</v>
      </c>
      <c r="Z29" s="29"/>
      <c r="AA29" s="23">
        <f t="shared" si="11"/>
        <v>0</v>
      </c>
      <c r="AB29" s="23">
        <f t="shared" si="11"/>
        <v>0</v>
      </c>
      <c r="AC29" s="23">
        <f t="shared" si="11"/>
        <v>0</v>
      </c>
      <c r="AD29" s="8" t="str">
        <f t="shared" si="12"/>
        <v>%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9">
        <v>114146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8"/>
        <v>%</v>
      </c>
      <c r="P30" s="28"/>
      <c r="Q30" s="19">
        <v>0</v>
      </c>
      <c r="R30" s="19">
        <v>0</v>
      </c>
      <c r="S30" s="19">
        <v>0</v>
      </c>
      <c r="T30" s="20" t="str">
        <f t="shared" si="9"/>
        <v>%</v>
      </c>
      <c r="U30" s="28"/>
      <c r="V30" s="19">
        <v>0</v>
      </c>
      <c r="W30" s="23">
        <v>0</v>
      </c>
      <c r="X30" s="23">
        <v>0</v>
      </c>
      <c r="Y30" s="8" t="str">
        <f t="shared" si="10"/>
        <v>%</v>
      </c>
      <c r="Z30" s="29"/>
      <c r="AA30" s="23">
        <f t="shared" si="11"/>
        <v>0</v>
      </c>
      <c r="AB30" s="23">
        <f t="shared" si="11"/>
        <v>0</v>
      </c>
      <c r="AC30" s="23">
        <f t="shared" si="11"/>
        <v>114146</v>
      </c>
      <c r="AD30" s="8">
        <f t="shared" si="12"/>
        <v>0</v>
      </c>
    </row>
    <row r="31" spans="1:30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8"/>
        <v>%</v>
      </c>
      <c r="P31" s="28"/>
      <c r="Q31" s="19">
        <v>11779.59</v>
      </c>
      <c r="R31" s="19">
        <v>11779.59</v>
      </c>
      <c r="S31" s="19">
        <v>0</v>
      </c>
      <c r="T31" s="20" t="str">
        <f t="shared" si="9"/>
        <v>%</v>
      </c>
      <c r="U31" s="28"/>
      <c r="V31" s="19">
        <v>0</v>
      </c>
      <c r="W31" s="23">
        <v>0</v>
      </c>
      <c r="X31" s="23">
        <v>0</v>
      </c>
      <c r="Y31" s="8" t="str">
        <f t="shared" si="10"/>
        <v>%</v>
      </c>
      <c r="Z31" s="29"/>
      <c r="AA31" s="23">
        <f t="shared" si="11"/>
        <v>11779.59</v>
      </c>
      <c r="AB31" s="23">
        <f t="shared" si="11"/>
        <v>11779.59</v>
      </c>
      <c r="AC31" s="23">
        <f t="shared" si="11"/>
        <v>0</v>
      </c>
      <c r="AD31" s="8" t="str">
        <f t="shared" si="12"/>
        <v>%</v>
      </c>
    </row>
    <row r="32" spans="1:30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459782.44999999995</v>
      </c>
      <c r="H32" s="57">
        <f>SUM(H16:H31)</f>
        <v>459782.44999999995</v>
      </c>
      <c r="I32" s="57">
        <f>SUM(I16:I31)</f>
        <v>5502822</v>
      </c>
      <c r="J32" s="31">
        <f>IF(I32=0,"",H32/I32)</f>
        <v>8.3553938324735913E-2</v>
      </c>
      <c r="K32" s="29"/>
      <c r="L32" s="57">
        <f>SUM(L16:L31)</f>
        <v>0</v>
      </c>
      <c r="M32" s="57">
        <f>SUM(M16:M31)</f>
        <v>0</v>
      </c>
      <c r="N32" s="57">
        <f>SUM(N16:N31)</f>
        <v>304081.69</v>
      </c>
      <c r="O32" s="137">
        <f>IF(N32=0,"",M32/N32)</f>
        <v>0</v>
      </c>
      <c r="P32" s="28"/>
      <c r="Q32" s="71">
        <f>SUM(Q16:Q31)</f>
        <v>11779.59</v>
      </c>
      <c r="R32" s="71">
        <f>SUM(R16:R31)</f>
        <v>11779.59</v>
      </c>
      <c r="S32" s="71">
        <f>SUM(S16:S31)</f>
        <v>0</v>
      </c>
      <c r="T32" s="137" t="str">
        <f>IF(S32=0,"",R32/S32)</f>
        <v/>
      </c>
      <c r="U32" s="28"/>
      <c r="V32" s="71">
        <f>SUM(V16:V31)</f>
        <v>0</v>
      </c>
      <c r="W32" s="57">
        <f>SUM(W16:W31)</f>
        <v>0</v>
      </c>
      <c r="X32" s="57">
        <f>SUM(X16:X31)</f>
        <v>397354</v>
      </c>
      <c r="Y32" s="31">
        <f>IF(X32=0,"",W32/X32)</f>
        <v>0</v>
      </c>
      <c r="Z32" s="29"/>
      <c r="AA32" s="57">
        <f>SUM(AA16:AA31)</f>
        <v>471562.04</v>
      </c>
      <c r="AB32" s="57">
        <f>SUM(AB16:AB31)</f>
        <v>471562.04</v>
      </c>
      <c r="AC32" s="57">
        <f>SUM(AC16:AC31)</f>
        <v>6204257.6900000004</v>
      </c>
      <c r="AD32" s="31">
        <f>IF(AC32=0,"",AB32/AC32)</f>
        <v>7.6006198253186996E-2</v>
      </c>
    </row>
    <row r="33" spans="1:30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  <c r="Z33" s="29"/>
      <c r="AA33" s="29"/>
      <c r="AB33" s="29"/>
      <c r="AC33" s="29"/>
      <c r="AD33" s="8"/>
    </row>
    <row r="34" spans="1:30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7038.34</v>
      </c>
      <c r="H36" s="19">
        <v>7038.34</v>
      </c>
      <c r="I36" s="19">
        <v>3166831.0799999996</v>
      </c>
      <c r="J36" s="8">
        <f t="shared" ref="J36:J51" si="13">IF(I36=0,"%",H36/I36)</f>
        <v>2.2225182910608548E-3</v>
      </c>
      <c r="K36" s="29"/>
      <c r="L36" s="19">
        <v>0</v>
      </c>
      <c r="M36" s="19">
        <v>0</v>
      </c>
      <c r="N36" s="19">
        <v>94020.95</v>
      </c>
      <c r="O36" s="20">
        <f t="shared" ref="O36:O51" si="14">IF(N36=0,"%",M36/N36)</f>
        <v>0</v>
      </c>
      <c r="P36" s="28"/>
      <c r="Q36" s="19">
        <v>0</v>
      </c>
      <c r="R36" s="19">
        <v>0</v>
      </c>
      <c r="S36" s="19">
        <v>0</v>
      </c>
      <c r="T36" s="20" t="str">
        <f t="shared" ref="T36:T51" si="15">IF(S36=0,"%",R36/S36)</f>
        <v>%</v>
      </c>
      <c r="U36" s="28"/>
      <c r="V36" s="19">
        <v>0</v>
      </c>
      <c r="W36" s="23">
        <v>0</v>
      </c>
      <c r="X36" s="23">
        <v>0</v>
      </c>
      <c r="Y36" s="8" t="str">
        <f t="shared" ref="Y36:Y51" si="16">IF(X36=0,"%",W36/X36)</f>
        <v>%</v>
      </c>
      <c r="Z36" s="29"/>
      <c r="AA36" s="23">
        <f>G36+L36+Q36+V36</f>
        <v>7038.34</v>
      </c>
      <c r="AB36" s="23">
        <f>H36+M36+R36+W36</f>
        <v>7038.34</v>
      </c>
      <c r="AC36" s="23">
        <f>I36+N36+S36+X36</f>
        <v>3260852.03</v>
      </c>
      <c r="AD36" s="8">
        <f t="shared" ref="AD36:AD51" si="17">IF(AC36=0,"%",AB36/AC36)</f>
        <v>2.1584358735836293E-3</v>
      </c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3484.6</v>
      </c>
      <c r="H37" s="19">
        <v>3484.6</v>
      </c>
      <c r="I37" s="19">
        <v>150390.69999999998</v>
      </c>
      <c r="J37" s="8">
        <f t="shared" si="13"/>
        <v>2.3170315717660737E-2</v>
      </c>
      <c r="K37" s="29"/>
      <c r="L37" s="23">
        <v>0</v>
      </c>
      <c r="M37" s="19">
        <v>0</v>
      </c>
      <c r="N37" s="23">
        <v>210060.78</v>
      </c>
      <c r="O37" s="20">
        <f t="shared" si="14"/>
        <v>0</v>
      </c>
      <c r="P37" s="28"/>
      <c r="Q37" s="19">
        <v>0</v>
      </c>
      <c r="R37" s="19">
        <v>0</v>
      </c>
      <c r="S37" s="19">
        <v>0</v>
      </c>
      <c r="T37" s="20" t="str">
        <f t="shared" si="15"/>
        <v>%</v>
      </c>
      <c r="U37" s="28"/>
      <c r="V37" s="19">
        <v>0</v>
      </c>
      <c r="W37" s="23">
        <v>0</v>
      </c>
      <c r="X37" s="23">
        <v>0</v>
      </c>
      <c r="Y37" s="8" t="str">
        <f t="shared" si="16"/>
        <v>%</v>
      </c>
      <c r="Z37" s="29"/>
      <c r="AA37" s="23">
        <f t="shared" ref="AA37:AA51" si="18">G37+L37+Q37+V37</f>
        <v>3484.6</v>
      </c>
      <c r="AB37" s="23">
        <f t="shared" ref="AB37:AB51" si="19">H37+M37+R37+W37</f>
        <v>3484.6</v>
      </c>
      <c r="AC37" s="23">
        <f t="shared" ref="AC37:AC51" si="20">I37+N37+S37+X37</f>
        <v>360451.48</v>
      </c>
      <c r="AD37" s="8">
        <f t="shared" si="17"/>
        <v>9.6673205503276065E-3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0</v>
      </c>
      <c r="I38" s="19">
        <v>18000</v>
      </c>
      <c r="J38" s="8">
        <f t="shared" si="13"/>
        <v>0</v>
      </c>
      <c r="K38" s="29"/>
      <c r="L38" s="23">
        <v>0</v>
      </c>
      <c r="M38" s="23">
        <v>0</v>
      </c>
      <c r="N38" s="23">
        <v>0</v>
      </c>
      <c r="O38" s="20" t="str">
        <f t="shared" si="14"/>
        <v>%</v>
      </c>
      <c r="P38" s="28"/>
      <c r="Q38" s="19">
        <v>0</v>
      </c>
      <c r="R38" s="19">
        <v>0</v>
      </c>
      <c r="S38" s="19">
        <v>0</v>
      </c>
      <c r="T38" s="20" t="str">
        <f t="shared" si="15"/>
        <v>%</v>
      </c>
      <c r="U38" s="28"/>
      <c r="V38" s="19">
        <v>0</v>
      </c>
      <c r="W38" s="23">
        <v>0</v>
      </c>
      <c r="X38" s="23">
        <v>0</v>
      </c>
      <c r="Y38" s="8" t="str">
        <f t="shared" si="16"/>
        <v>%</v>
      </c>
      <c r="Z38" s="29"/>
      <c r="AA38" s="23">
        <f t="shared" si="18"/>
        <v>0</v>
      </c>
      <c r="AB38" s="23">
        <f t="shared" si="19"/>
        <v>0</v>
      </c>
      <c r="AC38" s="23">
        <f t="shared" si="20"/>
        <v>18000</v>
      </c>
      <c r="AD38" s="8">
        <f t="shared" si="17"/>
        <v>0</v>
      </c>
    </row>
    <row r="39" spans="1:30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3"/>
        <v>%</v>
      </c>
      <c r="K39" s="29"/>
      <c r="L39" s="23">
        <v>0</v>
      </c>
      <c r="M39" s="23">
        <v>0</v>
      </c>
      <c r="N39" s="23">
        <v>0</v>
      </c>
      <c r="O39" s="20" t="str">
        <f t="shared" si="14"/>
        <v>%</v>
      </c>
      <c r="P39" s="28"/>
      <c r="Q39" s="19">
        <v>0</v>
      </c>
      <c r="R39" s="19">
        <v>0</v>
      </c>
      <c r="S39" s="19">
        <v>0</v>
      </c>
      <c r="T39" s="20" t="str">
        <f t="shared" si="15"/>
        <v>%</v>
      </c>
      <c r="U39" s="28"/>
      <c r="V39" s="19">
        <v>0</v>
      </c>
      <c r="W39" s="23">
        <v>0</v>
      </c>
      <c r="X39" s="23">
        <v>0</v>
      </c>
      <c r="Y39" s="8" t="str">
        <f t="shared" si="16"/>
        <v>%</v>
      </c>
      <c r="Z39" s="29"/>
      <c r="AA39" s="23">
        <f t="shared" si="18"/>
        <v>0</v>
      </c>
      <c r="AB39" s="23">
        <f t="shared" si="19"/>
        <v>0</v>
      </c>
      <c r="AC39" s="23">
        <f t="shared" si="20"/>
        <v>0</v>
      </c>
      <c r="AD39" s="8" t="str">
        <f t="shared" si="17"/>
        <v>%</v>
      </c>
    </row>
    <row r="40" spans="1:30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38736.259999999995</v>
      </c>
      <c r="H40" s="19">
        <v>38736.259999999995</v>
      </c>
      <c r="I40" s="19">
        <v>679426.91999999993</v>
      </c>
      <c r="J40" s="8">
        <f t="shared" si="13"/>
        <v>5.7013136894840728E-2</v>
      </c>
      <c r="K40" s="29"/>
      <c r="L40" s="23">
        <v>0</v>
      </c>
      <c r="M40" s="23">
        <v>0</v>
      </c>
      <c r="N40" s="23">
        <v>0</v>
      </c>
      <c r="O40" s="20" t="str">
        <f t="shared" si="14"/>
        <v>%</v>
      </c>
      <c r="P40" s="28"/>
      <c r="Q40" s="19">
        <v>0</v>
      </c>
      <c r="R40" s="19">
        <v>0</v>
      </c>
      <c r="S40" s="19">
        <v>0</v>
      </c>
      <c r="T40" s="20" t="str">
        <f t="shared" si="15"/>
        <v>%</v>
      </c>
      <c r="U40" s="28"/>
      <c r="V40" s="19">
        <v>0</v>
      </c>
      <c r="W40" s="23">
        <v>0</v>
      </c>
      <c r="X40" s="23">
        <v>0</v>
      </c>
      <c r="Y40" s="8" t="str">
        <f t="shared" si="16"/>
        <v>%</v>
      </c>
      <c r="Z40" s="29"/>
      <c r="AA40" s="23">
        <f t="shared" si="18"/>
        <v>38736.259999999995</v>
      </c>
      <c r="AB40" s="23">
        <f t="shared" si="19"/>
        <v>38736.259999999995</v>
      </c>
      <c r="AC40" s="23">
        <f t="shared" si="20"/>
        <v>679426.91999999993</v>
      </c>
      <c r="AD40" s="8">
        <f t="shared" si="17"/>
        <v>5.7013136894840728E-2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3"/>
        <v>%</v>
      </c>
      <c r="K41" s="29"/>
      <c r="L41" s="23">
        <v>0</v>
      </c>
      <c r="M41" s="23">
        <v>0</v>
      </c>
      <c r="N41" s="23">
        <v>0</v>
      </c>
      <c r="O41" s="20" t="str">
        <f t="shared" si="14"/>
        <v>%</v>
      </c>
      <c r="P41" s="28"/>
      <c r="Q41" s="19">
        <v>0</v>
      </c>
      <c r="R41" s="19">
        <v>0</v>
      </c>
      <c r="S41" s="19">
        <v>0</v>
      </c>
      <c r="T41" s="20" t="str">
        <f t="shared" si="15"/>
        <v>%</v>
      </c>
      <c r="U41" s="28"/>
      <c r="V41" s="19">
        <v>0</v>
      </c>
      <c r="W41" s="23">
        <v>0</v>
      </c>
      <c r="X41" s="23">
        <v>0</v>
      </c>
      <c r="Y41" s="8" t="str">
        <f t="shared" si="16"/>
        <v>%</v>
      </c>
      <c r="Z41" s="29"/>
      <c r="AA41" s="23">
        <f t="shared" si="18"/>
        <v>0</v>
      </c>
      <c r="AB41" s="23">
        <f t="shared" si="19"/>
        <v>0</v>
      </c>
      <c r="AC41" s="23">
        <f t="shared" si="20"/>
        <v>0</v>
      </c>
      <c r="AD41" s="8" t="str">
        <f t="shared" si="17"/>
        <v>%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2345.83</v>
      </c>
      <c r="H42" s="19">
        <v>2345.83</v>
      </c>
      <c r="I42" s="19">
        <v>25467</v>
      </c>
      <c r="J42" s="8">
        <f t="shared" si="13"/>
        <v>9.2112537794007923E-2</v>
      </c>
      <c r="K42" s="29"/>
      <c r="L42" s="23">
        <v>0</v>
      </c>
      <c r="M42" s="23">
        <v>0</v>
      </c>
      <c r="N42" s="23">
        <v>0</v>
      </c>
      <c r="O42" s="20" t="str">
        <f t="shared" si="14"/>
        <v>%</v>
      </c>
      <c r="P42" s="28"/>
      <c r="Q42" s="19">
        <v>0</v>
      </c>
      <c r="R42" s="19">
        <v>0</v>
      </c>
      <c r="S42" s="19">
        <v>0</v>
      </c>
      <c r="T42" s="20" t="str">
        <f t="shared" si="15"/>
        <v>%</v>
      </c>
      <c r="U42" s="28"/>
      <c r="V42" s="19">
        <v>0</v>
      </c>
      <c r="W42" s="23">
        <v>0</v>
      </c>
      <c r="X42" s="23">
        <v>0</v>
      </c>
      <c r="Y42" s="8" t="str">
        <f t="shared" si="16"/>
        <v>%</v>
      </c>
      <c r="Z42" s="29"/>
      <c r="AA42" s="23">
        <f t="shared" si="18"/>
        <v>2345.83</v>
      </c>
      <c r="AB42" s="23">
        <f t="shared" si="19"/>
        <v>2345.83</v>
      </c>
      <c r="AC42" s="23">
        <f t="shared" si="20"/>
        <v>25467</v>
      </c>
      <c r="AD42" s="8">
        <f t="shared" si="17"/>
        <v>9.2112537794007923E-2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3"/>
        <v>%</v>
      </c>
      <c r="K43" s="29"/>
      <c r="L43" s="19">
        <v>0</v>
      </c>
      <c r="M43" s="19">
        <v>0</v>
      </c>
      <c r="N43" s="19">
        <v>0</v>
      </c>
      <c r="O43" s="20" t="str">
        <f t="shared" si="14"/>
        <v>%</v>
      </c>
      <c r="P43" s="28"/>
      <c r="Q43" s="19">
        <v>0</v>
      </c>
      <c r="R43" s="19">
        <v>0</v>
      </c>
      <c r="S43" s="19">
        <v>0</v>
      </c>
      <c r="T43" s="20" t="str">
        <f t="shared" si="15"/>
        <v>%</v>
      </c>
      <c r="U43" s="28"/>
      <c r="V43" s="19">
        <v>0</v>
      </c>
      <c r="W43" s="23">
        <v>0</v>
      </c>
      <c r="X43" s="23">
        <v>0</v>
      </c>
      <c r="Y43" s="8" t="str">
        <f t="shared" si="16"/>
        <v>%</v>
      </c>
      <c r="Z43" s="29"/>
      <c r="AA43" s="23">
        <f t="shared" si="18"/>
        <v>0</v>
      </c>
      <c r="AB43" s="23">
        <f t="shared" si="19"/>
        <v>0</v>
      </c>
      <c r="AC43" s="23">
        <f t="shared" si="20"/>
        <v>0</v>
      </c>
      <c r="AD43" s="8" t="str">
        <f t="shared" si="17"/>
        <v>%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3"/>
        <v>%</v>
      </c>
      <c r="K44" s="29"/>
      <c r="L44" s="19">
        <v>0</v>
      </c>
      <c r="M44" s="19">
        <v>0</v>
      </c>
      <c r="N44" s="19">
        <v>0</v>
      </c>
      <c r="O44" s="20" t="str">
        <f t="shared" si="14"/>
        <v>%</v>
      </c>
      <c r="P44" s="28"/>
      <c r="Q44" s="19">
        <v>0</v>
      </c>
      <c r="R44" s="19">
        <v>0</v>
      </c>
      <c r="S44" s="19">
        <v>0</v>
      </c>
      <c r="T44" s="20" t="str">
        <f t="shared" si="15"/>
        <v>%</v>
      </c>
      <c r="U44" s="28"/>
      <c r="V44" s="19">
        <v>0</v>
      </c>
      <c r="W44" s="23">
        <v>0</v>
      </c>
      <c r="X44" s="23">
        <v>0</v>
      </c>
      <c r="Y44" s="8" t="str">
        <f t="shared" si="16"/>
        <v>%</v>
      </c>
      <c r="Z44" s="29"/>
      <c r="AA44" s="23">
        <f t="shared" si="18"/>
        <v>0</v>
      </c>
      <c r="AB44" s="23">
        <f t="shared" si="19"/>
        <v>0</v>
      </c>
      <c r="AC44" s="23">
        <f t="shared" si="20"/>
        <v>0</v>
      </c>
      <c r="AD44" s="8" t="str">
        <f t="shared" si="17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1500</v>
      </c>
      <c r="J45" s="8">
        <f t="shared" si="13"/>
        <v>0</v>
      </c>
      <c r="K45" s="29"/>
      <c r="L45" s="19">
        <v>0</v>
      </c>
      <c r="M45" s="19">
        <v>0</v>
      </c>
      <c r="N45" s="19">
        <v>0</v>
      </c>
      <c r="O45" s="20" t="str">
        <f t="shared" si="14"/>
        <v>%</v>
      </c>
      <c r="P45" s="28"/>
      <c r="Q45" s="19">
        <v>0</v>
      </c>
      <c r="R45" s="19">
        <v>0</v>
      </c>
      <c r="S45" s="19">
        <v>0</v>
      </c>
      <c r="T45" s="20" t="str">
        <f t="shared" si="15"/>
        <v>%</v>
      </c>
      <c r="U45" s="28"/>
      <c r="V45" s="19">
        <v>0</v>
      </c>
      <c r="W45" s="23">
        <v>0</v>
      </c>
      <c r="X45" s="23">
        <v>0</v>
      </c>
      <c r="Y45" s="8" t="str">
        <f t="shared" si="16"/>
        <v>%</v>
      </c>
      <c r="Z45" s="29"/>
      <c r="AA45" s="23">
        <f t="shared" si="18"/>
        <v>0</v>
      </c>
      <c r="AB45" s="23">
        <f t="shared" si="19"/>
        <v>0</v>
      </c>
      <c r="AC45" s="23">
        <f t="shared" si="20"/>
        <v>1500</v>
      </c>
      <c r="AD45" s="8">
        <f t="shared" si="17"/>
        <v>0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158303.52999999997</v>
      </c>
      <c r="H46" s="19">
        <v>158303.52999999997</v>
      </c>
      <c r="I46" s="19">
        <v>468881.95</v>
      </c>
      <c r="J46" s="8">
        <f t="shared" si="13"/>
        <v>0.33761915979064661</v>
      </c>
      <c r="K46" s="29"/>
      <c r="L46" s="19">
        <v>0</v>
      </c>
      <c r="M46" s="19">
        <v>0</v>
      </c>
      <c r="N46" s="19">
        <v>0</v>
      </c>
      <c r="O46" s="20" t="str">
        <f t="shared" si="14"/>
        <v>%</v>
      </c>
      <c r="P46" s="28"/>
      <c r="Q46" s="19">
        <v>0</v>
      </c>
      <c r="R46" s="19">
        <v>0</v>
      </c>
      <c r="S46" s="19">
        <v>0</v>
      </c>
      <c r="T46" s="20" t="str">
        <f t="shared" si="15"/>
        <v>%</v>
      </c>
      <c r="U46" s="28"/>
      <c r="V46" s="19">
        <v>0</v>
      </c>
      <c r="W46" s="23">
        <v>0</v>
      </c>
      <c r="X46" s="23">
        <v>75000</v>
      </c>
      <c r="Y46" s="8">
        <f t="shared" si="16"/>
        <v>0</v>
      </c>
      <c r="Z46" s="29"/>
      <c r="AA46" s="23">
        <f>G46+L46+Q46+V46</f>
        <v>158303.52999999997</v>
      </c>
      <c r="AB46" s="23">
        <f>H46+M46+R46+W46</f>
        <v>158303.52999999997</v>
      </c>
      <c r="AC46" s="23">
        <f t="shared" si="20"/>
        <v>543881.94999999995</v>
      </c>
      <c r="AD46" s="8">
        <f t="shared" si="17"/>
        <v>0.29106229761807684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20963</v>
      </c>
      <c r="I47" s="19">
        <v>20963</v>
      </c>
      <c r="J47" s="8">
        <f t="shared" si="13"/>
        <v>1</v>
      </c>
      <c r="K47" s="29"/>
      <c r="L47" s="19">
        <v>0</v>
      </c>
      <c r="M47" s="19">
        <v>0</v>
      </c>
      <c r="N47" s="19">
        <v>0</v>
      </c>
      <c r="O47" s="20" t="str">
        <f t="shared" si="14"/>
        <v>%</v>
      </c>
      <c r="P47" s="28"/>
      <c r="Q47" s="19">
        <v>0</v>
      </c>
      <c r="R47" s="19">
        <v>0</v>
      </c>
      <c r="S47" s="19">
        <v>0</v>
      </c>
      <c r="T47" s="20" t="str">
        <f t="shared" si="15"/>
        <v>%</v>
      </c>
      <c r="U47" s="28"/>
      <c r="V47" s="19">
        <v>0</v>
      </c>
      <c r="W47" s="23">
        <v>0</v>
      </c>
      <c r="X47" s="23">
        <v>33354</v>
      </c>
      <c r="Y47" s="8">
        <f>IF(X47=0,"%",W47/X47)</f>
        <v>0</v>
      </c>
      <c r="Z47" s="29"/>
      <c r="AA47" s="23">
        <f t="shared" si="18"/>
        <v>0</v>
      </c>
      <c r="AB47" s="23">
        <f>H47+M47+R47+W47</f>
        <v>20963</v>
      </c>
      <c r="AC47" s="23">
        <f t="shared" si="20"/>
        <v>54317</v>
      </c>
      <c r="AD47" s="8">
        <f t="shared" si="17"/>
        <v>0.38593810409264134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3"/>
        <v>%</v>
      </c>
      <c r="K48" s="29"/>
      <c r="L48" s="19">
        <v>0</v>
      </c>
      <c r="M48" s="19">
        <v>0</v>
      </c>
      <c r="N48" s="19">
        <v>0</v>
      </c>
      <c r="O48" s="20" t="str">
        <f t="shared" si="14"/>
        <v>%</v>
      </c>
      <c r="P48" s="28"/>
      <c r="Q48" s="19">
        <v>0</v>
      </c>
      <c r="R48" s="19">
        <v>0</v>
      </c>
      <c r="S48" s="19">
        <v>0</v>
      </c>
      <c r="T48" s="20" t="str">
        <f t="shared" si="15"/>
        <v>%</v>
      </c>
      <c r="U48" s="28"/>
      <c r="V48" s="19">
        <v>0</v>
      </c>
      <c r="W48" s="23">
        <v>0</v>
      </c>
      <c r="X48" s="23">
        <v>0</v>
      </c>
      <c r="Y48" s="8" t="str">
        <f t="shared" si="16"/>
        <v>%</v>
      </c>
      <c r="Z48" s="29"/>
      <c r="AA48" s="23">
        <f t="shared" si="18"/>
        <v>0</v>
      </c>
      <c r="AB48" s="23">
        <f t="shared" si="19"/>
        <v>0</v>
      </c>
      <c r="AC48" s="23">
        <f t="shared" si="20"/>
        <v>0</v>
      </c>
      <c r="AD48" s="8" t="str">
        <f t="shared" si="17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0</v>
      </c>
      <c r="H49" s="19">
        <v>0</v>
      </c>
      <c r="I49" s="19">
        <v>4882</v>
      </c>
      <c r="J49" s="8">
        <f t="shared" si="13"/>
        <v>0</v>
      </c>
      <c r="K49" s="29"/>
      <c r="L49" s="19">
        <v>0</v>
      </c>
      <c r="M49" s="19">
        <v>0</v>
      </c>
      <c r="N49" s="19">
        <v>0</v>
      </c>
      <c r="O49" s="20" t="str">
        <f t="shared" si="14"/>
        <v>%</v>
      </c>
      <c r="P49" s="28"/>
      <c r="Q49" s="19">
        <v>0</v>
      </c>
      <c r="R49" s="19">
        <v>0</v>
      </c>
      <c r="S49" s="19">
        <v>0</v>
      </c>
      <c r="T49" s="20" t="str">
        <f t="shared" si="15"/>
        <v>%</v>
      </c>
      <c r="U49" s="28"/>
      <c r="V49" s="19">
        <v>0</v>
      </c>
      <c r="W49" s="23">
        <v>0</v>
      </c>
      <c r="X49" s="23">
        <v>0</v>
      </c>
      <c r="Y49" s="8" t="str">
        <f t="shared" si="16"/>
        <v>%</v>
      </c>
      <c r="Z49" s="29"/>
      <c r="AA49" s="23">
        <f t="shared" si="18"/>
        <v>0</v>
      </c>
      <c r="AB49" s="23">
        <f t="shared" si="19"/>
        <v>0</v>
      </c>
      <c r="AC49" s="23">
        <f t="shared" si="20"/>
        <v>4882</v>
      </c>
      <c r="AD49" s="8">
        <f t="shared" si="17"/>
        <v>0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3"/>
        <v>%</v>
      </c>
      <c r="K50" s="29"/>
      <c r="L50" s="19">
        <v>0</v>
      </c>
      <c r="M50" s="19">
        <v>0</v>
      </c>
      <c r="N50" s="19">
        <v>0</v>
      </c>
      <c r="O50" s="20" t="str">
        <f t="shared" si="14"/>
        <v>%</v>
      </c>
      <c r="P50" s="28"/>
      <c r="Q50" s="19">
        <v>0</v>
      </c>
      <c r="R50" s="19">
        <v>0</v>
      </c>
      <c r="S50" s="19">
        <v>0</v>
      </c>
      <c r="T50" s="20" t="str">
        <f t="shared" si="15"/>
        <v>%</v>
      </c>
      <c r="U50" s="28"/>
      <c r="V50" s="19">
        <v>24011.08</v>
      </c>
      <c r="W50" s="23">
        <v>24011.08</v>
      </c>
      <c r="X50" s="23">
        <v>289000</v>
      </c>
      <c r="Y50" s="8">
        <f t="shared" si="16"/>
        <v>8.3083321799307969E-2</v>
      </c>
      <c r="Z50" s="29"/>
      <c r="AA50" s="23">
        <f t="shared" si="18"/>
        <v>24011.08</v>
      </c>
      <c r="AB50" s="23">
        <f>H50+M50+R50+W50</f>
        <v>24011.08</v>
      </c>
      <c r="AC50" s="23">
        <f t="shared" si="20"/>
        <v>289000</v>
      </c>
      <c r="AD50" s="8">
        <f t="shared" si="17"/>
        <v>8.3083321799307969E-2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3"/>
        <v>%</v>
      </c>
      <c r="K51" s="29"/>
      <c r="L51" s="23">
        <v>0</v>
      </c>
      <c r="M51" s="23">
        <v>0</v>
      </c>
      <c r="N51" s="23">
        <v>0</v>
      </c>
      <c r="O51" s="20" t="str">
        <f t="shared" si="14"/>
        <v>%</v>
      </c>
      <c r="P51" s="28"/>
      <c r="Q51" s="19">
        <v>609.95000000000005</v>
      </c>
      <c r="R51" s="19">
        <v>609.95000000000005</v>
      </c>
      <c r="S51" s="19">
        <v>0</v>
      </c>
      <c r="T51" s="20" t="str">
        <f t="shared" si="15"/>
        <v>%</v>
      </c>
      <c r="U51" s="28"/>
      <c r="V51" s="19">
        <v>0</v>
      </c>
      <c r="W51" s="23">
        <v>0</v>
      </c>
      <c r="X51" s="23">
        <v>0</v>
      </c>
      <c r="Y51" s="8" t="str">
        <f t="shared" si="16"/>
        <v>%</v>
      </c>
      <c r="Z51" s="29"/>
      <c r="AA51" s="23">
        <f t="shared" si="18"/>
        <v>609.95000000000005</v>
      </c>
      <c r="AB51" s="23">
        <f t="shared" si="19"/>
        <v>609.95000000000005</v>
      </c>
      <c r="AC51" s="23">
        <f t="shared" si="20"/>
        <v>0</v>
      </c>
      <c r="AD51" s="8" t="str">
        <f t="shared" si="17"/>
        <v>%</v>
      </c>
    </row>
    <row r="52" spans="1:30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209908.55999999997</v>
      </c>
      <c r="H52" s="57">
        <f>SUM(H36:H51)</f>
        <v>230871.55999999997</v>
      </c>
      <c r="I52" s="57">
        <f>SUM(I36:I51)</f>
        <v>4536342.6499999994</v>
      </c>
      <c r="J52" s="31">
        <f>IF(I52=0,"",H52/I52)</f>
        <v>5.0893765707932137E-2</v>
      </c>
      <c r="K52" s="29"/>
      <c r="L52" s="57">
        <f>SUM(L36:L50)</f>
        <v>0</v>
      </c>
      <c r="M52" s="57">
        <f>SUM(M36:M50)</f>
        <v>0</v>
      </c>
      <c r="N52" s="57">
        <f>SUM(N36:N50)</f>
        <v>304081.73</v>
      </c>
      <c r="O52" s="137">
        <f>IF(N52=0,"",M52/N52)</f>
        <v>0</v>
      </c>
      <c r="P52" s="28"/>
      <c r="Q52" s="71">
        <f>SUM(Q36:Q51)</f>
        <v>609.95000000000005</v>
      </c>
      <c r="R52" s="71">
        <f>SUM(R36:R51)</f>
        <v>609.95000000000005</v>
      </c>
      <c r="S52" s="71">
        <f>SUM(S36:S51)</f>
        <v>0</v>
      </c>
      <c r="T52" s="137" t="str">
        <f>IF(S52=0,"",R52/S52)</f>
        <v/>
      </c>
      <c r="U52" s="28"/>
      <c r="V52" s="71">
        <f>SUM(V36:V51)</f>
        <v>24011.08</v>
      </c>
      <c r="W52" s="57">
        <f>SUM(W36:W51)</f>
        <v>24011.08</v>
      </c>
      <c r="X52" s="57">
        <f>SUM(X36:X51)</f>
        <v>397354</v>
      </c>
      <c r="Y52" s="31">
        <f>IF(X52=0,"",W52/X52)</f>
        <v>6.0427427432465763E-2</v>
      </c>
      <c r="Z52" s="29"/>
      <c r="AA52" s="57">
        <f>SUM(AA36:AA51)</f>
        <v>234529.58999999997</v>
      </c>
      <c r="AB52" s="57">
        <f>SUM(AB36:AB51)</f>
        <v>255492.58999999997</v>
      </c>
      <c r="AC52" s="57">
        <f>SUM(AC36:AC51)</f>
        <v>5237778.38</v>
      </c>
      <c r="AD52" s="31">
        <f>IF(AC52=0,"",AB52/AC52)</f>
        <v>4.8778808774265089E-2</v>
      </c>
    </row>
    <row r="53" spans="1:30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249873.88999999998</v>
      </c>
      <c r="H53" s="57">
        <f>H32-H52</f>
        <v>228910.88999999998</v>
      </c>
      <c r="I53" s="57">
        <f>I32-I52</f>
        <v>966479.35000000056</v>
      </c>
      <c r="J53" s="31">
        <f>IF(I53=0,"",H53/I53)</f>
        <v>0.23685026482976573</v>
      </c>
      <c r="K53" s="29"/>
      <c r="L53" s="57">
        <f>L32-L52</f>
        <v>0</v>
      </c>
      <c r="M53" s="57">
        <f>M32-M52</f>
        <v>0</v>
      </c>
      <c r="N53" s="57">
        <f>N32-N52</f>
        <v>-3.9999999979045242E-2</v>
      </c>
      <c r="O53" s="137">
        <f>IF(N53=0,"",M53/N53)</f>
        <v>0</v>
      </c>
      <c r="P53" s="28"/>
      <c r="Q53" s="71">
        <f>Q32-Q52</f>
        <v>11169.64</v>
      </c>
      <c r="R53" s="71">
        <f>R32-R52</f>
        <v>11169.64</v>
      </c>
      <c r="S53" s="71">
        <f>S32-S52</f>
        <v>0</v>
      </c>
      <c r="T53" s="137" t="str">
        <f>IF(S53=0,"",R53/S53)</f>
        <v/>
      </c>
      <c r="U53" s="28"/>
      <c r="V53" s="71">
        <f>V32-V52</f>
        <v>-24011.08</v>
      </c>
      <c r="W53" s="57">
        <f>W32-W52</f>
        <v>-24011.08</v>
      </c>
      <c r="X53" s="57">
        <f>X32-X52</f>
        <v>0</v>
      </c>
      <c r="Y53" s="31" t="str">
        <f>IF(X53=0,"",W53/X53)</f>
        <v/>
      </c>
      <c r="Z53" s="29"/>
      <c r="AA53" s="57">
        <f>AA32-AA52</f>
        <v>237032.45</v>
      </c>
      <c r="AB53" s="57">
        <f>AB32-AB52</f>
        <v>216069.45</v>
      </c>
      <c r="AC53" s="57">
        <f>AC32-AC52</f>
        <v>966479.31000000052</v>
      </c>
      <c r="AD53" s="31">
        <f>IF(AC53=0,"",AB53/AC53)</f>
        <v>0.22356345114102846</v>
      </c>
    </row>
    <row r="54" spans="1:30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  <c r="Z54" s="29"/>
      <c r="AA54" s="29"/>
      <c r="AB54" s="29"/>
      <c r="AC54" s="29"/>
      <c r="AD54" s="8"/>
    </row>
    <row r="55" spans="1:30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59">
        <v>91417.2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v>0</v>
      </c>
      <c r="W56" s="66">
        <v>0</v>
      </c>
      <c r="X56" s="59">
        <v>0</v>
      </c>
      <c r="Y56" s="8" t="str">
        <f>IF(X56=0,"%",W56/X56)</f>
        <v>%</v>
      </c>
      <c r="Z56" s="29"/>
      <c r="AA56" s="59">
        <f t="shared" ref="AA56:AC57" si="21">G56+L56+Q56+V56</f>
        <v>0</v>
      </c>
      <c r="AB56" s="59">
        <f t="shared" si="21"/>
        <v>0</v>
      </c>
      <c r="AC56" s="59">
        <f t="shared" si="21"/>
        <v>91417.2</v>
      </c>
      <c r="AD56" s="8">
        <f>IF(AC56=0,"%",AB56/AC56)</f>
        <v>0</v>
      </c>
    </row>
    <row r="57" spans="1:30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59118.97</v>
      </c>
      <c r="H57" s="19">
        <v>59118.97</v>
      </c>
      <c r="I57" s="19">
        <v>937869.07</v>
      </c>
      <c r="J57" s="8">
        <f>IF(I57=0,"%",H57/I57)</f>
        <v>6.3035419219017425E-2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0</v>
      </c>
      <c r="X57" s="59"/>
      <c r="Y57" s="8" t="str">
        <f>IF(X57=0,"%",W57/X57)</f>
        <v>%</v>
      </c>
      <c r="Z57" s="59" t="e">
        <f>F57+#REF!+P57+U57</f>
        <v>#REF!</v>
      </c>
      <c r="AA57" s="59">
        <f t="shared" si="21"/>
        <v>59118.97</v>
      </c>
      <c r="AB57" s="59">
        <f t="shared" si="21"/>
        <v>59118.97</v>
      </c>
      <c r="AC57" s="59">
        <f t="shared" si="21"/>
        <v>937869.07</v>
      </c>
      <c r="AD57" s="8">
        <f>IF(AC57=0,"%",AB57/AC57)</f>
        <v>6.3035419219017425E-2</v>
      </c>
    </row>
    <row r="58" spans="1:30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-59118.97</v>
      </c>
      <c r="H58" s="57">
        <f>SUM(H56-H57)</f>
        <v>-59118.97</v>
      </c>
      <c r="I58" s="57">
        <f>SUM(I56-I57)</f>
        <v>-846451.87</v>
      </c>
      <c r="J58" s="31">
        <f>IF(I58=0,"",H58/I58)</f>
        <v>6.9843274136779918E-2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37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37" t="str">
        <f>IF(S58=0,"",R58/S58)</f>
        <v/>
      </c>
      <c r="U58" s="28"/>
      <c r="V58" s="71">
        <f>SUM(V56:V57)</f>
        <v>0</v>
      </c>
      <c r="W58" s="57">
        <f>SUM(W56:W57)</f>
        <v>0</v>
      </c>
      <c r="X58" s="57">
        <f>SUM(X56:X57)</f>
        <v>0</v>
      </c>
      <c r="Y58" s="31" t="str">
        <f>IF(X58=0,"",W58/X58)</f>
        <v/>
      </c>
      <c r="Z58" s="29"/>
      <c r="AA58" s="57">
        <f>SUM(AA56:AA57)</f>
        <v>59118.97</v>
      </c>
      <c r="AB58" s="57">
        <f>AB56-AB57</f>
        <v>-59118.97</v>
      </c>
      <c r="AC58" s="57">
        <f>SUM(AC56:AC57)</f>
        <v>1029286.2699999999</v>
      </c>
      <c r="AD58" s="31">
        <f>IF(AC58=0,"",AB58/AC58)</f>
        <v>-5.7436858649634964E-2</v>
      </c>
    </row>
    <row r="59" spans="1:30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  <c r="Z59" s="29"/>
      <c r="AA59" s="29"/>
      <c r="AB59" s="29"/>
      <c r="AC59" s="29"/>
      <c r="AD59" s="8"/>
    </row>
    <row r="60" spans="1:30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190754.91999999998</v>
      </c>
      <c r="H60" s="59">
        <f>H53+H58</f>
        <v>169791.91999999998</v>
      </c>
      <c r="I60" s="59"/>
      <c r="J60" s="8"/>
      <c r="K60" s="29"/>
      <c r="L60" s="59"/>
      <c r="M60" s="59">
        <f>M32-M52+M58</f>
        <v>0</v>
      </c>
      <c r="N60" s="59"/>
      <c r="O60" s="28"/>
      <c r="P60" s="28"/>
      <c r="Q60" s="68"/>
      <c r="R60" s="68">
        <f>R32-R52+R58</f>
        <v>11169.64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-24011.08</v>
      </c>
      <c r="X60" s="59">
        <f>X32-X52+X58</f>
        <v>0</v>
      </c>
      <c r="Y60" s="29"/>
      <c r="Z60" s="29"/>
      <c r="AA60" s="59"/>
      <c r="AB60" s="59">
        <f>AB32-AB52+AB58</f>
        <v>156950.48000000001</v>
      </c>
      <c r="AC60" s="59"/>
      <c r="AD60" s="8" t="str">
        <f>IF(AC60=0,"",AB60/AC60)</f>
        <v/>
      </c>
    </row>
    <row r="61" spans="1:30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/>
      <c r="X61" s="59"/>
      <c r="Y61" s="8" t="str">
        <f>IF(X61=0,"",W61/X61)</f>
        <v/>
      </c>
      <c r="Z61" s="29"/>
      <c r="AA61" s="59"/>
      <c r="AB61" s="59">
        <f>H61+R61+W61</f>
        <v>0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/>
      <c r="AC62" s="59"/>
      <c r="AD62" s="8" t="str">
        <f>IF(AC62=0,"",AB62/AC62)</f>
        <v/>
      </c>
    </row>
    <row r="63" spans="1:30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37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37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  <c r="Z63" s="29"/>
      <c r="AA63" s="57">
        <f>SUM(AA61:AA62)</f>
        <v>0</v>
      </c>
      <c r="AB63" s="57">
        <f>SUM(AB61:AB62)</f>
        <v>0</v>
      </c>
      <c r="AC63" s="57">
        <f>SUM(AC61:AC62)</f>
        <v>0</v>
      </c>
      <c r="AD63" s="31" t="str">
        <f>IF(AC63=0,"",AB63/AC63)</f>
        <v/>
      </c>
    </row>
    <row r="64" spans="1:30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  <c r="Z64" s="29"/>
      <c r="AA64" s="29"/>
      <c r="AB64" s="29"/>
      <c r="AC64" s="29"/>
      <c r="AD64" s="8"/>
    </row>
    <row r="65" spans="1:30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190754.91999999998</v>
      </c>
      <c r="H65" s="65">
        <f>H63+H60</f>
        <v>169791.91999999998</v>
      </c>
      <c r="I65" s="65">
        <f>I63+I60</f>
        <v>0</v>
      </c>
      <c r="J65" s="38"/>
      <c r="K65" s="39"/>
      <c r="L65" s="65">
        <f>L63+L60</f>
        <v>0</v>
      </c>
      <c r="M65" s="65">
        <f>M63+M60</f>
        <v>0</v>
      </c>
      <c r="N65" s="65">
        <f>N63+N60</f>
        <v>0</v>
      </c>
      <c r="O65" s="140" t="str">
        <f>IF(N65=0,"%",M65/N65)</f>
        <v>%</v>
      </c>
      <c r="P65" s="145"/>
      <c r="Q65" s="139">
        <f>Q63+Q60</f>
        <v>0</v>
      </c>
      <c r="R65" s="139">
        <f>R63+R60</f>
        <v>11169.64</v>
      </c>
      <c r="S65" s="139">
        <f>S63+S60</f>
        <v>0</v>
      </c>
      <c r="T65" s="140" t="str">
        <f>IF(S65=0,"%",R65/S65)</f>
        <v>%</v>
      </c>
      <c r="U65" s="145"/>
      <c r="V65" s="139">
        <f>V63+V60</f>
        <v>0</v>
      </c>
      <c r="W65" s="65">
        <f>W63+W60</f>
        <v>-24011.08</v>
      </c>
      <c r="X65" s="65">
        <f>X63+X60</f>
        <v>0</v>
      </c>
      <c r="Y65" s="38" t="str">
        <f>IF(X65=0,"%",W65/X65)</f>
        <v>%</v>
      </c>
      <c r="Z65" s="39"/>
      <c r="AA65" s="65">
        <f>AA63+AA60</f>
        <v>0</v>
      </c>
      <c r="AB65" s="65">
        <f>AB63+AB60</f>
        <v>156950.48000000001</v>
      </c>
      <c r="AC65" s="65">
        <f>AC63+AC60</f>
        <v>0</v>
      </c>
      <c r="AD65" s="38" t="str">
        <f>IF(AC65=0,"%",AB65/AC65)</f>
        <v>%</v>
      </c>
    </row>
    <row r="66" spans="1:30" x14ac:dyDescent="0.2">
      <c r="AD66" s="4" t="s">
        <v>98</v>
      </c>
    </row>
    <row r="67" spans="1:30" x14ac:dyDescent="0.2">
      <c r="H67" s="40"/>
    </row>
    <row r="68" spans="1:30" x14ac:dyDescent="0.2">
      <c r="I68" s="69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B85A-2AFE-4940-9F72-97CFFA23B96A}">
  <sheetPr>
    <pageSetUpPr fitToPage="1"/>
  </sheetPr>
  <dimension ref="A1:AE68"/>
  <sheetViews>
    <sheetView tabSelected="1" topLeftCell="K22" zoomScale="90" zoomScaleNormal="90" zoomScaleSheetLayoutView="50" zoomScalePageLayoutView="40" workbookViewId="0">
      <selection activeCell="AB43" sqref="AB43"/>
    </sheetView>
  </sheetViews>
  <sheetFormatPr defaultRowHeight="15" x14ac:dyDescent="0.2"/>
  <cols>
    <col min="1" max="1" width="1" style="4" customWidth="1"/>
    <col min="2" max="2" width="2" style="4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6.7109375" style="141" customWidth="1"/>
    <col min="16" max="16" width="2.42578125" style="141" customWidth="1"/>
    <col min="17" max="17" width="16.7109375" style="141" customWidth="1"/>
    <col min="18" max="18" width="17.5703125" style="141" customWidth="1"/>
    <col min="19" max="19" width="16.7109375" style="141" customWidth="1"/>
    <col min="20" max="20" width="16.28515625" style="141" customWidth="1"/>
    <col min="21" max="21" width="2.42578125" style="141" customWidth="1"/>
    <col min="22" max="22" width="16.7109375" style="141" customWidth="1"/>
    <col min="23" max="23" width="19.42578125" style="4" customWidth="1"/>
    <col min="24" max="24" width="19.85546875" style="4" customWidth="1"/>
    <col min="25" max="25" width="15.7109375" style="4" customWidth="1"/>
    <col min="26" max="26" width="2.42578125" style="4" customWidth="1"/>
    <col min="27" max="27" width="16.7109375" style="4" customWidth="1"/>
    <col min="28" max="29" width="18.28515625" style="4" bestFit="1" customWidth="1"/>
    <col min="30" max="30" width="16.5703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47" t="s">
        <v>56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</row>
    <row r="2" spans="1:31" ht="23.25" x14ac:dyDescent="0.35">
      <c r="A2" s="3"/>
      <c r="B2" s="3"/>
      <c r="C2" s="147" t="s">
        <v>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</row>
    <row r="3" spans="1:31" ht="23.25" x14ac:dyDescent="0.35">
      <c r="A3" s="3"/>
      <c r="B3" s="3"/>
      <c r="C3" s="147" t="s">
        <v>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</row>
    <row r="4" spans="1:31" ht="23.25" x14ac:dyDescent="0.35">
      <c r="A4" s="3"/>
      <c r="B4" s="3"/>
      <c r="C4" s="147" t="str">
        <f>'1351'!C4:Y4</f>
        <v>For Month or Quarter Ended and For the Year Ending 7/31/2025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36"/>
      <c r="P5" s="136"/>
      <c r="Q5" s="136"/>
      <c r="R5" s="136"/>
      <c r="S5" s="136"/>
      <c r="T5" s="136"/>
      <c r="U5" s="136"/>
      <c r="V5" s="136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36"/>
      <c r="P6" s="136"/>
      <c r="Q6" s="136"/>
      <c r="R6" s="136"/>
      <c r="S6" s="136"/>
      <c r="T6" s="136"/>
      <c r="U6" s="136"/>
      <c r="V6" s="136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652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652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48" t="s">
        <v>5</v>
      </c>
      <c r="H11" s="149"/>
      <c r="I11" s="149"/>
      <c r="J11" s="150"/>
      <c r="K11" s="9"/>
      <c r="L11" s="148" t="s">
        <v>7</v>
      </c>
      <c r="M11" s="149"/>
      <c r="N11" s="149"/>
      <c r="O11" s="150"/>
      <c r="P11" s="142"/>
      <c r="Q11" s="151" t="s">
        <v>8</v>
      </c>
      <c r="R11" s="152"/>
      <c r="S11" s="152"/>
      <c r="T11" s="153"/>
      <c r="U11" s="142"/>
      <c r="V11" s="151" t="s">
        <v>55</v>
      </c>
      <c r="W11" s="152"/>
      <c r="X11" s="152"/>
      <c r="Y11" s="153"/>
      <c r="Z11" s="9"/>
      <c r="AA11" s="148" t="s">
        <v>9</v>
      </c>
      <c r="AB11" s="149"/>
      <c r="AC11" s="149"/>
      <c r="AD11" s="154"/>
    </row>
    <row r="12" spans="1:31" s="2" customFormat="1" ht="63" customHeight="1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43"/>
      <c r="Q12" s="41" t="s">
        <v>11</v>
      </c>
      <c r="R12" s="41" t="s">
        <v>12</v>
      </c>
      <c r="S12" s="41" t="s">
        <v>13</v>
      </c>
      <c r="T12" s="41" t="s">
        <v>14</v>
      </c>
      <c r="U12" s="143"/>
      <c r="V12" s="41" t="s">
        <v>11</v>
      </c>
      <c r="W12" s="12" t="s">
        <v>12</v>
      </c>
      <c r="X12" s="12" t="s">
        <v>13</v>
      </c>
      <c r="Y12" s="12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2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2" si="2">IF(I17=0,"%",H17/I17)</f>
        <v>%</v>
      </c>
      <c r="K17" s="25"/>
      <c r="L17" s="19">
        <v>9853.1200000000008</v>
      </c>
      <c r="M17" s="19">
        <v>9853.1200000000008</v>
      </c>
      <c r="N17" s="19">
        <f>336481.04+1511</f>
        <v>337992.04</v>
      </c>
      <c r="O17" s="20">
        <f>IF(N17=0,"%",M17/N17)</f>
        <v>2.9151929140106381E-2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9853.1200000000008</v>
      </c>
      <c r="AB17" s="23">
        <f t="shared" si="1"/>
        <v>9853.1200000000008</v>
      </c>
      <c r="AC17" s="23">
        <f t="shared" si="1"/>
        <v>337992.04</v>
      </c>
      <c r="AD17" s="8">
        <f>IF(AC17=0,"%",AB17/AC17)</f>
        <v>2.9151929140106381E-2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431678.45</v>
      </c>
      <c r="H19" s="19">
        <v>431678.45</v>
      </c>
      <c r="I19" s="19">
        <v>4846016</v>
      </c>
      <c r="J19" s="20">
        <f t="shared" si="2"/>
        <v>8.9079039359341777E-2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431678.45</v>
      </c>
      <c r="AB19" s="23">
        <f>H19+M19+R19</f>
        <v>431678.45</v>
      </c>
      <c r="AC19" s="23">
        <f>I19+N19+S19</f>
        <v>4846016</v>
      </c>
      <c r="AD19" s="8">
        <f t="shared" ref="AD19:AD24" si="6">IF(AC19=0,"%",AB19/AC19)</f>
        <v>8.9079039359341777E-2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0</v>
      </c>
      <c r="W20" s="23">
        <v>0</v>
      </c>
      <c r="X20" s="19">
        <v>450718</v>
      </c>
      <c r="Y20" s="8">
        <f t="shared" si="5"/>
        <v>0</v>
      </c>
      <c r="Z20" s="26"/>
      <c r="AA20" s="23">
        <f>G20+L20+Q20+V20</f>
        <v>0</v>
      </c>
      <c r="AB20" s="23">
        <f>H20+M20+R20+W20</f>
        <v>0</v>
      </c>
      <c r="AC20" s="23">
        <f>I20+N20+S20+X20</f>
        <v>450718</v>
      </c>
      <c r="AD20" s="8">
        <f>IF(AC20=0,"%",AB20/AC20)</f>
        <v>0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21296.19</v>
      </c>
      <c r="H21" s="19">
        <v>21296.19</v>
      </c>
      <c r="I21" s="19">
        <v>237759</v>
      </c>
      <c r="J21" s="20">
        <f t="shared" si="2"/>
        <v>8.9570489445194496E-2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19">
        <v>0</v>
      </c>
      <c r="Y21" s="8" t="str">
        <f t="shared" si="5"/>
        <v>%</v>
      </c>
      <c r="Z21" s="26"/>
      <c r="AA21" s="23">
        <f t="shared" ref="AA21:AA32" si="7">G21+L21+Q21+V21</f>
        <v>21296.19</v>
      </c>
      <c r="AB21" s="23">
        <f t="shared" ref="AB21:AB32" si="8">H21+M21+R21+W21</f>
        <v>21296.19</v>
      </c>
      <c r="AC21" s="23">
        <f t="shared" ref="AC21:AC32" si="9">I21+N21+S21+X21</f>
        <v>237759</v>
      </c>
      <c r="AD21" s="8">
        <f>IF(AC21=0,"%",AB21/AC21)</f>
        <v>8.9570489445194496E-2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64640.639999999999</v>
      </c>
      <c r="H22" s="19">
        <v>64640.639999999999</v>
      </c>
      <c r="I22" s="19">
        <v>692357</v>
      </c>
      <c r="J22" s="20">
        <f t="shared" si="2"/>
        <v>9.3363163801333707E-2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19">
        <v>0</v>
      </c>
      <c r="Y22" s="8" t="str">
        <f t="shared" si="5"/>
        <v>%</v>
      </c>
      <c r="Z22" s="26"/>
      <c r="AA22" s="23">
        <f t="shared" si="7"/>
        <v>64640.639999999999</v>
      </c>
      <c r="AB22" s="23">
        <f t="shared" si="8"/>
        <v>64640.639999999999</v>
      </c>
      <c r="AC22" s="23">
        <f t="shared" si="9"/>
        <v>692357</v>
      </c>
      <c r="AD22" s="8">
        <f t="shared" si="6"/>
        <v>9.3363163801333707E-2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19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8"/>
        <v>0</v>
      </c>
      <c r="AC23" s="23">
        <f t="shared" si="9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102407</v>
      </c>
      <c r="I24" s="19">
        <v>102407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0</v>
      </c>
      <c r="W24" s="23">
        <v>0</v>
      </c>
      <c r="X24" s="23">
        <v>375000</v>
      </c>
      <c r="Y24" s="8">
        <f t="shared" si="5"/>
        <v>0</v>
      </c>
      <c r="Z24" s="26"/>
      <c r="AA24" s="23">
        <f t="shared" si="7"/>
        <v>0</v>
      </c>
      <c r="AB24" s="23">
        <f t="shared" si="8"/>
        <v>102407</v>
      </c>
      <c r="AC24" s="23">
        <f>I24+N24+S24+X24</f>
        <v>477407</v>
      </c>
      <c r="AD24" s="8">
        <f t="shared" si="6"/>
        <v>0.21450669973418907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>
        <v>0</v>
      </c>
      <c r="O25" s="20"/>
      <c r="P25" s="17"/>
      <c r="Q25" s="19"/>
      <c r="R25" s="19"/>
      <c r="S25" s="19"/>
      <c r="T25" s="20"/>
      <c r="U25" s="17"/>
      <c r="V25" s="19"/>
      <c r="W25" s="23"/>
      <c r="X25" s="19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/>
      <c r="H26" s="19"/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2" si="10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2" si="11">IF(S26=0,"%",R26/S26)</f>
        <v>%</v>
      </c>
      <c r="U26" s="28"/>
      <c r="V26" s="19">
        <v>0</v>
      </c>
      <c r="W26" s="23">
        <v>0</v>
      </c>
      <c r="X26" s="19">
        <v>0</v>
      </c>
      <c r="Y26" s="8" t="str">
        <f t="shared" ref="Y26:Y32" si="12">IF(X26=0,"%",W26/X26)</f>
        <v>%</v>
      </c>
      <c r="Z26" s="29"/>
      <c r="AA26" s="23">
        <f t="shared" si="7"/>
        <v>0</v>
      </c>
      <c r="AB26" s="23">
        <f t="shared" si="8"/>
        <v>0</v>
      </c>
      <c r="AC26" s="23">
        <f t="shared" si="9"/>
        <v>0</v>
      </c>
      <c r="AD26" s="8" t="str">
        <f t="shared" ref="AD26:AD32" si="13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29700.36</v>
      </c>
      <c r="H27" s="19">
        <v>29700.36</v>
      </c>
      <c r="I27" s="19">
        <v>312146</v>
      </c>
      <c r="J27" s="20">
        <f t="shared" si="2"/>
        <v>9.5148936715511334E-2</v>
      </c>
      <c r="K27" s="28"/>
      <c r="L27" s="19">
        <v>0</v>
      </c>
      <c r="M27" s="19">
        <v>0</v>
      </c>
      <c r="N27" s="19">
        <v>0</v>
      </c>
      <c r="O27" s="20" t="str">
        <f t="shared" si="10"/>
        <v>%</v>
      </c>
      <c r="P27" s="28"/>
      <c r="Q27" s="19">
        <v>0</v>
      </c>
      <c r="R27" s="19">
        <v>0</v>
      </c>
      <c r="S27" s="19">
        <v>0</v>
      </c>
      <c r="T27" s="20" t="str">
        <f t="shared" si="11"/>
        <v>%</v>
      </c>
      <c r="U27" s="28"/>
      <c r="V27" s="19">
        <v>0</v>
      </c>
      <c r="W27" s="23">
        <v>0</v>
      </c>
      <c r="X27" s="19">
        <v>0</v>
      </c>
      <c r="Y27" s="8" t="str">
        <f t="shared" si="12"/>
        <v>%</v>
      </c>
      <c r="Z27" s="29"/>
      <c r="AA27" s="23">
        <f t="shared" si="7"/>
        <v>29700.36</v>
      </c>
      <c r="AB27" s="23">
        <f t="shared" si="8"/>
        <v>29700.36</v>
      </c>
      <c r="AC27" s="23">
        <f t="shared" si="9"/>
        <v>312146</v>
      </c>
      <c r="AD27" s="8">
        <f t="shared" si="13"/>
        <v>9.5148936715511334E-2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10"/>
        <v>%</v>
      </c>
      <c r="P28" s="28"/>
      <c r="Q28" s="19">
        <v>0</v>
      </c>
      <c r="R28" s="19">
        <v>0</v>
      </c>
      <c r="S28" s="19">
        <v>0</v>
      </c>
      <c r="T28" s="20" t="str">
        <f t="shared" si="11"/>
        <v>%</v>
      </c>
      <c r="U28" s="28"/>
      <c r="V28" s="19">
        <v>0</v>
      </c>
      <c r="W28" s="23">
        <v>0</v>
      </c>
      <c r="X28" s="19">
        <v>0</v>
      </c>
      <c r="Y28" s="8" t="str">
        <f t="shared" si="12"/>
        <v>%</v>
      </c>
      <c r="Z28" s="29"/>
      <c r="AA28" s="23">
        <f t="shared" si="7"/>
        <v>0</v>
      </c>
      <c r="AB28" s="23">
        <f t="shared" si="8"/>
        <v>0</v>
      </c>
      <c r="AC28" s="23">
        <f t="shared" si="9"/>
        <v>0</v>
      </c>
      <c r="AD28" s="8" t="str">
        <f t="shared" si="13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9">
        <v>13930</v>
      </c>
      <c r="J29" s="20">
        <f t="shared" si="2"/>
        <v>0</v>
      </c>
      <c r="K29" s="28"/>
      <c r="L29" s="19">
        <v>0</v>
      </c>
      <c r="M29" s="19">
        <v>0</v>
      </c>
      <c r="N29" s="19">
        <v>0</v>
      </c>
      <c r="O29" s="20" t="str">
        <f t="shared" si="10"/>
        <v>%</v>
      </c>
      <c r="P29" s="28"/>
      <c r="Q29" s="19">
        <v>0</v>
      </c>
      <c r="R29" s="19">
        <v>0</v>
      </c>
      <c r="S29" s="19">
        <v>0</v>
      </c>
      <c r="T29" s="20" t="str">
        <f t="shared" si="11"/>
        <v>%</v>
      </c>
      <c r="U29" s="28"/>
      <c r="V29" s="19">
        <v>0</v>
      </c>
      <c r="W29" s="23">
        <v>0</v>
      </c>
      <c r="X29" s="19">
        <v>0</v>
      </c>
      <c r="Y29" s="8" t="str">
        <f>IF(X29=0,"%",W29/X29)</f>
        <v>%</v>
      </c>
      <c r="Z29" s="29"/>
      <c r="AA29" s="23">
        <f t="shared" si="7"/>
        <v>0</v>
      </c>
      <c r="AB29" s="23">
        <f t="shared" si="8"/>
        <v>0</v>
      </c>
      <c r="AC29" s="23">
        <f t="shared" si="9"/>
        <v>13930</v>
      </c>
      <c r="AD29" s="8">
        <f t="shared" si="13"/>
        <v>0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9">
        <v>4028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10"/>
        <v>%</v>
      </c>
      <c r="P30" s="28"/>
      <c r="Q30" s="19">
        <v>0</v>
      </c>
      <c r="R30" s="19">
        <v>0</v>
      </c>
      <c r="S30" s="19">
        <v>0</v>
      </c>
      <c r="T30" s="20" t="str">
        <f t="shared" si="11"/>
        <v>%</v>
      </c>
      <c r="U30" s="28"/>
      <c r="V30" s="19">
        <v>0</v>
      </c>
      <c r="W30" s="23">
        <v>0</v>
      </c>
      <c r="X30" s="19">
        <v>0</v>
      </c>
      <c r="Y30" s="8" t="str">
        <f t="shared" si="12"/>
        <v>%</v>
      </c>
      <c r="Z30" s="29"/>
      <c r="AA30" s="23">
        <f t="shared" si="7"/>
        <v>0</v>
      </c>
      <c r="AB30" s="23">
        <f t="shared" si="8"/>
        <v>0</v>
      </c>
      <c r="AC30" s="23">
        <f t="shared" si="9"/>
        <v>4028</v>
      </c>
      <c r="AD30" s="8">
        <f t="shared" si="13"/>
        <v>0</v>
      </c>
    </row>
    <row r="31" spans="1:30" ht="15.75" x14ac:dyDescent="0.25">
      <c r="A31" s="14"/>
      <c r="B31" s="15"/>
      <c r="C31" s="5"/>
      <c r="D31" s="16" t="s">
        <v>57</v>
      </c>
      <c r="E31" s="18" t="s">
        <v>58</v>
      </c>
      <c r="F31" s="5"/>
      <c r="G31" s="19">
        <v>0</v>
      </c>
      <c r="H31" s="19">
        <v>0</v>
      </c>
      <c r="I31" s="19">
        <v>0</v>
      </c>
      <c r="J31" s="20" t="str">
        <f t="shared" si="2"/>
        <v>%</v>
      </c>
      <c r="K31" s="28"/>
      <c r="L31" s="19">
        <v>0</v>
      </c>
      <c r="M31" s="19">
        <v>0</v>
      </c>
      <c r="N31" s="19">
        <v>0</v>
      </c>
      <c r="O31" s="20" t="str">
        <f t="shared" si="10"/>
        <v>%</v>
      </c>
      <c r="P31" s="28"/>
      <c r="Q31" s="19">
        <v>0</v>
      </c>
      <c r="R31" s="19">
        <v>0</v>
      </c>
      <c r="S31" s="19">
        <v>0</v>
      </c>
      <c r="T31" s="20" t="str">
        <f t="shared" si="11"/>
        <v>%</v>
      </c>
      <c r="U31" s="28"/>
      <c r="V31" s="19">
        <v>0</v>
      </c>
      <c r="W31" s="23">
        <v>0</v>
      </c>
      <c r="X31" s="19">
        <v>0</v>
      </c>
      <c r="Y31" s="8" t="str">
        <f>IF(X31=0,"%",W31/X31)</f>
        <v>%</v>
      </c>
      <c r="Z31" s="29"/>
      <c r="AA31" s="23">
        <f t="shared" si="7"/>
        <v>0</v>
      </c>
      <c r="AB31" s="23">
        <f t="shared" si="8"/>
        <v>0</v>
      </c>
      <c r="AC31" s="23">
        <f t="shared" si="9"/>
        <v>0</v>
      </c>
      <c r="AD31" s="8" t="str">
        <f t="shared" si="13"/>
        <v>%</v>
      </c>
    </row>
    <row r="32" spans="1:30" ht="15.75" x14ac:dyDescent="0.25">
      <c r="A32" s="14" t="str">
        <f t="shared" si="0"/>
        <v>Revenues</v>
      </c>
      <c r="B32" s="15" t="s">
        <v>27</v>
      </c>
      <c r="C32" s="5" t="s">
        <v>17</v>
      </c>
      <c r="D32" s="16" t="s">
        <v>34</v>
      </c>
      <c r="E32" s="18">
        <v>3900</v>
      </c>
      <c r="F32" s="5"/>
      <c r="G32" s="19">
        <v>0</v>
      </c>
      <c r="H32" s="19">
        <v>0</v>
      </c>
      <c r="I32" s="19">
        <v>0</v>
      </c>
      <c r="J32" s="8" t="str">
        <f t="shared" si="2"/>
        <v>%</v>
      </c>
      <c r="K32" s="29"/>
      <c r="L32" s="23">
        <v>0</v>
      </c>
      <c r="M32" s="23">
        <v>0</v>
      </c>
      <c r="N32" s="23">
        <v>0</v>
      </c>
      <c r="O32" s="20" t="str">
        <f t="shared" si="10"/>
        <v>%</v>
      </c>
      <c r="P32" s="28"/>
      <c r="Q32" s="19">
        <v>997.5</v>
      </c>
      <c r="R32" s="19">
        <v>997.5</v>
      </c>
      <c r="S32" s="19">
        <v>0</v>
      </c>
      <c r="T32" s="20" t="str">
        <f t="shared" si="11"/>
        <v>%</v>
      </c>
      <c r="U32" s="28"/>
      <c r="V32" s="19">
        <v>0</v>
      </c>
      <c r="W32" s="23">
        <v>0</v>
      </c>
      <c r="X32" s="23">
        <v>0</v>
      </c>
      <c r="Y32" s="8" t="str">
        <f t="shared" si="12"/>
        <v>%</v>
      </c>
      <c r="Z32" s="29"/>
      <c r="AA32" s="23">
        <f t="shared" si="7"/>
        <v>997.5</v>
      </c>
      <c r="AB32" s="23">
        <f t="shared" si="8"/>
        <v>997.5</v>
      </c>
      <c r="AC32" s="23">
        <f t="shared" si="9"/>
        <v>0</v>
      </c>
      <c r="AD32" s="8" t="str">
        <f t="shared" si="13"/>
        <v>%</v>
      </c>
    </row>
    <row r="33" spans="1:30" ht="27.75" customHeight="1" x14ac:dyDescent="0.25">
      <c r="A33" s="3"/>
      <c r="B33" s="3"/>
      <c r="C33" s="9" t="s">
        <v>35</v>
      </c>
      <c r="D33" s="5"/>
      <c r="E33" s="5"/>
      <c r="F33" s="5"/>
      <c r="G33" s="30">
        <f>SUM(G16:G32)</f>
        <v>547315.64</v>
      </c>
      <c r="H33" s="30">
        <f>SUM(H16:H32)</f>
        <v>649722.64</v>
      </c>
      <c r="I33" s="30">
        <f>SUM(I16:I32)</f>
        <v>6208643</v>
      </c>
      <c r="J33" s="31">
        <f>IF(I33=0,"",H33/I33)</f>
        <v>0.10464809137842199</v>
      </c>
      <c r="K33" s="29"/>
      <c r="L33" s="30">
        <f>SUM(L16:L32)</f>
        <v>9853.1200000000008</v>
      </c>
      <c r="M33" s="30">
        <f>SUM(M16:M32)</f>
        <v>9853.1200000000008</v>
      </c>
      <c r="N33" s="30">
        <f>SUM(N16:N32)</f>
        <v>337992.04</v>
      </c>
      <c r="O33" s="137">
        <f>IF(N33=0,"",M33/N33)</f>
        <v>2.9151929140106381E-2</v>
      </c>
      <c r="P33" s="28"/>
      <c r="Q33" s="146">
        <f>SUM(Q16:Q32)</f>
        <v>997.5</v>
      </c>
      <c r="R33" s="146">
        <f>SUM(R16:R32)</f>
        <v>997.5</v>
      </c>
      <c r="S33" s="146">
        <f>SUM(S16:S32)</f>
        <v>0</v>
      </c>
      <c r="T33" s="137" t="str">
        <f>IF(S33=0,"",R33/S33)</f>
        <v/>
      </c>
      <c r="U33" s="28"/>
      <c r="V33" s="146">
        <f>SUM(V16:V32)</f>
        <v>0</v>
      </c>
      <c r="W33" s="30">
        <f>SUM(W16:W32)</f>
        <v>0</v>
      </c>
      <c r="X33" s="30">
        <f>SUM(X16:X32)</f>
        <v>825718</v>
      </c>
      <c r="Y33" s="31">
        <f>IF(X33=0,"",W33/X33)</f>
        <v>0</v>
      </c>
      <c r="Z33" s="29"/>
      <c r="AA33" s="30">
        <f>SUM(AA16:AA32)</f>
        <v>558166.26</v>
      </c>
      <c r="AB33" s="30">
        <f>SUM(AB16:AB32)</f>
        <v>660573.26</v>
      </c>
      <c r="AC33" s="30">
        <f>SUM(AC16:AC32)</f>
        <v>7372353.04</v>
      </c>
      <c r="AD33" s="31">
        <f>IF(AC33=0,"",AB33/AC33)</f>
        <v>8.9601414421683748E-2</v>
      </c>
    </row>
    <row r="34" spans="1:30" x14ac:dyDescent="0.2">
      <c r="A34" s="3"/>
      <c r="B34" s="3"/>
      <c r="C34" s="5"/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3"/>
      <c r="B35" s="3"/>
      <c r="C35" s="9" t="s">
        <v>36</v>
      </c>
      <c r="D35" s="5"/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5" t="s">
        <v>37</v>
      </c>
      <c r="E36" s="5"/>
      <c r="F36" s="5"/>
      <c r="G36" s="29"/>
      <c r="H36" s="29"/>
      <c r="I36" s="29"/>
      <c r="J36" s="8"/>
      <c r="K36" s="29"/>
      <c r="L36" s="29"/>
      <c r="M36" s="29"/>
      <c r="N36" s="29"/>
      <c r="O36" s="20"/>
      <c r="P36" s="28"/>
      <c r="Q36" s="28"/>
      <c r="R36" s="28"/>
      <c r="S36" s="28"/>
      <c r="T36" s="20"/>
      <c r="U36" s="28"/>
      <c r="V36" s="28"/>
      <c r="W36" s="29"/>
      <c r="X36" s="29"/>
      <c r="Y36" s="8"/>
      <c r="Z36" s="29"/>
      <c r="AA36" s="29"/>
      <c r="AB36" s="29"/>
      <c r="AC36" s="29"/>
      <c r="AD36" s="8"/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64</v>
      </c>
      <c r="E37" s="18">
        <v>5000</v>
      </c>
      <c r="F37" s="33"/>
      <c r="G37" s="19">
        <v>22259.56</v>
      </c>
      <c r="H37" s="19">
        <v>22259.56</v>
      </c>
      <c r="I37" s="19">
        <v>3601966.5600000005</v>
      </c>
      <c r="J37" s="8">
        <f t="shared" ref="J37:J52" si="14">IF(I37=0,"%",H37/I37)</f>
        <v>6.1798352730959277E-3</v>
      </c>
      <c r="K37" s="29"/>
      <c r="L37" s="19">
        <v>4536.24</v>
      </c>
      <c r="M37" s="19">
        <v>4536.24</v>
      </c>
      <c r="N37" s="19">
        <v>126871.34000000001</v>
      </c>
      <c r="O37" s="20">
        <f t="shared" ref="O37:O52" si="15">IF(N37=0,"%",M37/N37)</f>
        <v>3.5754647188245975E-2</v>
      </c>
      <c r="P37" s="28"/>
      <c r="Q37" s="19">
        <v>0</v>
      </c>
      <c r="R37" s="19">
        <v>0</v>
      </c>
      <c r="S37" s="19">
        <v>0</v>
      </c>
      <c r="T37" s="20" t="str">
        <f t="shared" ref="T37:T52" si="16">IF(S37=0,"%",R37/S37)</f>
        <v>%</v>
      </c>
      <c r="U37" s="28"/>
      <c r="V37" s="19">
        <v>0</v>
      </c>
      <c r="W37" s="23">
        <v>0</v>
      </c>
      <c r="X37" s="23">
        <v>0</v>
      </c>
      <c r="Y37" s="8" t="str">
        <f t="shared" ref="Y37:Y52" si="17">IF(X37=0,"%",W37/X37)</f>
        <v>%</v>
      </c>
      <c r="Z37" s="29"/>
      <c r="AA37" s="23">
        <f>G37+L37+Q37+V37</f>
        <v>26795.800000000003</v>
      </c>
      <c r="AB37" s="23">
        <f>H37+M37+R37+W37</f>
        <v>26795.800000000003</v>
      </c>
      <c r="AC37" s="23">
        <f>I37+N37+S37+X37</f>
        <v>3728837.9000000004</v>
      </c>
      <c r="AD37" s="8">
        <f t="shared" ref="AD37:AD52" si="18">IF(AC37=0,"%",AB37/AC37)</f>
        <v>7.1860994547389683E-3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65</v>
      </c>
      <c r="E38" s="18">
        <v>6000</v>
      </c>
      <c r="F38" s="33"/>
      <c r="G38" s="19">
        <v>0</v>
      </c>
      <c r="H38" s="19">
        <v>0</v>
      </c>
      <c r="I38" s="19">
        <v>79216.110000000015</v>
      </c>
      <c r="J38" s="8">
        <f t="shared" si="14"/>
        <v>0</v>
      </c>
      <c r="K38" s="29"/>
      <c r="L38" s="23">
        <v>5316.88</v>
      </c>
      <c r="M38" s="23">
        <v>5316.88</v>
      </c>
      <c r="N38" s="23">
        <v>211120.43000000002</v>
      </c>
      <c r="O38" s="20">
        <f t="shared" si="15"/>
        <v>2.5184109373024673E-2</v>
      </c>
      <c r="P38" s="28"/>
      <c r="Q38" s="19">
        <v>0</v>
      </c>
      <c r="R38" s="19">
        <v>0</v>
      </c>
      <c r="S38" s="19">
        <v>0</v>
      </c>
      <c r="T38" s="20" t="str">
        <f t="shared" si="16"/>
        <v>%</v>
      </c>
      <c r="U38" s="28"/>
      <c r="V38" s="19">
        <v>0</v>
      </c>
      <c r="W38" s="23">
        <v>0</v>
      </c>
      <c r="X38" s="23">
        <v>0</v>
      </c>
      <c r="Y38" s="8" t="str">
        <f t="shared" si="17"/>
        <v>%</v>
      </c>
      <c r="Z38" s="29"/>
      <c r="AA38" s="23">
        <f t="shared" ref="AA38:AA52" si="19">G38+L38+Q38+V38</f>
        <v>5316.88</v>
      </c>
      <c r="AB38" s="23">
        <f t="shared" ref="AB38:AB52" si="20">H38+M38+R38+W38</f>
        <v>5316.88</v>
      </c>
      <c r="AC38" s="23">
        <f t="shared" ref="AC38:AC52" si="21">I38+N38+S38+X38</f>
        <v>290336.54000000004</v>
      </c>
      <c r="AD38" s="8">
        <f t="shared" si="18"/>
        <v>1.8312817256828918E-2</v>
      </c>
    </row>
    <row r="39" spans="1:30" ht="15.75" x14ac:dyDescent="0.25">
      <c r="A39" s="14" t="s">
        <v>36</v>
      </c>
      <c r="B39" s="3" t="s">
        <v>37</v>
      </c>
      <c r="C39" s="5" t="s">
        <v>17</v>
      </c>
      <c r="D39" s="33" t="s">
        <v>66</v>
      </c>
      <c r="E39" s="18">
        <v>7100</v>
      </c>
      <c r="F39" s="33"/>
      <c r="G39" s="19">
        <v>0</v>
      </c>
      <c r="H39" s="19">
        <v>0</v>
      </c>
      <c r="I39" s="19">
        <v>18000</v>
      </c>
      <c r="J39" s="8">
        <f t="shared" si="14"/>
        <v>0</v>
      </c>
      <c r="K39" s="29"/>
      <c r="L39" s="23">
        <v>0</v>
      </c>
      <c r="M39" s="23">
        <v>0</v>
      </c>
      <c r="N39" s="23">
        <v>0</v>
      </c>
      <c r="O39" s="20" t="str">
        <f t="shared" si="15"/>
        <v>%</v>
      </c>
      <c r="P39" s="28"/>
      <c r="Q39" s="19">
        <v>0</v>
      </c>
      <c r="R39" s="19">
        <v>0</v>
      </c>
      <c r="S39" s="19">
        <v>0</v>
      </c>
      <c r="T39" s="20" t="str">
        <f t="shared" si="16"/>
        <v>%</v>
      </c>
      <c r="U39" s="28"/>
      <c r="V39" s="19">
        <v>0</v>
      </c>
      <c r="W39" s="23">
        <v>0</v>
      </c>
      <c r="X39" s="23">
        <v>0</v>
      </c>
      <c r="Y39" s="8" t="str">
        <f t="shared" si="17"/>
        <v>%</v>
      </c>
      <c r="Z39" s="29"/>
      <c r="AA39" s="23">
        <f t="shared" si="19"/>
        <v>0</v>
      </c>
      <c r="AB39" s="23">
        <f t="shared" si="20"/>
        <v>0</v>
      </c>
      <c r="AC39" s="23">
        <f t="shared" si="21"/>
        <v>18000</v>
      </c>
      <c r="AD39" s="8">
        <f t="shared" si="18"/>
        <v>0</v>
      </c>
    </row>
    <row r="40" spans="1:30" ht="15.75" x14ac:dyDescent="0.25">
      <c r="A40" s="14" t="s">
        <v>36</v>
      </c>
      <c r="B40" s="3" t="s">
        <v>37</v>
      </c>
      <c r="C40" s="5"/>
      <c r="D40" s="33" t="s">
        <v>67</v>
      </c>
      <c r="E40" s="18">
        <v>7200</v>
      </c>
      <c r="F40" s="33"/>
      <c r="G40" s="19">
        <v>0</v>
      </c>
      <c r="H40" s="19">
        <v>0</v>
      </c>
      <c r="I40" s="19">
        <v>0</v>
      </c>
      <c r="J40" s="8" t="str">
        <f t="shared" si="14"/>
        <v>%</v>
      </c>
      <c r="K40" s="29"/>
      <c r="L40" s="23">
        <v>0</v>
      </c>
      <c r="M40" s="23">
        <v>0</v>
      </c>
      <c r="N40" s="23">
        <v>0</v>
      </c>
      <c r="O40" s="20" t="str">
        <f t="shared" si="15"/>
        <v>%</v>
      </c>
      <c r="P40" s="28"/>
      <c r="Q40" s="19">
        <v>0</v>
      </c>
      <c r="R40" s="19">
        <v>0</v>
      </c>
      <c r="S40" s="19">
        <v>0</v>
      </c>
      <c r="T40" s="20" t="str">
        <f t="shared" si="16"/>
        <v>%</v>
      </c>
      <c r="U40" s="28"/>
      <c r="V40" s="19">
        <v>0</v>
      </c>
      <c r="W40" s="23">
        <v>0</v>
      </c>
      <c r="X40" s="23">
        <v>0</v>
      </c>
      <c r="Y40" s="8" t="str">
        <f t="shared" si="17"/>
        <v>%</v>
      </c>
      <c r="Z40" s="29"/>
      <c r="AA40" s="23">
        <f t="shared" si="19"/>
        <v>0</v>
      </c>
      <c r="AB40" s="23">
        <f t="shared" si="20"/>
        <v>0</v>
      </c>
      <c r="AC40" s="23">
        <f t="shared" si="21"/>
        <v>0</v>
      </c>
      <c r="AD40" s="8" t="str">
        <f t="shared" si="18"/>
        <v>%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68</v>
      </c>
      <c r="E41" s="18">
        <v>7300</v>
      </c>
      <c r="F41" s="33"/>
      <c r="G41" s="19">
        <v>44417.33</v>
      </c>
      <c r="H41" s="19">
        <v>44417.33</v>
      </c>
      <c r="I41" s="19">
        <v>705628.09</v>
      </c>
      <c r="J41" s="8">
        <f t="shared" si="14"/>
        <v>6.2947224790895165E-2</v>
      </c>
      <c r="K41" s="29"/>
      <c r="L41" s="23">
        <v>0</v>
      </c>
      <c r="M41" s="23">
        <v>0</v>
      </c>
      <c r="N41" s="23">
        <v>0</v>
      </c>
      <c r="O41" s="20" t="str">
        <f t="shared" si="15"/>
        <v>%</v>
      </c>
      <c r="P41" s="28"/>
      <c r="Q41" s="19">
        <v>0</v>
      </c>
      <c r="R41" s="19">
        <v>0</v>
      </c>
      <c r="S41" s="19">
        <v>0</v>
      </c>
      <c r="T41" s="20" t="str">
        <f t="shared" si="16"/>
        <v>%</v>
      </c>
      <c r="U41" s="28"/>
      <c r="V41" s="19">
        <v>0</v>
      </c>
      <c r="W41" s="23">
        <v>0</v>
      </c>
      <c r="X41" s="23">
        <v>0</v>
      </c>
      <c r="Y41" s="8" t="str">
        <f t="shared" si="17"/>
        <v>%</v>
      </c>
      <c r="Z41" s="29"/>
      <c r="AA41" s="23">
        <f t="shared" si="19"/>
        <v>44417.33</v>
      </c>
      <c r="AB41" s="23">
        <f t="shared" si="20"/>
        <v>44417.33</v>
      </c>
      <c r="AC41" s="23">
        <f t="shared" si="21"/>
        <v>705628.09</v>
      </c>
      <c r="AD41" s="8">
        <f t="shared" si="18"/>
        <v>6.2947224790895165E-2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69</v>
      </c>
      <c r="E42" s="18">
        <v>7400</v>
      </c>
      <c r="F42" s="33"/>
      <c r="G42" s="19">
        <v>0</v>
      </c>
      <c r="H42" s="19">
        <v>0</v>
      </c>
      <c r="I42" s="19">
        <v>0</v>
      </c>
      <c r="J42" s="8" t="str">
        <f t="shared" si="14"/>
        <v>%</v>
      </c>
      <c r="K42" s="29"/>
      <c r="L42" s="23">
        <v>0</v>
      </c>
      <c r="M42" s="23">
        <v>0</v>
      </c>
      <c r="N42" s="23">
        <v>0</v>
      </c>
      <c r="O42" s="20" t="str">
        <f t="shared" si="15"/>
        <v>%</v>
      </c>
      <c r="P42" s="28"/>
      <c r="Q42" s="19">
        <v>0</v>
      </c>
      <c r="R42" s="19">
        <v>0</v>
      </c>
      <c r="S42" s="19">
        <v>0</v>
      </c>
      <c r="T42" s="20" t="str">
        <f t="shared" si="16"/>
        <v>%</v>
      </c>
      <c r="U42" s="28"/>
      <c r="V42" s="19">
        <v>257966</v>
      </c>
      <c r="W42" s="23">
        <v>257966</v>
      </c>
      <c r="X42" s="23">
        <v>978815.90000000014</v>
      </c>
      <c r="Y42" s="8">
        <f t="shared" si="17"/>
        <v>0.26354904941777096</v>
      </c>
      <c r="Z42" s="29"/>
      <c r="AA42" s="23">
        <f t="shared" si="19"/>
        <v>257966</v>
      </c>
      <c r="AB42" s="23">
        <f t="shared" si="20"/>
        <v>257966</v>
      </c>
      <c r="AC42" s="23">
        <f t="shared" si="21"/>
        <v>978815.90000000014</v>
      </c>
      <c r="AD42" s="8">
        <f t="shared" si="18"/>
        <v>0.26354904941777096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70</v>
      </c>
      <c r="E43" s="18">
        <v>7500</v>
      </c>
      <c r="F43" s="33"/>
      <c r="G43" s="19">
        <v>2798.92</v>
      </c>
      <c r="H43" s="19">
        <v>2798.92</v>
      </c>
      <c r="I43" s="19">
        <v>29250</v>
      </c>
      <c r="J43" s="8">
        <f t="shared" si="14"/>
        <v>9.5689572649572646E-2</v>
      </c>
      <c r="K43" s="29"/>
      <c r="L43" s="23">
        <v>0</v>
      </c>
      <c r="M43" s="23">
        <v>0</v>
      </c>
      <c r="N43" s="23">
        <v>0</v>
      </c>
      <c r="O43" s="20" t="str">
        <f t="shared" si="15"/>
        <v>%</v>
      </c>
      <c r="P43" s="28"/>
      <c r="Q43" s="19">
        <v>0</v>
      </c>
      <c r="R43" s="19">
        <v>0</v>
      </c>
      <c r="S43" s="19">
        <v>0</v>
      </c>
      <c r="T43" s="20" t="str">
        <f t="shared" si="16"/>
        <v>%</v>
      </c>
      <c r="U43" s="28"/>
      <c r="V43" s="19">
        <v>0</v>
      </c>
      <c r="W43" s="23">
        <v>0</v>
      </c>
      <c r="X43" s="23"/>
      <c r="Y43" s="8" t="str">
        <f t="shared" si="17"/>
        <v>%</v>
      </c>
      <c r="Z43" s="29"/>
      <c r="AA43" s="23">
        <f t="shared" si="19"/>
        <v>2798.92</v>
      </c>
      <c r="AB43" s="23">
        <f t="shared" si="20"/>
        <v>2798.92</v>
      </c>
      <c r="AC43" s="23">
        <f t="shared" si="21"/>
        <v>29250</v>
      </c>
      <c r="AD43" s="8">
        <f t="shared" si="18"/>
        <v>9.5689572649572646E-2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71</v>
      </c>
      <c r="E44" s="18">
        <v>7600</v>
      </c>
      <c r="F44" s="33"/>
      <c r="G44" s="19">
        <v>0</v>
      </c>
      <c r="H44" s="19">
        <v>0</v>
      </c>
      <c r="I44" s="19">
        <v>0</v>
      </c>
      <c r="J44" s="8" t="str">
        <f t="shared" si="14"/>
        <v>%</v>
      </c>
      <c r="K44" s="29"/>
      <c r="L44" s="23">
        <v>0</v>
      </c>
      <c r="M44" s="23">
        <v>0</v>
      </c>
      <c r="N44" s="23">
        <v>0</v>
      </c>
      <c r="O44" s="20" t="str">
        <f t="shared" si="15"/>
        <v>%</v>
      </c>
      <c r="P44" s="28"/>
      <c r="Q44" s="19">
        <v>0</v>
      </c>
      <c r="R44" s="19">
        <v>0</v>
      </c>
      <c r="S44" s="19">
        <v>0</v>
      </c>
      <c r="T44" s="20" t="str">
        <f t="shared" si="16"/>
        <v>%</v>
      </c>
      <c r="U44" s="28"/>
      <c r="V44" s="19">
        <v>0</v>
      </c>
      <c r="W44" s="23">
        <v>0</v>
      </c>
      <c r="X44" s="23">
        <v>0</v>
      </c>
      <c r="Y44" s="8" t="str">
        <f t="shared" si="17"/>
        <v>%</v>
      </c>
      <c r="Z44" s="29"/>
      <c r="AA44" s="23">
        <f t="shared" si="19"/>
        <v>0</v>
      </c>
      <c r="AB44" s="23">
        <f t="shared" si="20"/>
        <v>0</v>
      </c>
      <c r="AC44" s="23">
        <f t="shared" si="21"/>
        <v>0</v>
      </c>
      <c r="AD44" s="8" t="str">
        <f t="shared" si="18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72</v>
      </c>
      <c r="E45" s="18">
        <v>7700</v>
      </c>
      <c r="F45" s="33"/>
      <c r="G45" s="19">
        <v>0</v>
      </c>
      <c r="H45" s="19">
        <v>0</v>
      </c>
      <c r="I45" s="19">
        <v>0</v>
      </c>
      <c r="J45" s="8" t="str">
        <f t="shared" si="14"/>
        <v>%</v>
      </c>
      <c r="K45" s="29"/>
      <c r="L45" s="23">
        <v>0</v>
      </c>
      <c r="M45" s="23">
        <v>0</v>
      </c>
      <c r="N45" s="23">
        <v>0</v>
      </c>
      <c r="O45" s="20" t="str">
        <f t="shared" si="15"/>
        <v>%</v>
      </c>
      <c r="P45" s="28"/>
      <c r="Q45" s="19">
        <v>0</v>
      </c>
      <c r="R45" s="19">
        <v>0</v>
      </c>
      <c r="S45" s="19">
        <v>0</v>
      </c>
      <c r="T45" s="20" t="str">
        <f t="shared" si="16"/>
        <v>%</v>
      </c>
      <c r="U45" s="28"/>
      <c r="V45" s="19">
        <v>0</v>
      </c>
      <c r="W45" s="23">
        <v>0</v>
      </c>
      <c r="X45" s="23">
        <v>0</v>
      </c>
      <c r="Y45" s="8" t="str">
        <f t="shared" si="17"/>
        <v>%</v>
      </c>
      <c r="Z45" s="29"/>
      <c r="AA45" s="23">
        <f t="shared" si="19"/>
        <v>0</v>
      </c>
      <c r="AB45" s="23">
        <f t="shared" si="20"/>
        <v>0</v>
      </c>
      <c r="AC45" s="23">
        <f t="shared" si="21"/>
        <v>0</v>
      </c>
      <c r="AD45" s="8" t="str">
        <f t="shared" si="18"/>
        <v>%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73</v>
      </c>
      <c r="E46" s="18">
        <v>7800</v>
      </c>
      <c r="F46" s="33"/>
      <c r="G46" s="19">
        <v>0</v>
      </c>
      <c r="H46" s="19">
        <v>0</v>
      </c>
      <c r="I46" s="19">
        <v>7000</v>
      </c>
      <c r="J46" s="8">
        <f t="shared" si="14"/>
        <v>0</v>
      </c>
      <c r="K46" s="29"/>
      <c r="L46" s="23">
        <v>0</v>
      </c>
      <c r="M46" s="23">
        <v>0</v>
      </c>
      <c r="N46" s="23">
        <v>0</v>
      </c>
      <c r="O46" s="20" t="str">
        <f t="shared" si="15"/>
        <v>%</v>
      </c>
      <c r="P46" s="28"/>
      <c r="Q46" s="19">
        <v>0</v>
      </c>
      <c r="R46" s="19">
        <v>0</v>
      </c>
      <c r="S46" s="19">
        <v>0</v>
      </c>
      <c r="T46" s="20" t="str">
        <f t="shared" si="16"/>
        <v>%</v>
      </c>
      <c r="U46" s="28"/>
      <c r="V46" s="19">
        <v>0</v>
      </c>
      <c r="W46" s="23">
        <v>0</v>
      </c>
      <c r="X46" s="23">
        <v>0</v>
      </c>
      <c r="Y46" s="8" t="str">
        <f t="shared" si="17"/>
        <v>%</v>
      </c>
      <c r="Z46" s="29"/>
      <c r="AA46" s="23">
        <f t="shared" si="19"/>
        <v>0</v>
      </c>
      <c r="AB46" s="23">
        <f t="shared" si="20"/>
        <v>0</v>
      </c>
      <c r="AC46" s="23">
        <f t="shared" si="21"/>
        <v>7000</v>
      </c>
      <c r="AD46" s="8">
        <f t="shared" si="18"/>
        <v>0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74</v>
      </c>
      <c r="E47" s="18">
        <v>7900</v>
      </c>
      <c r="F47" s="33"/>
      <c r="G47" s="19">
        <v>161696.10999999999</v>
      </c>
      <c r="H47" s="19">
        <v>161696.10999999999</v>
      </c>
      <c r="I47" s="19">
        <v>657112.75</v>
      </c>
      <c r="J47" s="8">
        <f t="shared" si="14"/>
        <v>0.24607057160281853</v>
      </c>
      <c r="K47" s="29"/>
      <c r="L47" s="23">
        <v>0</v>
      </c>
      <c r="M47" s="23">
        <v>0</v>
      </c>
      <c r="N47" s="23">
        <v>0</v>
      </c>
      <c r="O47" s="20" t="str">
        <f t="shared" si="15"/>
        <v>%</v>
      </c>
      <c r="P47" s="28"/>
      <c r="Q47" s="19">
        <v>0</v>
      </c>
      <c r="R47" s="19">
        <v>0</v>
      </c>
      <c r="S47" s="19">
        <v>0</v>
      </c>
      <c r="T47" s="20" t="str">
        <f t="shared" si="16"/>
        <v>%</v>
      </c>
      <c r="U47" s="28"/>
      <c r="V47" s="19">
        <v>0</v>
      </c>
      <c r="W47" s="23">
        <v>0</v>
      </c>
      <c r="X47" s="23">
        <v>265424.05</v>
      </c>
      <c r="Y47" s="8">
        <f t="shared" si="17"/>
        <v>0</v>
      </c>
      <c r="Z47" s="29"/>
      <c r="AA47" s="23">
        <f t="shared" si="19"/>
        <v>161696.10999999999</v>
      </c>
      <c r="AB47" s="23">
        <f t="shared" si="20"/>
        <v>161696.10999999999</v>
      </c>
      <c r="AC47" s="23">
        <f t="shared" si="21"/>
        <v>922536.8</v>
      </c>
      <c r="AD47" s="8">
        <f t="shared" si="18"/>
        <v>0.17527334410941653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75</v>
      </c>
      <c r="E48" s="18">
        <v>8100</v>
      </c>
      <c r="F48" s="33"/>
      <c r="G48" s="19">
        <v>0</v>
      </c>
      <c r="H48" s="19">
        <v>0</v>
      </c>
      <c r="I48" s="19">
        <v>0</v>
      </c>
      <c r="J48" s="8" t="str">
        <f t="shared" si="14"/>
        <v>%</v>
      </c>
      <c r="K48" s="29"/>
      <c r="L48" s="23">
        <v>0</v>
      </c>
      <c r="M48" s="23">
        <v>0</v>
      </c>
      <c r="N48" s="23">
        <v>0</v>
      </c>
      <c r="O48" s="20" t="str">
        <f t="shared" si="15"/>
        <v>%</v>
      </c>
      <c r="P48" s="28"/>
      <c r="Q48" s="19">
        <v>0</v>
      </c>
      <c r="R48" s="19">
        <v>0</v>
      </c>
      <c r="S48" s="19">
        <v>0</v>
      </c>
      <c r="T48" s="20" t="str">
        <f t="shared" si="16"/>
        <v>%</v>
      </c>
      <c r="U48" s="28"/>
      <c r="V48" s="19">
        <v>0</v>
      </c>
      <c r="W48" s="23">
        <v>0</v>
      </c>
      <c r="X48" s="23">
        <v>0</v>
      </c>
      <c r="Y48" s="8" t="str">
        <f t="shared" si="17"/>
        <v>%</v>
      </c>
      <c r="Z48" s="29"/>
      <c r="AA48" s="23">
        <f t="shared" si="19"/>
        <v>0</v>
      </c>
      <c r="AB48" s="23">
        <f t="shared" si="20"/>
        <v>0</v>
      </c>
      <c r="AC48" s="23">
        <f t="shared" si="21"/>
        <v>0</v>
      </c>
      <c r="AD48" s="8" t="str">
        <f t="shared" si="18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76</v>
      </c>
      <c r="E49" s="18">
        <v>8200</v>
      </c>
      <c r="F49" s="33"/>
      <c r="G49" s="19">
        <v>0</v>
      </c>
      <c r="H49" s="19">
        <v>0</v>
      </c>
      <c r="I49" s="19">
        <v>0</v>
      </c>
      <c r="J49" s="8" t="str">
        <f t="shared" si="14"/>
        <v>%</v>
      </c>
      <c r="K49" s="29"/>
      <c r="L49" s="23">
        <v>0</v>
      </c>
      <c r="M49" s="23">
        <v>0</v>
      </c>
      <c r="N49" s="23">
        <v>0</v>
      </c>
      <c r="O49" s="20" t="str">
        <f t="shared" si="15"/>
        <v>%</v>
      </c>
      <c r="P49" s="28"/>
      <c r="Q49" s="19">
        <v>0</v>
      </c>
      <c r="R49" s="19">
        <v>0</v>
      </c>
      <c r="S49" s="19">
        <v>0</v>
      </c>
      <c r="T49" s="20" t="str">
        <f t="shared" si="16"/>
        <v>%</v>
      </c>
      <c r="U49" s="28"/>
      <c r="V49" s="19">
        <v>0</v>
      </c>
      <c r="W49" s="23">
        <v>0</v>
      </c>
      <c r="X49" s="23">
        <v>0</v>
      </c>
      <c r="Y49" s="8" t="str">
        <f t="shared" si="17"/>
        <v>%</v>
      </c>
      <c r="Z49" s="29"/>
      <c r="AA49" s="23">
        <f t="shared" si="19"/>
        <v>0</v>
      </c>
      <c r="AB49" s="23">
        <f t="shared" si="20"/>
        <v>0</v>
      </c>
      <c r="AC49" s="23">
        <f t="shared" si="21"/>
        <v>0</v>
      </c>
      <c r="AD49" s="8" t="str">
        <f t="shared" si="18"/>
        <v>%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77</v>
      </c>
      <c r="E50" s="18">
        <v>9100</v>
      </c>
      <c r="F50" s="33"/>
      <c r="G50" s="19">
        <v>0</v>
      </c>
      <c r="H50" s="19">
        <v>0</v>
      </c>
      <c r="I50" s="19">
        <v>32762.5</v>
      </c>
      <c r="J50" s="8">
        <f t="shared" si="14"/>
        <v>0</v>
      </c>
      <c r="K50" s="29"/>
      <c r="L50" s="23">
        <v>0</v>
      </c>
      <c r="M50" s="23">
        <v>0</v>
      </c>
      <c r="N50" s="23">
        <v>0</v>
      </c>
      <c r="O50" s="20" t="str">
        <f t="shared" si="15"/>
        <v>%</v>
      </c>
      <c r="P50" s="28"/>
      <c r="Q50" s="19">
        <v>0</v>
      </c>
      <c r="R50" s="19">
        <v>0</v>
      </c>
      <c r="S50" s="19">
        <v>0</v>
      </c>
      <c r="T50" s="20" t="str">
        <f t="shared" si="16"/>
        <v>%</v>
      </c>
      <c r="U50" s="28"/>
      <c r="V50" s="19">
        <v>0</v>
      </c>
      <c r="W50" s="23">
        <v>0</v>
      </c>
      <c r="X50" s="23">
        <v>0</v>
      </c>
      <c r="Y50" s="8" t="str">
        <f t="shared" si="17"/>
        <v>%</v>
      </c>
      <c r="Z50" s="29"/>
      <c r="AA50" s="23">
        <f t="shared" si="19"/>
        <v>0</v>
      </c>
      <c r="AB50" s="23">
        <f t="shared" si="20"/>
        <v>0</v>
      </c>
      <c r="AC50" s="23">
        <f t="shared" si="21"/>
        <v>32762.5</v>
      </c>
      <c r="AD50" s="8">
        <f t="shared" si="18"/>
        <v>0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78</v>
      </c>
      <c r="E51" s="18">
        <v>9200</v>
      </c>
      <c r="F51" s="33"/>
      <c r="G51" s="19">
        <v>0</v>
      </c>
      <c r="H51" s="19">
        <v>0</v>
      </c>
      <c r="I51" s="19">
        <v>0</v>
      </c>
      <c r="J51" s="8" t="str">
        <f t="shared" si="14"/>
        <v>%</v>
      </c>
      <c r="K51" s="29"/>
      <c r="L51" s="23">
        <v>0</v>
      </c>
      <c r="M51" s="23">
        <v>0</v>
      </c>
      <c r="N51" s="23">
        <v>0</v>
      </c>
      <c r="O51" s="20" t="str">
        <f t="shared" si="15"/>
        <v>%</v>
      </c>
      <c r="P51" s="28"/>
      <c r="Q51" s="19">
        <v>0</v>
      </c>
      <c r="R51" s="19">
        <v>0</v>
      </c>
      <c r="S51" s="19">
        <v>0</v>
      </c>
      <c r="T51" s="20" t="str">
        <f t="shared" si="16"/>
        <v>%</v>
      </c>
      <c r="U51" s="28"/>
      <c r="V51" s="19">
        <v>36833.03</v>
      </c>
      <c r="W51" s="23">
        <v>36833.03</v>
      </c>
      <c r="X51" s="23">
        <v>446996.36</v>
      </c>
      <c r="Y51" s="8">
        <f t="shared" si="17"/>
        <v>8.2401185548804018E-2</v>
      </c>
      <c r="Z51" s="29"/>
      <c r="AA51" s="23">
        <f t="shared" si="19"/>
        <v>36833.03</v>
      </c>
      <c r="AB51" s="23">
        <f t="shared" si="20"/>
        <v>36833.03</v>
      </c>
      <c r="AC51" s="23">
        <f t="shared" si="21"/>
        <v>446996.36</v>
      </c>
      <c r="AD51" s="8">
        <f t="shared" si="18"/>
        <v>8.2401185548804018E-2</v>
      </c>
    </row>
    <row r="52" spans="1:30" ht="15.75" x14ac:dyDescent="0.25">
      <c r="A52" s="14" t="s">
        <v>36</v>
      </c>
      <c r="B52" s="3" t="s">
        <v>37</v>
      </c>
      <c r="C52" s="5" t="s">
        <v>17</v>
      </c>
      <c r="D52" s="33" t="s">
        <v>79</v>
      </c>
      <c r="E52" s="18">
        <v>9800</v>
      </c>
      <c r="F52" s="33"/>
      <c r="G52" s="19">
        <v>0</v>
      </c>
      <c r="H52" s="19">
        <v>0</v>
      </c>
      <c r="I52" s="19">
        <v>0</v>
      </c>
      <c r="J52" s="8" t="str">
        <f t="shared" si="14"/>
        <v>%</v>
      </c>
      <c r="K52" s="29"/>
      <c r="L52" s="23">
        <v>0</v>
      </c>
      <c r="M52" s="23">
        <v>0</v>
      </c>
      <c r="N52" s="23">
        <v>0</v>
      </c>
      <c r="O52" s="20" t="str">
        <f t="shared" si="15"/>
        <v>%</v>
      </c>
      <c r="P52" s="28"/>
      <c r="Q52" s="19">
        <v>484.24</v>
      </c>
      <c r="R52" s="19">
        <v>484.24</v>
      </c>
      <c r="S52" s="19">
        <v>0</v>
      </c>
      <c r="T52" s="20" t="str">
        <f t="shared" si="16"/>
        <v>%</v>
      </c>
      <c r="U52" s="28"/>
      <c r="V52" s="19">
        <v>0</v>
      </c>
      <c r="W52" s="23">
        <v>0</v>
      </c>
      <c r="X52" s="23">
        <v>0</v>
      </c>
      <c r="Y52" s="8" t="str">
        <f t="shared" si="17"/>
        <v>%</v>
      </c>
      <c r="Z52" s="29"/>
      <c r="AA52" s="23">
        <f t="shared" si="19"/>
        <v>484.24</v>
      </c>
      <c r="AB52" s="23">
        <f t="shared" si="20"/>
        <v>484.24</v>
      </c>
      <c r="AC52" s="23">
        <f t="shared" si="21"/>
        <v>0</v>
      </c>
      <c r="AD52" s="8" t="str">
        <f t="shared" si="18"/>
        <v>%</v>
      </c>
    </row>
    <row r="53" spans="1:30" ht="30.75" customHeight="1" x14ac:dyDescent="0.25">
      <c r="A53" s="3"/>
      <c r="B53" s="3"/>
      <c r="C53" s="9" t="s">
        <v>38</v>
      </c>
      <c r="D53" s="5"/>
      <c r="E53" s="5"/>
      <c r="F53" s="5"/>
      <c r="G53" s="57">
        <f>SUM(G37:G52)</f>
        <v>231171.91999999998</v>
      </c>
      <c r="H53" s="57">
        <f>SUM(H37:H52)</f>
        <v>231171.91999999998</v>
      </c>
      <c r="I53" s="57">
        <f>SUM(I37:I52)</f>
        <v>5130936.0100000007</v>
      </c>
      <c r="J53" s="31">
        <f>IF(I53=0,"",H53/I53)</f>
        <v>4.5054531872830733E-2</v>
      </c>
      <c r="K53" s="29"/>
      <c r="L53" s="57">
        <f>SUM(L37:L51)</f>
        <v>9853.119999999999</v>
      </c>
      <c r="M53" s="57">
        <f>SUM(M37:M51)</f>
        <v>9853.119999999999</v>
      </c>
      <c r="N53" s="57">
        <f>SUM(N37:N51)</f>
        <v>337991.77</v>
      </c>
      <c r="O53" s="137">
        <f>IF(N53=0,"",M53/N53)</f>
        <v>2.9151952427717391E-2</v>
      </c>
      <c r="P53" s="28"/>
      <c r="Q53" s="71">
        <f>SUM(Q37:Q52)</f>
        <v>484.24</v>
      </c>
      <c r="R53" s="71">
        <f>SUM(R37:R52)</f>
        <v>484.24</v>
      </c>
      <c r="S53" s="71">
        <f>SUM(S37:S52)</f>
        <v>0</v>
      </c>
      <c r="T53" s="137" t="str">
        <f>IF(S53=0,"",R53/S53)</f>
        <v/>
      </c>
      <c r="U53" s="28"/>
      <c r="V53" s="71">
        <f>SUM(V37:V52)</f>
        <v>294799.03000000003</v>
      </c>
      <c r="W53" s="57">
        <f>SUM(W37:W52)</f>
        <v>294799.03000000003</v>
      </c>
      <c r="X53" s="57">
        <f>SUM(X37:X52)</f>
        <v>1691236.31</v>
      </c>
      <c r="Y53" s="31">
        <f>IF(X53=0,"",W53/X53)</f>
        <v>0.17430978051789819</v>
      </c>
      <c r="Z53" s="29"/>
      <c r="AA53" s="57">
        <f>SUM(AA37:AA52)</f>
        <v>536308.30999999994</v>
      </c>
      <c r="AB53" s="57">
        <f>SUM(AB37:AB52)</f>
        <v>536308.30999999994</v>
      </c>
      <c r="AC53" s="57">
        <f>SUM(AC37:AC52)</f>
        <v>7160164.0900000008</v>
      </c>
      <c r="AD53" s="31">
        <f>IF(AC53=0,"",AB53/AC53)</f>
        <v>7.4901678684852577E-2</v>
      </c>
    </row>
    <row r="54" spans="1:30" ht="27.75" customHeight="1" x14ac:dyDescent="0.25">
      <c r="A54" s="3"/>
      <c r="B54" s="3"/>
      <c r="C54" s="9" t="s">
        <v>39</v>
      </c>
      <c r="D54" s="5"/>
      <c r="E54" s="5"/>
      <c r="F54" s="5"/>
      <c r="G54" s="58">
        <f>G33-G53</f>
        <v>316143.72000000003</v>
      </c>
      <c r="H54" s="58">
        <f>H33-H53</f>
        <v>418550.72000000003</v>
      </c>
      <c r="I54" s="58">
        <f>I33-I53</f>
        <v>1077706.9899999993</v>
      </c>
      <c r="J54" s="31">
        <f>IF(I54=0,"",H54/I54)</f>
        <v>0.38837153686829134</v>
      </c>
      <c r="K54" s="29"/>
      <c r="L54" s="58">
        <f>L33-L53</f>
        <v>0</v>
      </c>
      <c r="M54" s="58">
        <f>M33-M53</f>
        <v>0</v>
      </c>
      <c r="N54" s="58">
        <f>N33-N53</f>
        <v>0.26999999996041879</v>
      </c>
      <c r="O54" s="137"/>
      <c r="P54" s="28"/>
      <c r="Q54" s="138">
        <f>Q33-Q53</f>
        <v>513.26</v>
      </c>
      <c r="R54" s="138">
        <f>R33-R53</f>
        <v>513.26</v>
      </c>
      <c r="S54" s="138">
        <f>S33-S53</f>
        <v>0</v>
      </c>
      <c r="T54" s="137" t="str">
        <f>IF(S54=0,"",R54/S54)</f>
        <v/>
      </c>
      <c r="U54" s="28"/>
      <c r="V54" s="138">
        <f>V33-V53</f>
        <v>-294799.03000000003</v>
      </c>
      <c r="W54" s="58">
        <f>W33-W53</f>
        <v>-294799.03000000003</v>
      </c>
      <c r="X54" s="58">
        <f>X33-X53</f>
        <v>-865518.31</v>
      </c>
      <c r="Y54" s="31">
        <f>IF(X54=0,"",W54/X54)</f>
        <v>0.34060403644147058</v>
      </c>
      <c r="Z54" s="29"/>
      <c r="AA54" s="58">
        <f>AA33-AA53</f>
        <v>21857.95000000007</v>
      </c>
      <c r="AB54" s="58">
        <f>AB33-AB53</f>
        <v>124264.95000000007</v>
      </c>
      <c r="AC54" s="58">
        <f>AC33-AC53</f>
        <v>212188.94999999925</v>
      </c>
      <c r="AD54" s="31">
        <f>IF(AC54=0,"",AB54/AC54)</f>
        <v>0.58563346489061052</v>
      </c>
    </row>
    <row r="55" spans="1:30" x14ac:dyDescent="0.2">
      <c r="A55" s="3"/>
      <c r="B55" s="3"/>
      <c r="C55" s="5"/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ht="15.75" x14ac:dyDescent="0.25">
      <c r="A56" s="3"/>
      <c r="B56" s="3"/>
      <c r="C56" s="9" t="s">
        <v>40</v>
      </c>
      <c r="D56" s="5"/>
      <c r="E56" s="5"/>
      <c r="F56" s="5"/>
      <c r="G56" s="29"/>
      <c r="H56" s="29"/>
      <c r="I56" s="29"/>
      <c r="J56" s="8"/>
      <c r="K56" s="29"/>
      <c r="L56" s="29"/>
      <c r="M56" s="29"/>
      <c r="N56" s="29"/>
      <c r="O56" s="20"/>
      <c r="P56" s="28"/>
      <c r="Q56" s="28"/>
      <c r="R56" s="28"/>
      <c r="S56" s="28"/>
      <c r="T56" s="20"/>
      <c r="U56" s="28"/>
      <c r="V56" s="28"/>
      <c r="W56" s="29"/>
      <c r="X56" s="29"/>
      <c r="Y56" s="8"/>
      <c r="Z56" s="29"/>
      <c r="AA56" s="29"/>
      <c r="AB56" s="29"/>
      <c r="AC56" s="29"/>
      <c r="AD56" s="8"/>
    </row>
    <row r="57" spans="1:30" x14ac:dyDescent="0.2">
      <c r="A57" s="3" t="str">
        <f>$C$56</f>
        <v>Other Financing Sources (Uses)</v>
      </c>
      <c r="B57" s="3" t="s">
        <v>41</v>
      </c>
      <c r="C57" s="5" t="s">
        <v>17</v>
      </c>
      <c r="D57" s="32" t="s">
        <v>42</v>
      </c>
      <c r="E57" s="34">
        <v>3600</v>
      </c>
      <c r="F57" s="5"/>
      <c r="G57" s="19">
        <v>0</v>
      </c>
      <c r="H57" s="19">
        <v>0</v>
      </c>
      <c r="I57" s="59">
        <v>24732</v>
      </c>
      <c r="J57" s="8">
        <f>IF(I57=0,"%",H57/I57)</f>
        <v>0</v>
      </c>
      <c r="K57" s="29"/>
      <c r="L57" s="66">
        <v>0</v>
      </c>
      <c r="M57" s="66">
        <v>0</v>
      </c>
      <c r="N57" s="59"/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0</v>
      </c>
      <c r="X57" s="68">
        <v>774737</v>
      </c>
      <c r="Y57" s="8">
        <f>IF(X57=0,"%",W57/X57)</f>
        <v>0</v>
      </c>
      <c r="Z57" s="29"/>
      <c r="AA57" s="59">
        <f>G57+L57+Q57+V57</f>
        <v>0</v>
      </c>
      <c r="AB57" s="59">
        <f>H57+M57+R57+W57</f>
        <v>0</v>
      </c>
      <c r="AC57" s="59">
        <f>I57+N57+S57+X57</f>
        <v>799469</v>
      </c>
      <c r="AD57" s="8">
        <f>IF(AC57=0,"%",AB57/AC57)</f>
        <v>0</v>
      </c>
    </row>
    <row r="58" spans="1:30" x14ac:dyDescent="0.2">
      <c r="A58" s="3" t="str">
        <f>$C$56</f>
        <v>Other Financing Sources (Uses)</v>
      </c>
      <c r="B58" s="3" t="s">
        <v>41</v>
      </c>
      <c r="C58" s="5" t="s">
        <v>17</v>
      </c>
      <c r="D58" s="32" t="s">
        <v>43</v>
      </c>
      <c r="E58" s="34">
        <v>9700</v>
      </c>
      <c r="F58" s="5"/>
      <c r="G58" s="19">
        <v>56806.03</v>
      </c>
      <c r="H58" s="19">
        <v>56806.03</v>
      </c>
      <c r="I58" s="19">
        <v>1000032</v>
      </c>
      <c r="J58" s="8">
        <f>IF(I58=0,"%",H58/I58)</f>
        <v>5.6804212265207515E-2</v>
      </c>
      <c r="K58" s="29"/>
      <c r="L58" s="66">
        <v>0</v>
      </c>
      <c r="M58" s="66">
        <v>0</v>
      </c>
      <c r="N58" s="59">
        <v>0</v>
      </c>
      <c r="O58" s="20" t="str">
        <f>IF(N58=0,"%",M58/N58)</f>
        <v>%</v>
      </c>
      <c r="P58" s="28"/>
      <c r="Q58" s="67">
        <v>0</v>
      </c>
      <c r="R58" s="67">
        <v>0</v>
      </c>
      <c r="S58" s="68">
        <v>0</v>
      </c>
      <c r="T58" s="20" t="str">
        <f>IF(S58=0,"%",R58/S58)</f>
        <v>%</v>
      </c>
      <c r="U58" s="28"/>
      <c r="V58" s="67"/>
      <c r="W58" s="66"/>
      <c r="X58" s="59"/>
      <c r="Y58" s="8" t="str">
        <f>IF(X58=0,"%",W58/X58)</f>
        <v>%</v>
      </c>
      <c r="Z58" s="29"/>
      <c r="AA58" s="66">
        <f>G58+L58+Q58</f>
        <v>56806.03</v>
      </c>
      <c r="AB58" s="66">
        <f>H58+M58+R58</f>
        <v>56806.03</v>
      </c>
      <c r="AC58" s="59">
        <f>I58+N58+S58</f>
        <v>1000032</v>
      </c>
      <c r="AD58" s="8">
        <f>IF(AC58=0,"%",AB58/AC58)</f>
        <v>5.6804212265207515E-2</v>
      </c>
    </row>
    <row r="59" spans="1:30" ht="27.75" customHeight="1" x14ac:dyDescent="0.25">
      <c r="A59" s="3"/>
      <c r="B59" s="3"/>
      <c r="C59" s="9" t="s">
        <v>44</v>
      </c>
      <c r="D59" s="5"/>
      <c r="E59" s="5"/>
      <c r="F59" s="5"/>
      <c r="G59" s="57">
        <f>SUM(G57-G58)</f>
        <v>-56806.03</v>
      </c>
      <c r="H59" s="57">
        <f>SUM(H57-H58)</f>
        <v>-56806.03</v>
      </c>
      <c r="I59" s="57">
        <f>SUM(I57-I58)</f>
        <v>-975300</v>
      </c>
      <c r="J59" s="31">
        <f>IF(I59=0,"",H59/I59)</f>
        <v>5.8244673433815237E-2</v>
      </c>
      <c r="K59" s="29"/>
      <c r="L59" s="57">
        <f>SUM(L57:L58)</f>
        <v>0</v>
      </c>
      <c r="M59" s="57">
        <f>SUM(M57:M58)</f>
        <v>0</v>
      </c>
      <c r="N59" s="57">
        <f>SUM(N57:N58)</f>
        <v>0</v>
      </c>
      <c r="O59" s="137" t="str">
        <f>IF(N59=0,"",M59/N59)</f>
        <v/>
      </c>
      <c r="P59" s="28"/>
      <c r="Q59" s="71">
        <f>SUM(Q57:Q58)</f>
        <v>0</v>
      </c>
      <c r="R59" s="71">
        <f>SUM(R57:R58)</f>
        <v>0</v>
      </c>
      <c r="S59" s="71">
        <f>SUM(S57:S58)</f>
        <v>0</v>
      </c>
      <c r="T59" s="137" t="str">
        <f>IF(S59=0,"",R59/S59)</f>
        <v/>
      </c>
      <c r="U59" s="28"/>
      <c r="V59" s="71">
        <f>SUM(V57:V58)</f>
        <v>0</v>
      </c>
      <c r="W59" s="57">
        <f>SUM(W57:W58)</f>
        <v>0</v>
      </c>
      <c r="X59" s="57">
        <f>SUM(X57:X58)</f>
        <v>774737</v>
      </c>
      <c r="Y59" s="31">
        <f>IF(X59=0,"",W59/X59)</f>
        <v>0</v>
      </c>
      <c r="Z59" s="29"/>
      <c r="AA59" s="57">
        <f>SUM(AA57:AA58)</f>
        <v>56806.03</v>
      </c>
      <c r="AB59" s="57">
        <f>AB57-AB58</f>
        <v>-56806.03</v>
      </c>
      <c r="AC59" s="57">
        <f>SUM(AC57:AC58)</f>
        <v>1799501</v>
      </c>
      <c r="AD59" s="31">
        <f>IF(AC59=0,"",AB59/AC59)</f>
        <v>-3.1567656811527192E-2</v>
      </c>
    </row>
    <row r="60" spans="1:30" x14ac:dyDescent="0.2">
      <c r="A60" s="3"/>
      <c r="B60" s="3"/>
      <c r="C60" s="5"/>
      <c r="D60" s="5"/>
      <c r="E60" s="75"/>
      <c r="F60" s="5"/>
      <c r="G60" s="29"/>
      <c r="H60" s="29"/>
      <c r="I60" s="29"/>
      <c r="J60" s="8"/>
      <c r="K60" s="29"/>
      <c r="L60" s="29"/>
      <c r="M60" s="29"/>
      <c r="N60" s="29"/>
      <c r="O60" s="20"/>
      <c r="P60" s="28"/>
      <c r="Q60" s="28"/>
      <c r="R60" s="28"/>
      <c r="S60" s="28"/>
      <c r="T60" s="20"/>
      <c r="U60" s="28"/>
      <c r="V60" s="28"/>
      <c r="W60" s="29"/>
      <c r="X60" s="29"/>
      <c r="Y60" s="8"/>
      <c r="Z60" s="29"/>
      <c r="AA60" s="29"/>
      <c r="AB60" s="29"/>
      <c r="AC60" s="29"/>
      <c r="AD60" s="8"/>
    </row>
    <row r="61" spans="1:30" ht="15.75" x14ac:dyDescent="0.25">
      <c r="A61" s="3"/>
      <c r="B61" s="3"/>
      <c r="C61" s="9" t="s">
        <v>45</v>
      </c>
      <c r="D61" s="5"/>
      <c r="E61" s="5"/>
      <c r="F61" s="5"/>
      <c r="G61" s="59">
        <f>G54+G59</f>
        <v>259337.69000000003</v>
      </c>
      <c r="H61" s="59">
        <f>H54+H59</f>
        <v>361744.69000000006</v>
      </c>
      <c r="I61" s="59"/>
      <c r="J61" s="8"/>
      <c r="K61" s="29"/>
      <c r="L61" s="59"/>
      <c r="M61" s="59">
        <f>M33-M53+M59</f>
        <v>1.8189894035458565E-12</v>
      </c>
      <c r="N61" s="59"/>
      <c r="O61" s="28"/>
      <c r="P61" s="28"/>
      <c r="Q61" s="68"/>
      <c r="R61" s="68">
        <f>R33-R53+R59</f>
        <v>513.26</v>
      </c>
      <c r="S61" s="68">
        <f>S33-S53+S59</f>
        <v>0</v>
      </c>
      <c r="T61" s="28"/>
      <c r="U61" s="28">
        <f>U33-U53+U59</f>
        <v>0</v>
      </c>
      <c r="V61" s="68"/>
      <c r="W61" s="59">
        <f>W33-W53+W59</f>
        <v>-294799.03000000003</v>
      </c>
      <c r="X61" s="59">
        <f>X33-X53+X59</f>
        <v>-90781.310000000056</v>
      </c>
      <c r="Y61" s="29"/>
      <c r="Z61" s="29"/>
      <c r="AA61" s="59"/>
      <c r="AB61" s="59">
        <f>AB33-AB53+AB59</f>
        <v>67458.920000000071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46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>
        <f>H62+R62+W62</f>
        <v>0</v>
      </c>
      <c r="AC62" s="59"/>
      <c r="AD62" s="8" t="str">
        <f>IF(AC62=0,"",AB62/AC62)</f>
        <v/>
      </c>
    </row>
    <row r="63" spans="1:30" x14ac:dyDescent="0.2">
      <c r="A63" s="3"/>
      <c r="B63" s="3"/>
      <c r="C63" s="5" t="s">
        <v>47</v>
      </c>
      <c r="D63" s="5"/>
      <c r="E63" s="5"/>
      <c r="F63" s="5"/>
      <c r="G63" s="59"/>
      <c r="H63" s="59"/>
      <c r="I63" s="59"/>
      <c r="J63" s="8" t="str">
        <f>IF(I63=0,"",H63/I63)</f>
        <v/>
      </c>
      <c r="K63" s="29"/>
      <c r="L63" s="59"/>
      <c r="M63" s="59"/>
      <c r="N63" s="59"/>
      <c r="O63" s="20" t="str">
        <f>IF(N63=0,"",M63/N63)</f>
        <v/>
      </c>
      <c r="P63" s="28"/>
      <c r="Q63" s="68"/>
      <c r="R63" s="68"/>
      <c r="S63" s="68"/>
      <c r="T63" s="20" t="str">
        <f>IF(S63=0,"",R63/S63)</f>
        <v/>
      </c>
      <c r="U63" s="28"/>
      <c r="V63" s="68"/>
      <c r="W63" s="59"/>
      <c r="X63" s="59"/>
      <c r="Y63" s="8" t="str">
        <f>IF(X63=0,"",W63/X63)</f>
        <v/>
      </c>
      <c r="Z63" s="29"/>
      <c r="AA63" s="59"/>
      <c r="AB63" s="59"/>
      <c r="AC63" s="59"/>
      <c r="AD63" s="8" t="str">
        <f>IF(AC63=0,"",AB63/AC63)</f>
        <v/>
      </c>
    </row>
    <row r="64" spans="1:30" ht="15.75" x14ac:dyDescent="0.25">
      <c r="A64" s="3"/>
      <c r="B64" s="3"/>
      <c r="C64" s="9" t="s">
        <v>48</v>
      </c>
      <c r="D64" s="5"/>
      <c r="E64" s="5"/>
      <c r="F64" s="5"/>
      <c r="G64" s="57">
        <f>SUM(G62:G63)</f>
        <v>0</v>
      </c>
      <c r="H64" s="57">
        <f>SUM(H62:H63)</f>
        <v>0</v>
      </c>
      <c r="I64" s="57">
        <f>SUM(I62:I63)</f>
        <v>0</v>
      </c>
      <c r="J64" s="31" t="str">
        <f>IF(I64=0,"",H64/I64)</f>
        <v/>
      </c>
      <c r="K64" s="29"/>
      <c r="L64" s="57">
        <f>SUM(L62:L63)</f>
        <v>0</v>
      </c>
      <c r="M64" s="57">
        <f>SUM(M62:M63)</f>
        <v>0</v>
      </c>
      <c r="N64" s="57">
        <f>SUM(N62:N63)</f>
        <v>0</v>
      </c>
      <c r="O64" s="137" t="str">
        <f>IF(N64=0,"",M64/N64)</f>
        <v/>
      </c>
      <c r="P64" s="28"/>
      <c r="Q64" s="71">
        <f>SUM(Q62:Q63)</f>
        <v>0</v>
      </c>
      <c r="R64" s="71">
        <f>SUM(R62:R63)</f>
        <v>0</v>
      </c>
      <c r="S64" s="71">
        <f>SUM(S62:S63)</f>
        <v>0</v>
      </c>
      <c r="T64" s="137" t="str">
        <f>IF(S64=0,"",R64/S64)</f>
        <v/>
      </c>
      <c r="U64" s="28"/>
      <c r="V64" s="71">
        <f>SUM(V62:V63)</f>
        <v>0</v>
      </c>
      <c r="W64" s="57">
        <f>SUM(W62:W63)</f>
        <v>0</v>
      </c>
      <c r="X64" s="57">
        <f>SUM(X62:X63)</f>
        <v>0</v>
      </c>
      <c r="Y64" s="31" t="str">
        <f>IF(X64=0,"",W64/X64)</f>
        <v/>
      </c>
      <c r="Z64" s="29"/>
      <c r="AA64" s="57">
        <f>SUM(AA62:AA63)</f>
        <v>0</v>
      </c>
      <c r="AB64" s="57">
        <f>SUM(AB62:AB63)</f>
        <v>0</v>
      </c>
      <c r="AC64" s="57">
        <f>SUM(AC62:AC63)</f>
        <v>0</v>
      </c>
      <c r="AD64" s="31" t="str">
        <f>IF(AC64=0,"",AB64/AC64)</f>
        <v/>
      </c>
    </row>
    <row r="65" spans="1:30" ht="6.75" customHeight="1" x14ac:dyDescent="0.2">
      <c r="A65" s="3"/>
      <c r="B65" s="3"/>
      <c r="C65" s="5"/>
      <c r="D65" s="5"/>
      <c r="E65" s="5"/>
      <c r="F65" s="5"/>
      <c r="G65" s="29"/>
      <c r="H65" s="29"/>
      <c r="I65" s="29"/>
      <c r="J65" s="8"/>
      <c r="K65" s="29"/>
      <c r="L65" s="29"/>
      <c r="M65" s="29"/>
      <c r="N65" s="29"/>
      <c r="O65" s="20"/>
      <c r="P65" s="28"/>
      <c r="Q65" s="28"/>
      <c r="R65" s="28"/>
      <c r="S65" s="28"/>
      <c r="T65" s="20"/>
      <c r="U65" s="28"/>
      <c r="V65" s="28"/>
      <c r="W65" s="29"/>
      <c r="X65" s="29"/>
      <c r="Y65" s="8"/>
      <c r="Z65" s="29"/>
      <c r="AA65" s="29"/>
      <c r="AB65" s="29"/>
      <c r="AC65" s="29"/>
      <c r="AD65" s="8"/>
    </row>
    <row r="66" spans="1:30" ht="28.5" customHeight="1" thickBot="1" x14ac:dyDescent="0.3">
      <c r="A66" s="3"/>
      <c r="B66" s="3"/>
      <c r="C66" s="35" t="s">
        <v>49</v>
      </c>
      <c r="D66" s="36"/>
      <c r="E66" s="36"/>
      <c r="F66" s="36"/>
      <c r="G66" s="65">
        <f>G64+G61</f>
        <v>259337.69000000003</v>
      </c>
      <c r="H66" s="65">
        <f>H64+H61</f>
        <v>361744.69000000006</v>
      </c>
      <c r="I66" s="65">
        <f>I64+I61</f>
        <v>0</v>
      </c>
      <c r="J66" s="38"/>
      <c r="K66" s="39"/>
      <c r="L66" s="65">
        <f>L64+L61</f>
        <v>0</v>
      </c>
      <c r="M66" s="65">
        <f>M64+M61</f>
        <v>1.8189894035458565E-12</v>
      </c>
      <c r="N66" s="65">
        <f>N64+N61</f>
        <v>0</v>
      </c>
      <c r="O66" s="140" t="str">
        <f>IF(N66=0,"%",M66/N66)</f>
        <v>%</v>
      </c>
      <c r="P66" s="145"/>
      <c r="Q66" s="139">
        <f>Q64+Q61</f>
        <v>0</v>
      </c>
      <c r="R66" s="139">
        <f>R64+R61</f>
        <v>513.26</v>
      </c>
      <c r="S66" s="139">
        <f>S64+S61</f>
        <v>0</v>
      </c>
      <c r="T66" s="140" t="str">
        <f>IF(S66=0,"%",R66/S66)</f>
        <v>%</v>
      </c>
      <c r="U66" s="145"/>
      <c r="V66" s="139">
        <f>V64+V61</f>
        <v>0</v>
      </c>
      <c r="W66" s="65">
        <f>W64+W61</f>
        <v>-294799.03000000003</v>
      </c>
      <c r="X66" s="65">
        <f>X64+X61</f>
        <v>-90781.310000000056</v>
      </c>
      <c r="Y66" s="38">
        <f>IF(X66=0,"%",W66/X66)</f>
        <v>3.2473537779968127</v>
      </c>
      <c r="Z66" s="39"/>
      <c r="AA66" s="65">
        <f>AA64+AA61</f>
        <v>0</v>
      </c>
      <c r="AB66" s="65">
        <f>AB64+AB61</f>
        <v>67458.920000000071</v>
      </c>
      <c r="AC66" s="65">
        <f>AC64+AC61</f>
        <v>0</v>
      </c>
      <c r="AD66" s="38" t="str">
        <f>IF(AC66=0,"%",AB66/AC66)</f>
        <v>%</v>
      </c>
    </row>
    <row r="67" spans="1:30" x14ac:dyDescent="0.2">
      <c r="AD67" s="4" t="s">
        <v>99</v>
      </c>
    </row>
    <row r="68" spans="1:30" x14ac:dyDescent="0.2">
      <c r="H68" s="40"/>
      <c r="I68" s="56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3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CF6E-B7E8-46B5-899E-3466DE969405}">
  <sheetPr>
    <pageSetUpPr fitToPage="1"/>
  </sheetPr>
  <dimension ref="A1:Z69"/>
  <sheetViews>
    <sheetView topLeftCell="C1" zoomScale="80" zoomScaleNormal="80" zoomScaleSheetLayoutView="50" zoomScalePageLayoutView="40" workbookViewId="0">
      <selection activeCell="R6" sqref="R6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425781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41" customWidth="1"/>
    <col min="16" max="16" width="2.42578125" style="141" customWidth="1"/>
    <col min="17" max="17" width="16.7109375" style="141" customWidth="1"/>
    <col min="18" max="18" width="17.5703125" style="141" customWidth="1"/>
    <col min="19" max="19" width="16.7109375" style="141" customWidth="1"/>
    <col min="20" max="20" width="13.42578125" style="141" customWidth="1"/>
    <col min="21" max="21" width="2.42578125" style="141" customWidth="1"/>
    <col min="22" max="22" width="17.7109375" style="141" bestFit="1" customWidth="1"/>
    <col min="23" max="23" width="19.7109375" style="4" bestFit="1" customWidth="1"/>
    <col min="24" max="24" width="19.140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47" t="s">
        <v>59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6" ht="23.25" x14ac:dyDescent="0.35">
      <c r="A2" s="3"/>
      <c r="B2" s="3"/>
      <c r="C2" s="147" t="s">
        <v>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6" ht="23.25" x14ac:dyDescent="0.35">
      <c r="A3" s="3"/>
      <c r="B3" s="3"/>
      <c r="C3" s="147" t="s">
        <v>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6" ht="23.25" x14ac:dyDescent="0.35">
      <c r="A4" s="3"/>
      <c r="B4" s="3"/>
      <c r="C4" s="147" t="str">
        <f>'1351'!C4:Y4</f>
        <v>For Month or Quarter Ended and For the Year Ending 7/31/2025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36"/>
      <c r="P5" s="136"/>
      <c r="Q5" s="136"/>
      <c r="R5" s="136"/>
      <c r="S5" s="136"/>
      <c r="T5" s="136"/>
      <c r="U5" s="136"/>
      <c r="V5" s="136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36"/>
      <c r="P6" s="136"/>
      <c r="Q6" s="136"/>
      <c r="R6" s="136"/>
      <c r="S6" s="136"/>
      <c r="T6" s="136"/>
      <c r="U6" s="136"/>
      <c r="V6" s="136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1600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1600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48" t="s">
        <v>5</v>
      </c>
      <c r="H11" s="149"/>
      <c r="I11" s="149"/>
      <c r="J11" s="150"/>
      <c r="K11" s="9"/>
      <c r="L11" s="148" t="s">
        <v>7</v>
      </c>
      <c r="M11" s="149"/>
      <c r="N11" s="149"/>
      <c r="O11" s="150"/>
      <c r="P11" s="142"/>
      <c r="Q11" s="151" t="s">
        <v>8</v>
      </c>
      <c r="R11" s="152"/>
      <c r="S11" s="152"/>
      <c r="T11" s="153"/>
      <c r="U11" s="142"/>
      <c r="V11" s="148" t="s">
        <v>9</v>
      </c>
      <c r="W11" s="149"/>
      <c r="X11" s="149"/>
      <c r="Y11" s="154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43"/>
      <c r="Q12" s="41" t="s">
        <v>11</v>
      </c>
      <c r="R12" s="41" t="s">
        <v>12</v>
      </c>
      <c r="S12" s="41" t="s">
        <v>13</v>
      </c>
      <c r="T12" s="41" t="s">
        <v>14</v>
      </c>
      <c r="U12" s="143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80000</v>
      </c>
      <c r="O16" s="20">
        <f>IF(N16=0,"%",M16/N16)</f>
        <v>0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80000</v>
      </c>
      <c r="Y16" s="8">
        <f>IF(X16=0,"%",W16/X16)</f>
        <v>0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2273.12</v>
      </c>
      <c r="M17" s="19">
        <v>2273.12</v>
      </c>
      <c r="N17" s="19">
        <v>606793</v>
      </c>
      <c r="O17" s="20">
        <f>IF(N17=0,"%",M17/N17)</f>
        <v>3.7461210000774561E-3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2273.12</v>
      </c>
      <c r="W17" s="23">
        <f t="shared" si="1"/>
        <v>2273.12</v>
      </c>
      <c r="X17" s="23">
        <f t="shared" si="1"/>
        <v>606793</v>
      </c>
      <c r="Y17" s="8">
        <f>IF(X17=0,"%",W17/X17)</f>
        <v>3.7461210000774561E-3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871887.54</v>
      </c>
      <c r="H19" s="19">
        <v>871887.54</v>
      </c>
      <c r="I19" s="19">
        <v>10338423</v>
      </c>
      <c r="J19" s="20">
        <f t="shared" si="2"/>
        <v>8.4334674640416635E-2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871887.54</v>
      </c>
      <c r="W19" s="23">
        <f t="shared" si="5"/>
        <v>871887.54</v>
      </c>
      <c r="X19" s="23">
        <f t="shared" si="5"/>
        <v>10338423</v>
      </c>
      <c r="Y19" s="8">
        <f t="shared" ref="Y19:Y24" si="6">IF(X19=0,"%",W19/X19)</f>
        <v>8.4334674640416635E-2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37063.11</v>
      </c>
      <c r="H21" s="19">
        <v>37063.11</v>
      </c>
      <c r="I21" s="19">
        <v>413787</v>
      </c>
      <c r="J21" s="20">
        <f t="shared" si="2"/>
        <v>8.9570503664929066E-2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f t="shared" si="5"/>
        <v>37063.11</v>
      </c>
      <c r="W21" s="23">
        <f t="shared" si="5"/>
        <v>37063.11</v>
      </c>
      <c r="X21" s="23">
        <f t="shared" si="5"/>
        <v>413787</v>
      </c>
      <c r="Y21" s="8">
        <f t="shared" si="6"/>
        <v>8.9570503664929066E-2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131802</v>
      </c>
      <c r="H22" s="19">
        <v>131802</v>
      </c>
      <c r="I22" s="19">
        <v>1483517</v>
      </c>
      <c r="J22" s="20">
        <f t="shared" si="2"/>
        <v>8.8844280180139498E-2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131802</v>
      </c>
      <c r="W22" s="23">
        <f t="shared" si="5"/>
        <v>131802</v>
      </c>
      <c r="X22" s="23">
        <f t="shared" si="5"/>
        <v>1483517</v>
      </c>
      <c r="Y22" s="8">
        <f t="shared" si="6"/>
        <v>8.8844280180139498E-2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0</v>
      </c>
      <c r="I24" s="130">
        <v>275000</v>
      </c>
      <c r="J24" s="20">
        <f t="shared" si="2"/>
        <v>0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0</v>
      </c>
      <c r="X24" s="23">
        <f t="shared" si="5"/>
        <v>275000</v>
      </c>
      <c r="Y24" s="8">
        <f t="shared" si="6"/>
        <v>0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62037.18</v>
      </c>
      <c r="H27" s="19">
        <v>62037.18</v>
      </c>
      <c r="I27" s="19">
        <v>667276</v>
      </c>
      <c r="J27" s="20">
        <f t="shared" si="2"/>
        <v>9.2970794693650008E-2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62037.18</v>
      </c>
      <c r="W27" s="23">
        <f t="shared" si="9"/>
        <v>62037.18</v>
      </c>
      <c r="X27" s="23">
        <f t="shared" si="9"/>
        <v>667276</v>
      </c>
      <c r="Y27" s="8">
        <f t="shared" si="10"/>
        <v>9.2970794693650008E-2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9">
        <v>30000</v>
      </c>
      <c r="J29" s="20">
        <f t="shared" si="2"/>
        <v>0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0</v>
      </c>
      <c r="X29" s="23">
        <f t="shared" si="9"/>
        <v>30000</v>
      </c>
      <c r="Y29" s="8">
        <f t="shared" si="10"/>
        <v>0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9">
        <v>120000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0</v>
      </c>
      <c r="W30" s="23">
        <f t="shared" si="9"/>
        <v>0</v>
      </c>
      <c r="X30" s="23">
        <f t="shared" si="9"/>
        <v>120000</v>
      </c>
      <c r="Y30" s="8">
        <f t="shared" si="10"/>
        <v>0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16528.59</v>
      </c>
      <c r="R31" s="19">
        <v>16528.59</v>
      </c>
      <c r="S31" s="19">
        <v>0</v>
      </c>
      <c r="T31" s="20" t="str">
        <f t="shared" si="8"/>
        <v>%</v>
      </c>
      <c r="U31" s="28"/>
      <c r="V31" s="19">
        <f t="shared" si="9"/>
        <v>16528.59</v>
      </c>
      <c r="W31" s="23">
        <f t="shared" si="9"/>
        <v>16528.59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1102789.83</v>
      </c>
      <c r="H32" s="57">
        <f>SUM(H16:H31)</f>
        <v>1102789.83</v>
      </c>
      <c r="I32" s="57">
        <f>SUM(I16:I31)</f>
        <v>13328003</v>
      </c>
      <c r="J32" s="31">
        <f>IF(I32=0,"",H32/I32)</f>
        <v>8.2742315559202681E-2</v>
      </c>
      <c r="K32" s="29"/>
      <c r="L32" s="57">
        <f>SUM(L16:L31)</f>
        <v>2273.12</v>
      </c>
      <c r="M32" s="57">
        <f>SUM(M16:M31)</f>
        <v>2273.12</v>
      </c>
      <c r="N32" s="57">
        <f>SUM(N16:N31)</f>
        <v>686793</v>
      </c>
      <c r="O32" s="137">
        <f>IF(N32=0,"",M32/N32)</f>
        <v>3.3097600004659334E-3</v>
      </c>
      <c r="P32" s="28"/>
      <c r="Q32" s="71">
        <f>SUM(Q16:Q31)</f>
        <v>16528.59</v>
      </c>
      <c r="R32" s="71">
        <f>SUM(R16:R31)</f>
        <v>16528.59</v>
      </c>
      <c r="S32" s="71">
        <f>SUM(S16:S31)</f>
        <v>0</v>
      </c>
      <c r="T32" s="137" t="str">
        <f>IF(S32=0,"",R32/S32)</f>
        <v/>
      </c>
      <c r="U32" s="28"/>
      <c r="V32" s="71">
        <f>SUM(V16:V31)</f>
        <v>1121591.54</v>
      </c>
      <c r="W32" s="57">
        <f>SUM(W16:W31)</f>
        <v>1121591.54</v>
      </c>
      <c r="X32" s="57">
        <f>SUM(X16:X31)</f>
        <v>14014796</v>
      </c>
      <c r="Y32" s="31">
        <f>IF(X32=0,"",W32/X32)</f>
        <v>8.0029102100380195E-2</v>
      </c>
    </row>
    <row r="33" spans="1:25" ht="14.25" customHeight="1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396776.27</v>
      </c>
      <c r="H36" s="19">
        <v>396776.27</v>
      </c>
      <c r="I36" s="19">
        <v>7965987.2800000012</v>
      </c>
      <c r="J36" s="8">
        <f t="shared" ref="J36:J51" si="11">IF(I36=0,"%",H36/I36)</f>
        <v>4.980880034746929E-2</v>
      </c>
      <c r="K36" s="29"/>
      <c r="L36" s="19">
        <v>7371.7399999999989</v>
      </c>
      <c r="M36" s="19">
        <v>7371.7399999999989</v>
      </c>
      <c r="N36" s="19">
        <f>605440.41+11787</f>
        <v>617227.41</v>
      </c>
      <c r="O36" s="20">
        <f t="shared" ref="O36:O51" si="12">IF(N36=0,"%",M36/N36)</f>
        <v>1.1943312757286651E-2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404148.01</v>
      </c>
      <c r="W36" s="23">
        <f t="shared" ref="W36:W51" si="15">H36+M36+R36</f>
        <v>404148.01</v>
      </c>
      <c r="X36" s="23">
        <f t="shared" ref="X36:X51" si="16">I36+N36+S36</f>
        <v>8583214.6900000013</v>
      </c>
      <c r="Y36" s="8">
        <f t="shared" ref="Y36:Y51" si="17">IF(X36=0,"%",W36/X36)</f>
        <v>4.7085855893929635E-2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10038.44</v>
      </c>
      <c r="H37" s="19">
        <v>10038.44</v>
      </c>
      <c r="I37" s="19">
        <v>705621.67999999982</v>
      </c>
      <c r="J37" s="8">
        <f t="shared" si="11"/>
        <v>1.4226376944653972E-2</v>
      </c>
      <c r="K37" s="29"/>
      <c r="L37" s="23">
        <v>2273.12</v>
      </c>
      <c r="M37" s="23">
        <v>2273.12</v>
      </c>
      <c r="N37" s="23">
        <v>69565.67</v>
      </c>
      <c r="O37" s="20">
        <f t="shared" si="12"/>
        <v>3.2675887402507584E-2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12311.560000000001</v>
      </c>
      <c r="W37" s="23">
        <f t="shared" si="15"/>
        <v>12311.560000000001</v>
      </c>
      <c r="X37" s="23">
        <f t="shared" si="16"/>
        <v>775187.34999999986</v>
      </c>
      <c r="Y37" s="8">
        <f t="shared" si="17"/>
        <v>1.5882044514787301E-2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0</v>
      </c>
      <c r="I38" s="19">
        <v>25000</v>
      </c>
      <c r="J38" s="8">
        <f t="shared" si="11"/>
        <v>0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0</v>
      </c>
      <c r="X38" s="23">
        <f t="shared" si="16"/>
        <v>25000</v>
      </c>
      <c r="Y38" s="8">
        <f t="shared" si="17"/>
        <v>0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87069.07</v>
      </c>
      <c r="H40" s="19">
        <v>87069.07</v>
      </c>
      <c r="I40" s="19">
        <v>1286338.8699999999</v>
      </c>
      <c r="J40" s="8">
        <f t="shared" si="11"/>
        <v>6.7687506014647611E-2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87069.07</v>
      </c>
      <c r="W40" s="23">
        <f t="shared" si="15"/>
        <v>87069.07</v>
      </c>
      <c r="X40" s="23">
        <f t="shared" si="16"/>
        <v>1286338.8699999999</v>
      </c>
      <c r="Y40" s="8">
        <f t="shared" si="17"/>
        <v>6.7687506014647611E-2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5846.3</v>
      </c>
      <c r="H42" s="19">
        <v>5846.3</v>
      </c>
      <c r="I42" s="19">
        <v>62790</v>
      </c>
      <c r="J42" s="8">
        <f t="shared" si="11"/>
        <v>9.3108775282688336E-2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5846.3</v>
      </c>
      <c r="W42" s="23">
        <f t="shared" si="15"/>
        <v>5846.3</v>
      </c>
      <c r="X42" s="23">
        <f t="shared" si="16"/>
        <v>62790</v>
      </c>
      <c r="Y42" s="8">
        <f t="shared" si="17"/>
        <v>9.3108775282688336E-2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91000</v>
      </c>
      <c r="J45" s="8">
        <f t="shared" si="11"/>
        <v>0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91000</v>
      </c>
      <c r="Y45" s="8">
        <f t="shared" si="17"/>
        <v>0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161125.62</v>
      </c>
      <c r="H46" s="19">
        <v>161125.62</v>
      </c>
      <c r="I46" s="19">
        <v>1310724.3999999999</v>
      </c>
      <c r="J46" s="8">
        <f t="shared" si="11"/>
        <v>0.1229286797438119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161125.62</v>
      </c>
      <c r="W46" s="23">
        <f t="shared" si="15"/>
        <v>161125.62</v>
      </c>
      <c r="X46" s="23">
        <f t="shared" si="16"/>
        <v>1310724.3999999999</v>
      </c>
      <c r="Y46" s="8">
        <f t="shared" si="17"/>
        <v>0.1229286797438119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0</v>
      </c>
      <c r="I47" s="19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19038.850000000002</v>
      </c>
      <c r="H49" s="19">
        <v>19038.850000000002</v>
      </c>
      <c r="I49" s="19">
        <v>687285.22</v>
      </c>
      <c r="J49" s="8">
        <f t="shared" si="11"/>
        <v>2.7701526885737487E-2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19038.850000000002</v>
      </c>
      <c r="W49" s="23">
        <f t="shared" si="15"/>
        <v>19038.850000000002</v>
      </c>
      <c r="X49" s="23">
        <f t="shared" si="16"/>
        <v>687285.22</v>
      </c>
      <c r="Y49" s="8">
        <f t="shared" si="17"/>
        <v>2.7701526885737487E-2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8871.48</v>
      </c>
      <c r="R51" s="19">
        <v>8871.48</v>
      </c>
      <c r="S51" s="19">
        <v>0</v>
      </c>
      <c r="T51" s="20" t="str">
        <f t="shared" si="13"/>
        <v>%</v>
      </c>
      <c r="U51" s="28"/>
      <c r="V51" s="19">
        <f t="shared" si="14"/>
        <v>8871.48</v>
      </c>
      <c r="W51" s="23">
        <f t="shared" si="15"/>
        <v>8871.48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679894.54999999993</v>
      </c>
      <c r="H52" s="57">
        <f>SUM(H36:H51)</f>
        <v>679894.54999999993</v>
      </c>
      <c r="I52" s="57">
        <f>SUM(I36:I51)</f>
        <v>12134747.450000001</v>
      </c>
      <c r="J52" s="31">
        <f>IF(I52=0,"",H52/I52)</f>
        <v>5.6028735068565427E-2</v>
      </c>
      <c r="K52" s="29"/>
      <c r="L52" s="57">
        <f>SUM(L36:L50)</f>
        <v>9644.8599999999988</v>
      </c>
      <c r="M52" s="57">
        <f>SUM(M36:M50)</f>
        <v>9644.8599999999988</v>
      </c>
      <c r="N52" s="57">
        <f>SUM(N36:N50)</f>
        <v>686793.08000000007</v>
      </c>
      <c r="O52" s="137">
        <f>IF(N52=0,"",M52/N52)</f>
        <v>1.4043327285708816E-2</v>
      </c>
      <c r="P52" s="28"/>
      <c r="Q52" s="71">
        <f>SUM(Q36:Q51)</f>
        <v>8871.48</v>
      </c>
      <c r="R52" s="71">
        <f>SUM(R36:R51)</f>
        <v>8871.48</v>
      </c>
      <c r="S52" s="71">
        <f>SUM(S36:S51)</f>
        <v>0</v>
      </c>
      <c r="T52" s="137" t="str">
        <f>IF(S52=0,"",R52/S52)</f>
        <v/>
      </c>
      <c r="U52" s="28"/>
      <c r="V52" s="71">
        <f>SUM(V36:V51)</f>
        <v>698410.89</v>
      </c>
      <c r="W52" s="57">
        <f>SUM(W36:W51)</f>
        <v>698410.89</v>
      </c>
      <c r="X52" s="57">
        <f>SUM(X36:X51)</f>
        <v>12821540.530000001</v>
      </c>
      <c r="Y52" s="31">
        <f>IF(X52=0,"",W52/X52)</f>
        <v>5.4471682896906924E-2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422895.28000000014</v>
      </c>
      <c r="H53" s="57">
        <f>H32-H52</f>
        <v>422895.28000000014</v>
      </c>
      <c r="I53" s="57">
        <f>I32-I52</f>
        <v>1193255.5499999989</v>
      </c>
      <c r="J53" s="31">
        <f>IF(I53=0,"",H53/I53)</f>
        <v>0.35440462020059371</v>
      </c>
      <c r="K53" s="29"/>
      <c r="L53" s="57">
        <f>L32-L52</f>
        <v>-7371.7399999999989</v>
      </c>
      <c r="M53" s="57">
        <f>M32-M52</f>
        <v>-7371.7399999999989</v>
      </c>
      <c r="N53" s="57">
        <f>N32-N52</f>
        <v>-8.0000000074505806E-2</v>
      </c>
      <c r="O53" s="137"/>
      <c r="P53" s="28"/>
      <c r="Q53" s="71">
        <f>Q32-Q52</f>
        <v>7657.1100000000006</v>
      </c>
      <c r="R53" s="71">
        <f>R32-R52</f>
        <v>7657.1100000000006</v>
      </c>
      <c r="S53" s="71">
        <f>S32-S52</f>
        <v>0</v>
      </c>
      <c r="T53" s="137" t="str">
        <f>IF(S53=0,"",R53/S53)</f>
        <v/>
      </c>
      <c r="U53" s="28"/>
      <c r="V53" s="71">
        <f>V32-V52</f>
        <v>423180.65</v>
      </c>
      <c r="W53" s="57">
        <f>W32-W52</f>
        <v>423180.65</v>
      </c>
      <c r="X53" s="57">
        <f>X32-X52</f>
        <v>1193255.4699999988</v>
      </c>
      <c r="Y53" s="31">
        <f>IF(X53=0,"",W53/X53)</f>
        <v>0.35464379643698635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19">
        <v>269220</v>
      </c>
      <c r="J56" s="8">
        <f>IF(I56=0,"%",H56/I56)</f>
        <v>0</v>
      </c>
      <c r="K56" s="29"/>
      <c r="L56" s="67">
        <v>0</v>
      </c>
      <c r="M56" s="67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7">
        <f t="shared" si="18"/>
        <v>0</v>
      </c>
      <c r="X56" s="59">
        <f t="shared" si="18"/>
        <v>269220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117324.58</v>
      </c>
      <c r="H57" s="19">
        <v>117324.58</v>
      </c>
      <c r="I57" s="19">
        <v>1587610</v>
      </c>
      <c r="J57" s="8">
        <f>IF(I57=0,"%",H57/I57)</f>
        <v>7.3900126605400573E-2</v>
      </c>
      <c r="K57" s="29"/>
      <c r="L57" s="67">
        <v>0</v>
      </c>
      <c r="M57" s="67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f t="shared" si="18"/>
        <v>117324.58</v>
      </c>
      <c r="W57" s="67">
        <f t="shared" si="18"/>
        <v>117324.58</v>
      </c>
      <c r="X57" s="59">
        <f t="shared" si="18"/>
        <v>1587610</v>
      </c>
      <c r="Y57" s="8">
        <f>IF(X57=0,"%",W57/X57)</f>
        <v>7.3900126605400573E-2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-117324.58</v>
      </c>
      <c r="H58" s="57">
        <f>SUM(H56-H57)</f>
        <v>-117324.58</v>
      </c>
      <c r="I58" s="57">
        <f>SUM(I56-I57)</f>
        <v>-1318390</v>
      </c>
      <c r="J58" s="31">
        <f>IF(I58=0,"",H58/I58)</f>
        <v>8.8990799384097277E-2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37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37" t="str">
        <f>IF(S58=0,"",R58/S58)</f>
        <v/>
      </c>
      <c r="U58" s="28"/>
      <c r="V58" s="71">
        <f>SUM(V56:V57)</f>
        <v>117324.58</v>
      </c>
      <c r="W58" s="57">
        <f>W56-W57</f>
        <v>-117324.58</v>
      </c>
      <c r="X58" s="57">
        <f>SUM(X56:X57)</f>
        <v>1856830</v>
      </c>
      <c r="Y58" s="31">
        <f>IF(X58=0,"",W58/X58)</f>
        <v>-6.3185418158905229E-2</v>
      </c>
    </row>
    <row r="59" spans="1:25" x14ac:dyDescent="0.2">
      <c r="A59" s="3"/>
      <c r="B59" s="3"/>
      <c r="C59" s="5"/>
      <c r="D59" s="5"/>
      <c r="E59" s="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305570.70000000013</v>
      </c>
      <c r="H60" s="59">
        <f>H53+H58</f>
        <v>305570.70000000013</v>
      </c>
      <c r="I60" s="59"/>
      <c r="J60" s="8"/>
      <c r="K60" s="29"/>
      <c r="L60" s="59"/>
      <c r="M60" s="59">
        <f>M32-M52+M58</f>
        <v>-7371.7399999999989</v>
      </c>
      <c r="N60" s="59"/>
      <c r="O60" s="28"/>
      <c r="P60" s="28"/>
      <c r="Q60" s="68"/>
      <c r="R60" s="68">
        <f>R32-R52+R58</f>
        <v>7657.1100000000006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305856.07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37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37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305570.70000000013</v>
      </c>
      <c r="H65" s="65">
        <f>H63+H60</f>
        <v>305570.70000000013</v>
      </c>
      <c r="I65" s="65">
        <f>I63+I60</f>
        <v>0</v>
      </c>
      <c r="J65" s="38"/>
      <c r="K65" s="39"/>
      <c r="L65" s="65">
        <f>L63+L60</f>
        <v>0</v>
      </c>
      <c r="M65" s="65">
        <f>M63+M60</f>
        <v>-7371.7399999999989</v>
      </c>
      <c r="N65" s="65">
        <f>N63+N60</f>
        <v>0</v>
      </c>
      <c r="O65" s="140" t="str">
        <f>IF(N65=0,"%",M65/N65)</f>
        <v>%</v>
      </c>
      <c r="P65" s="145"/>
      <c r="Q65" s="139">
        <f>Q63+Q60</f>
        <v>0</v>
      </c>
      <c r="R65" s="139">
        <f>R63+R60</f>
        <v>7657.1100000000006</v>
      </c>
      <c r="S65" s="139">
        <f>S63+S60</f>
        <v>0</v>
      </c>
      <c r="T65" s="140" t="str">
        <f>IF(S65=0,"%",R65/S65)</f>
        <v>%</v>
      </c>
      <c r="U65" s="145"/>
      <c r="V65" s="139">
        <f>V63+V60</f>
        <v>0</v>
      </c>
      <c r="W65" s="65">
        <f>W63+W60</f>
        <v>305856.07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100</v>
      </c>
    </row>
    <row r="67" spans="1:25" x14ac:dyDescent="0.2">
      <c r="H67" s="40"/>
    </row>
    <row r="68" spans="1:25" x14ac:dyDescent="0.2">
      <c r="I68" s="132"/>
    </row>
    <row r="69" spans="1:25" x14ac:dyDescent="0.2">
      <c r="I69" s="40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3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88C7-BBBB-4A7A-B715-5AFD1CADCB07}">
  <dimension ref="A1:AO68"/>
  <sheetViews>
    <sheetView view="pageBreakPreview" topLeftCell="AB45" zoomScale="95" zoomScaleNormal="80" zoomScaleSheetLayoutView="95" zoomScalePageLayoutView="20" workbookViewId="0">
      <selection activeCell="AP58" sqref="AP58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7.28515625" style="4" customWidth="1"/>
    <col min="4" max="4" width="38.140625" style="4" customWidth="1"/>
    <col min="5" max="5" width="13.42578125" style="4" bestFit="1" customWidth="1"/>
    <col min="6" max="6" width="1.7109375" style="4" customWidth="1"/>
    <col min="7" max="7" width="17.85546875" style="4" hidden="1" customWidth="1"/>
    <col min="8" max="8" width="20" style="4" customWidth="1"/>
    <col min="9" max="9" width="19.140625" style="4" customWidth="1"/>
    <col min="10" max="10" width="11.42578125" style="4" customWidth="1"/>
    <col min="11" max="11" width="1.7109375" style="4" customWidth="1"/>
    <col min="12" max="12" width="17.28515625" style="4" customWidth="1"/>
    <col min="13" max="13" width="18.7109375" style="4" customWidth="1"/>
    <col min="14" max="14" width="18" style="4" customWidth="1"/>
    <col min="15" max="15" width="10.7109375" style="4" customWidth="1"/>
    <col min="16" max="16" width="1.85546875" style="4" customWidth="1"/>
    <col min="17" max="17" width="16.7109375" style="4" customWidth="1"/>
    <col min="18" max="18" width="17.85546875" style="4" customWidth="1"/>
    <col min="19" max="19" width="19.28515625" style="4" customWidth="1"/>
    <col min="20" max="20" width="11.42578125" style="4" customWidth="1"/>
    <col min="21" max="21" width="0.42578125" style="4" customWidth="1"/>
    <col min="22" max="22" width="16.7109375" style="4" hidden="1" customWidth="1"/>
    <col min="23" max="23" width="17.140625" style="4" hidden="1" customWidth="1"/>
    <col min="24" max="24" width="16.7109375" style="4" hidden="1" customWidth="1"/>
    <col min="25" max="25" width="11.42578125" style="4" hidden="1" customWidth="1"/>
    <col min="26" max="26" width="4" style="4" hidden="1" customWidth="1"/>
    <col min="27" max="27" width="16.7109375" style="4" customWidth="1"/>
    <col min="28" max="28" width="19.28515625" style="4" customWidth="1"/>
    <col min="29" max="29" width="16.7109375" style="4" customWidth="1"/>
    <col min="30" max="30" width="11.42578125" style="4" customWidth="1"/>
    <col min="31" max="31" width="1.85546875" style="4" customWidth="1"/>
    <col min="32" max="32" width="16.7109375" style="4" customWidth="1"/>
    <col min="33" max="33" width="19.7109375" style="4" customWidth="1"/>
    <col min="34" max="34" width="11.5703125" style="4" customWidth="1"/>
    <col min="35" max="35" width="11.42578125" style="4" customWidth="1"/>
    <col min="36" max="36" width="1.85546875" style="4" customWidth="1"/>
    <col min="37" max="37" width="17.7109375" style="4" bestFit="1" customWidth="1"/>
    <col min="38" max="38" width="19.7109375" style="4" bestFit="1" customWidth="1"/>
    <col min="39" max="39" width="19.140625" style="4" bestFit="1" customWidth="1"/>
    <col min="40" max="40" width="11.42578125" style="4" bestFit="1" customWidth="1"/>
    <col min="41" max="41" width="9.85546875" style="5" customWidth="1"/>
    <col min="42" max="268" width="9.140625" style="4"/>
    <col min="269" max="269" width="3.7109375" style="4" customWidth="1"/>
    <col min="270" max="270" width="69.7109375" style="4" customWidth="1"/>
    <col min="271" max="271" width="11.85546875" style="4" customWidth="1"/>
    <col min="272" max="272" width="2.140625" style="4" customWidth="1"/>
    <col min="273" max="276" width="16.7109375" style="4" customWidth="1"/>
    <col min="277" max="277" width="2.140625" style="4" customWidth="1"/>
    <col min="278" max="281" width="16.7109375" style="4" customWidth="1"/>
    <col min="282" max="282" width="4.85546875" style="4" customWidth="1"/>
    <col min="283" max="286" width="16.7109375" style="4" customWidth="1"/>
    <col min="287" max="287" width="2.42578125" style="4" customWidth="1"/>
    <col min="288" max="291" width="16.7109375" style="4" customWidth="1"/>
    <col min="292" max="292" width="3.28515625" style="4" customWidth="1"/>
    <col min="293" max="296" width="16.7109375" style="4" customWidth="1"/>
    <col min="297" max="297" width="9.85546875" style="4" customWidth="1"/>
    <col min="298" max="524" width="9.140625" style="4"/>
    <col min="525" max="525" width="3.7109375" style="4" customWidth="1"/>
    <col min="526" max="526" width="69.7109375" style="4" customWidth="1"/>
    <col min="527" max="527" width="11.85546875" style="4" customWidth="1"/>
    <col min="528" max="528" width="2.140625" style="4" customWidth="1"/>
    <col min="529" max="532" width="16.7109375" style="4" customWidth="1"/>
    <col min="533" max="533" width="2.140625" style="4" customWidth="1"/>
    <col min="534" max="537" width="16.7109375" style="4" customWidth="1"/>
    <col min="538" max="538" width="4.85546875" style="4" customWidth="1"/>
    <col min="539" max="542" width="16.7109375" style="4" customWidth="1"/>
    <col min="543" max="543" width="2.42578125" style="4" customWidth="1"/>
    <col min="544" max="547" width="16.7109375" style="4" customWidth="1"/>
    <col min="548" max="548" width="3.28515625" style="4" customWidth="1"/>
    <col min="549" max="552" width="16.7109375" style="4" customWidth="1"/>
    <col min="553" max="553" width="9.85546875" style="4" customWidth="1"/>
    <col min="554" max="780" width="9.140625" style="4"/>
    <col min="781" max="781" width="3.7109375" style="4" customWidth="1"/>
    <col min="782" max="782" width="69.7109375" style="4" customWidth="1"/>
    <col min="783" max="783" width="11.85546875" style="4" customWidth="1"/>
    <col min="784" max="784" width="2.140625" style="4" customWidth="1"/>
    <col min="785" max="788" width="16.7109375" style="4" customWidth="1"/>
    <col min="789" max="789" width="2.140625" style="4" customWidth="1"/>
    <col min="790" max="793" width="16.7109375" style="4" customWidth="1"/>
    <col min="794" max="794" width="4.85546875" style="4" customWidth="1"/>
    <col min="795" max="798" width="16.7109375" style="4" customWidth="1"/>
    <col min="799" max="799" width="2.42578125" style="4" customWidth="1"/>
    <col min="800" max="803" width="16.7109375" style="4" customWidth="1"/>
    <col min="804" max="804" width="3.28515625" style="4" customWidth="1"/>
    <col min="805" max="808" width="16.7109375" style="4" customWidth="1"/>
    <col min="809" max="809" width="9.85546875" style="4" customWidth="1"/>
    <col min="810" max="1036" width="9.140625" style="4"/>
    <col min="1037" max="1037" width="3.7109375" style="4" customWidth="1"/>
    <col min="1038" max="1038" width="69.7109375" style="4" customWidth="1"/>
    <col min="1039" max="1039" width="11.85546875" style="4" customWidth="1"/>
    <col min="1040" max="1040" width="2.140625" style="4" customWidth="1"/>
    <col min="1041" max="1044" width="16.7109375" style="4" customWidth="1"/>
    <col min="1045" max="1045" width="2.140625" style="4" customWidth="1"/>
    <col min="1046" max="1049" width="16.7109375" style="4" customWidth="1"/>
    <col min="1050" max="1050" width="4.85546875" style="4" customWidth="1"/>
    <col min="1051" max="1054" width="16.7109375" style="4" customWidth="1"/>
    <col min="1055" max="1055" width="2.42578125" style="4" customWidth="1"/>
    <col min="1056" max="1059" width="16.7109375" style="4" customWidth="1"/>
    <col min="1060" max="1060" width="3.28515625" style="4" customWidth="1"/>
    <col min="1061" max="1064" width="16.7109375" style="4" customWidth="1"/>
    <col min="1065" max="1065" width="9.85546875" style="4" customWidth="1"/>
    <col min="1066" max="1292" width="9.140625" style="4"/>
    <col min="1293" max="1293" width="3.7109375" style="4" customWidth="1"/>
    <col min="1294" max="1294" width="69.7109375" style="4" customWidth="1"/>
    <col min="1295" max="1295" width="11.85546875" style="4" customWidth="1"/>
    <col min="1296" max="1296" width="2.140625" style="4" customWidth="1"/>
    <col min="1297" max="1300" width="16.7109375" style="4" customWidth="1"/>
    <col min="1301" max="1301" width="2.140625" style="4" customWidth="1"/>
    <col min="1302" max="1305" width="16.7109375" style="4" customWidth="1"/>
    <col min="1306" max="1306" width="4.85546875" style="4" customWidth="1"/>
    <col min="1307" max="1310" width="16.7109375" style="4" customWidth="1"/>
    <col min="1311" max="1311" width="2.42578125" style="4" customWidth="1"/>
    <col min="1312" max="1315" width="16.7109375" style="4" customWidth="1"/>
    <col min="1316" max="1316" width="3.28515625" style="4" customWidth="1"/>
    <col min="1317" max="1320" width="16.7109375" style="4" customWidth="1"/>
    <col min="1321" max="1321" width="9.85546875" style="4" customWidth="1"/>
    <col min="1322" max="1548" width="9.140625" style="4"/>
    <col min="1549" max="1549" width="3.7109375" style="4" customWidth="1"/>
    <col min="1550" max="1550" width="69.7109375" style="4" customWidth="1"/>
    <col min="1551" max="1551" width="11.85546875" style="4" customWidth="1"/>
    <col min="1552" max="1552" width="2.140625" style="4" customWidth="1"/>
    <col min="1553" max="1556" width="16.7109375" style="4" customWidth="1"/>
    <col min="1557" max="1557" width="2.140625" style="4" customWidth="1"/>
    <col min="1558" max="1561" width="16.7109375" style="4" customWidth="1"/>
    <col min="1562" max="1562" width="4.85546875" style="4" customWidth="1"/>
    <col min="1563" max="1566" width="16.7109375" style="4" customWidth="1"/>
    <col min="1567" max="1567" width="2.42578125" style="4" customWidth="1"/>
    <col min="1568" max="1571" width="16.7109375" style="4" customWidth="1"/>
    <col min="1572" max="1572" width="3.28515625" style="4" customWidth="1"/>
    <col min="1573" max="1576" width="16.7109375" style="4" customWidth="1"/>
    <col min="1577" max="1577" width="9.85546875" style="4" customWidth="1"/>
    <col min="1578" max="1804" width="9.140625" style="4"/>
    <col min="1805" max="1805" width="3.7109375" style="4" customWidth="1"/>
    <col min="1806" max="1806" width="69.7109375" style="4" customWidth="1"/>
    <col min="1807" max="1807" width="11.85546875" style="4" customWidth="1"/>
    <col min="1808" max="1808" width="2.140625" style="4" customWidth="1"/>
    <col min="1809" max="1812" width="16.7109375" style="4" customWidth="1"/>
    <col min="1813" max="1813" width="2.140625" style="4" customWidth="1"/>
    <col min="1814" max="1817" width="16.7109375" style="4" customWidth="1"/>
    <col min="1818" max="1818" width="4.85546875" style="4" customWidth="1"/>
    <col min="1819" max="1822" width="16.7109375" style="4" customWidth="1"/>
    <col min="1823" max="1823" width="2.42578125" style="4" customWidth="1"/>
    <col min="1824" max="1827" width="16.7109375" style="4" customWidth="1"/>
    <col min="1828" max="1828" width="3.28515625" style="4" customWidth="1"/>
    <col min="1829" max="1832" width="16.7109375" style="4" customWidth="1"/>
    <col min="1833" max="1833" width="9.85546875" style="4" customWidth="1"/>
    <col min="1834" max="2060" width="9.140625" style="4"/>
    <col min="2061" max="2061" width="3.7109375" style="4" customWidth="1"/>
    <col min="2062" max="2062" width="69.7109375" style="4" customWidth="1"/>
    <col min="2063" max="2063" width="11.85546875" style="4" customWidth="1"/>
    <col min="2064" max="2064" width="2.140625" style="4" customWidth="1"/>
    <col min="2065" max="2068" width="16.7109375" style="4" customWidth="1"/>
    <col min="2069" max="2069" width="2.140625" style="4" customWidth="1"/>
    <col min="2070" max="2073" width="16.7109375" style="4" customWidth="1"/>
    <col min="2074" max="2074" width="4.85546875" style="4" customWidth="1"/>
    <col min="2075" max="2078" width="16.7109375" style="4" customWidth="1"/>
    <col min="2079" max="2079" width="2.42578125" style="4" customWidth="1"/>
    <col min="2080" max="2083" width="16.7109375" style="4" customWidth="1"/>
    <col min="2084" max="2084" width="3.28515625" style="4" customWidth="1"/>
    <col min="2085" max="2088" width="16.7109375" style="4" customWidth="1"/>
    <col min="2089" max="2089" width="9.85546875" style="4" customWidth="1"/>
    <col min="2090" max="2316" width="9.140625" style="4"/>
    <col min="2317" max="2317" width="3.7109375" style="4" customWidth="1"/>
    <col min="2318" max="2318" width="69.7109375" style="4" customWidth="1"/>
    <col min="2319" max="2319" width="11.85546875" style="4" customWidth="1"/>
    <col min="2320" max="2320" width="2.140625" style="4" customWidth="1"/>
    <col min="2321" max="2324" width="16.7109375" style="4" customWidth="1"/>
    <col min="2325" max="2325" width="2.140625" style="4" customWidth="1"/>
    <col min="2326" max="2329" width="16.7109375" style="4" customWidth="1"/>
    <col min="2330" max="2330" width="4.85546875" style="4" customWidth="1"/>
    <col min="2331" max="2334" width="16.7109375" style="4" customWidth="1"/>
    <col min="2335" max="2335" width="2.42578125" style="4" customWidth="1"/>
    <col min="2336" max="2339" width="16.7109375" style="4" customWidth="1"/>
    <col min="2340" max="2340" width="3.28515625" style="4" customWidth="1"/>
    <col min="2341" max="2344" width="16.7109375" style="4" customWidth="1"/>
    <col min="2345" max="2345" width="9.85546875" style="4" customWidth="1"/>
    <col min="2346" max="2572" width="9.140625" style="4"/>
    <col min="2573" max="2573" width="3.7109375" style="4" customWidth="1"/>
    <col min="2574" max="2574" width="69.7109375" style="4" customWidth="1"/>
    <col min="2575" max="2575" width="11.85546875" style="4" customWidth="1"/>
    <col min="2576" max="2576" width="2.140625" style="4" customWidth="1"/>
    <col min="2577" max="2580" width="16.7109375" style="4" customWidth="1"/>
    <col min="2581" max="2581" width="2.140625" style="4" customWidth="1"/>
    <col min="2582" max="2585" width="16.7109375" style="4" customWidth="1"/>
    <col min="2586" max="2586" width="4.85546875" style="4" customWidth="1"/>
    <col min="2587" max="2590" width="16.7109375" style="4" customWidth="1"/>
    <col min="2591" max="2591" width="2.42578125" style="4" customWidth="1"/>
    <col min="2592" max="2595" width="16.7109375" style="4" customWidth="1"/>
    <col min="2596" max="2596" width="3.28515625" style="4" customWidth="1"/>
    <col min="2597" max="2600" width="16.7109375" style="4" customWidth="1"/>
    <col min="2601" max="2601" width="9.85546875" style="4" customWidth="1"/>
    <col min="2602" max="2828" width="9.140625" style="4"/>
    <col min="2829" max="2829" width="3.7109375" style="4" customWidth="1"/>
    <col min="2830" max="2830" width="69.7109375" style="4" customWidth="1"/>
    <col min="2831" max="2831" width="11.85546875" style="4" customWidth="1"/>
    <col min="2832" max="2832" width="2.140625" style="4" customWidth="1"/>
    <col min="2833" max="2836" width="16.7109375" style="4" customWidth="1"/>
    <col min="2837" max="2837" width="2.140625" style="4" customWidth="1"/>
    <col min="2838" max="2841" width="16.7109375" style="4" customWidth="1"/>
    <col min="2842" max="2842" width="4.85546875" style="4" customWidth="1"/>
    <col min="2843" max="2846" width="16.7109375" style="4" customWidth="1"/>
    <col min="2847" max="2847" width="2.42578125" style="4" customWidth="1"/>
    <col min="2848" max="2851" width="16.7109375" style="4" customWidth="1"/>
    <col min="2852" max="2852" width="3.28515625" style="4" customWidth="1"/>
    <col min="2853" max="2856" width="16.7109375" style="4" customWidth="1"/>
    <col min="2857" max="2857" width="9.85546875" style="4" customWidth="1"/>
    <col min="2858" max="3084" width="9.140625" style="4"/>
    <col min="3085" max="3085" width="3.7109375" style="4" customWidth="1"/>
    <col min="3086" max="3086" width="69.7109375" style="4" customWidth="1"/>
    <col min="3087" max="3087" width="11.85546875" style="4" customWidth="1"/>
    <col min="3088" max="3088" width="2.140625" style="4" customWidth="1"/>
    <col min="3089" max="3092" width="16.7109375" style="4" customWidth="1"/>
    <col min="3093" max="3093" width="2.140625" style="4" customWidth="1"/>
    <col min="3094" max="3097" width="16.7109375" style="4" customWidth="1"/>
    <col min="3098" max="3098" width="4.85546875" style="4" customWidth="1"/>
    <col min="3099" max="3102" width="16.7109375" style="4" customWidth="1"/>
    <col min="3103" max="3103" width="2.42578125" style="4" customWidth="1"/>
    <col min="3104" max="3107" width="16.7109375" style="4" customWidth="1"/>
    <col min="3108" max="3108" width="3.28515625" style="4" customWidth="1"/>
    <col min="3109" max="3112" width="16.7109375" style="4" customWidth="1"/>
    <col min="3113" max="3113" width="9.85546875" style="4" customWidth="1"/>
    <col min="3114" max="3340" width="9.140625" style="4"/>
    <col min="3341" max="3341" width="3.7109375" style="4" customWidth="1"/>
    <col min="3342" max="3342" width="69.7109375" style="4" customWidth="1"/>
    <col min="3343" max="3343" width="11.85546875" style="4" customWidth="1"/>
    <col min="3344" max="3344" width="2.140625" style="4" customWidth="1"/>
    <col min="3345" max="3348" width="16.7109375" style="4" customWidth="1"/>
    <col min="3349" max="3349" width="2.140625" style="4" customWidth="1"/>
    <col min="3350" max="3353" width="16.7109375" style="4" customWidth="1"/>
    <col min="3354" max="3354" width="4.85546875" style="4" customWidth="1"/>
    <col min="3355" max="3358" width="16.7109375" style="4" customWidth="1"/>
    <col min="3359" max="3359" width="2.42578125" style="4" customWidth="1"/>
    <col min="3360" max="3363" width="16.7109375" style="4" customWidth="1"/>
    <col min="3364" max="3364" width="3.28515625" style="4" customWidth="1"/>
    <col min="3365" max="3368" width="16.7109375" style="4" customWidth="1"/>
    <col min="3369" max="3369" width="9.85546875" style="4" customWidth="1"/>
    <col min="3370" max="3596" width="9.140625" style="4"/>
    <col min="3597" max="3597" width="3.7109375" style="4" customWidth="1"/>
    <col min="3598" max="3598" width="69.7109375" style="4" customWidth="1"/>
    <col min="3599" max="3599" width="11.85546875" style="4" customWidth="1"/>
    <col min="3600" max="3600" width="2.140625" style="4" customWidth="1"/>
    <col min="3601" max="3604" width="16.7109375" style="4" customWidth="1"/>
    <col min="3605" max="3605" width="2.140625" style="4" customWidth="1"/>
    <col min="3606" max="3609" width="16.7109375" style="4" customWidth="1"/>
    <col min="3610" max="3610" width="4.85546875" style="4" customWidth="1"/>
    <col min="3611" max="3614" width="16.7109375" style="4" customWidth="1"/>
    <col min="3615" max="3615" width="2.42578125" style="4" customWidth="1"/>
    <col min="3616" max="3619" width="16.7109375" style="4" customWidth="1"/>
    <col min="3620" max="3620" width="3.28515625" style="4" customWidth="1"/>
    <col min="3621" max="3624" width="16.7109375" style="4" customWidth="1"/>
    <col min="3625" max="3625" width="9.85546875" style="4" customWidth="1"/>
    <col min="3626" max="3852" width="9.140625" style="4"/>
    <col min="3853" max="3853" width="3.7109375" style="4" customWidth="1"/>
    <col min="3854" max="3854" width="69.7109375" style="4" customWidth="1"/>
    <col min="3855" max="3855" width="11.85546875" style="4" customWidth="1"/>
    <col min="3856" max="3856" width="2.140625" style="4" customWidth="1"/>
    <col min="3857" max="3860" width="16.7109375" style="4" customWidth="1"/>
    <col min="3861" max="3861" width="2.140625" style="4" customWidth="1"/>
    <col min="3862" max="3865" width="16.7109375" style="4" customWidth="1"/>
    <col min="3866" max="3866" width="4.85546875" style="4" customWidth="1"/>
    <col min="3867" max="3870" width="16.7109375" style="4" customWidth="1"/>
    <col min="3871" max="3871" width="2.42578125" style="4" customWidth="1"/>
    <col min="3872" max="3875" width="16.7109375" style="4" customWidth="1"/>
    <col min="3876" max="3876" width="3.28515625" style="4" customWidth="1"/>
    <col min="3877" max="3880" width="16.7109375" style="4" customWidth="1"/>
    <col min="3881" max="3881" width="9.85546875" style="4" customWidth="1"/>
    <col min="3882" max="4108" width="9.140625" style="4"/>
    <col min="4109" max="4109" width="3.7109375" style="4" customWidth="1"/>
    <col min="4110" max="4110" width="69.7109375" style="4" customWidth="1"/>
    <col min="4111" max="4111" width="11.85546875" style="4" customWidth="1"/>
    <col min="4112" max="4112" width="2.140625" style="4" customWidth="1"/>
    <col min="4113" max="4116" width="16.7109375" style="4" customWidth="1"/>
    <col min="4117" max="4117" width="2.140625" style="4" customWidth="1"/>
    <col min="4118" max="4121" width="16.7109375" style="4" customWidth="1"/>
    <col min="4122" max="4122" width="4.85546875" style="4" customWidth="1"/>
    <col min="4123" max="4126" width="16.7109375" style="4" customWidth="1"/>
    <col min="4127" max="4127" width="2.42578125" style="4" customWidth="1"/>
    <col min="4128" max="4131" width="16.7109375" style="4" customWidth="1"/>
    <col min="4132" max="4132" width="3.28515625" style="4" customWidth="1"/>
    <col min="4133" max="4136" width="16.7109375" style="4" customWidth="1"/>
    <col min="4137" max="4137" width="9.85546875" style="4" customWidth="1"/>
    <col min="4138" max="4364" width="9.140625" style="4"/>
    <col min="4365" max="4365" width="3.7109375" style="4" customWidth="1"/>
    <col min="4366" max="4366" width="69.7109375" style="4" customWidth="1"/>
    <col min="4367" max="4367" width="11.85546875" style="4" customWidth="1"/>
    <col min="4368" max="4368" width="2.140625" style="4" customWidth="1"/>
    <col min="4369" max="4372" width="16.7109375" style="4" customWidth="1"/>
    <col min="4373" max="4373" width="2.140625" style="4" customWidth="1"/>
    <col min="4374" max="4377" width="16.7109375" style="4" customWidth="1"/>
    <col min="4378" max="4378" width="4.85546875" style="4" customWidth="1"/>
    <col min="4379" max="4382" width="16.7109375" style="4" customWidth="1"/>
    <col min="4383" max="4383" width="2.42578125" style="4" customWidth="1"/>
    <col min="4384" max="4387" width="16.7109375" style="4" customWidth="1"/>
    <col min="4388" max="4388" width="3.28515625" style="4" customWidth="1"/>
    <col min="4389" max="4392" width="16.7109375" style="4" customWidth="1"/>
    <col min="4393" max="4393" width="9.85546875" style="4" customWidth="1"/>
    <col min="4394" max="4620" width="9.140625" style="4"/>
    <col min="4621" max="4621" width="3.7109375" style="4" customWidth="1"/>
    <col min="4622" max="4622" width="69.7109375" style="4" customWidth="1"/>
    <col min="4623" max="4623" width="11.85546875" style="4" customWidth="1"/>
    <col min="4624" max="4624" width="2.140625" style="4" customWidth="1"/>
    <col min="4625" max="4628" width="16.7109375" style="4" customWidth="1"/>
    <col min="4629" max="4629" width="2.140625" style="4" customWidth="1"/>
    <col min="4630" max="4633" width="16.7109375" style="4" customWidth="1"/>
    <col min="4634" max="4634" width="4.85546875" style="4" customWidth="1"/>
    <col min="4635" max="4638" width="16.7109375" style="4" customWidth="1"/>
    <col min="4639" max="4639" width="2.42578125" style="4" customWidth="1"/>
    <col min="4640" max="4643" width="16.7109375" style="4" customWidth="1"/>
    <col min="4644" max="4644" width="3.28515625" style="4" customWidth="1"/>
    <col min="4645" max="4648" width="16.7109375" style="4" customWidth="1"/>
    <col min="4649" max="4649" width="9.85546875" style="4" customWidth="1"/>
    <col min="4650" max="4876" width="9.140625" style="4"/>
    <col min="4877" max="4877" width="3.7109375" style="4" customWidth="1"/>
    <col min="4878" max="4878" width="69.7109375" style="4" customWidth="1"/>
    <col min="4879" max="4879" width="11.85546875" style="4" customWidth="1"/>
    <col min="4880" max="4880" width="2.140625" style="4" customWidth="1"/>
    <col min="4881" max="4884" width="16.7109375" style="4" customWidth="1"/>
    <col min="4885" max="4885" width="2.140625" style="4" customWidth="1"/>
    <col min="4886" max="4889" width="16.7109375" style="4" customWidth="1"/>
    <col min="4890" max="4890" width="4.85546875" style="4" customWidth="1"/>
    <col min="4891" max="4894" width="16.7109375" style="4" customWidth="1"/>
    <col min="4895" max="4895" width="2.42578125" style="4" customWidth="1"/>
    <col min="4896" max="4899" width="16.7109375" style="4" customWidth="1"/>
    <col min="4900" max="4900" width="3.28515625" style="4" customWidth="1"/>
    <col min="4901" max="4904" width="16.7109375" style="4" customWidth="1"/>
    <col min="4905" max="4905" width="9.85546875" style="4" customWidth="1"/>
    <col min="4906" max="5132" width="9.140625" style="4"/>
    <col min="5133" max="5133" width="3.7109375" style="4" customWidth="1"/>
    <col min="5134" max="5134" width="69.7109375" style="4" customWidth="1"/>
    <col min="5135" max="5135" width="11.85546875" style="4" customWidth="1"/>
    <col min="5136" max="5136" width="2.140625" style="4" customWidth="1"/>
    <col min="5137" max="5140" width="16.7109375" style="4" customWidth="1"/>
    <col min="5141" max="5141" width="2.140625" style="4" customWidth="1"/>
    <col min="5142" max="5145" width="16.7109375" style="4" customWidth="1"/>
    <col min="5146" max="5146" width="4.85546875" style="4" customWidth="1"/>
    <col min="5147" max="5150" width="16.7109375" style="4" customWidth="1"/>
    <col min="5151" max="5151" width="2.42578125" style="4" customWidth="1"/>
    <col min="5152" max="5155" width="16.7109375" style="4" customWidth="1"/>
    <col min="5156" max="5156" width="3.28515625" style="4" customWidth="1"/>
    <col min="5157" max="5160" width="16.7109375" style="4" customWidth="1"/>
    <col min="5161" max="5161" width="9.85546875" style="4" customWidth="1"/>
    <col min="5162" max="5388" width="9.140625" style="4"/>
    <col min="5389" max="5389" width="3.7109375" style="4" customWidth="1"/>
    <col min="5390" max="5390" width="69.7109375" style="4" customWidth="1"/>
    <col min="5391" max="5391" width="11.85546875" style="4" customWidth="1"/>
    <col min="5392" max="5392" width="2.140625" style="4" customWidth="1"/>
    <col min="5393" max="5396" width="16.7109375" style="4" customWidth="1"/>
    <col min="5397" max="5397" width="2.140625" style="4" customWidth="1"/>
    <col min="5398" max="5401" width="16.7109375" style="4" customWidth="1"/>
    <col min="5402" max="5402" width="4.85546875" style="4" customWidth="1"/>
    <col min="5403" max="5406" width="16.7109375" style="4" customWidth="1"/>
    <col min="5407" max="5407" width="2.42578125" style="4" customWidth="1"/>
    <col min="5408" max="5411" width="16.7109375" style="4" customWidth="1"/>
    <col min="5412" max="5412" width="3.28515625" style="4" customWidth="1"/>
    <col min="5413" max="5416" width="16.7109375" style="4" customWidth="1"/>
    <col min="5417" max="5417" width="9.85546875" style="4" customWidth="1"/>
    <col min="5418" max="5644" width="9.140625" style="4"/>
    <col min="5645" max="5645" width="3.7109375" style="4" customWidth="1"/>
    <col min="5646" max="5646" width="69.7109375" style="4" customWidth="1"/>
    <col min="5647" max="5647" width="11.85546875" style="4" customWidth="1"/>
    <col min="5648" max="5648" width="2.140625" style="4" customWidth="1"/>
    <col min="5649" max="5652" width="16.7109375" style="4" customWidth="1"/>
    <col min="5653" max="5653" width="2.140625" style="4" customWidth="1"/>
    <col min="5654" max="5657" width="16.7109375" style="4" customWidth="1"/>
    <col min="5658" max="5658" width="4.85546875" style="4" customWidth="1"/>
    <col min="5659" max="5662" width="16.7109375" style="4" customWidth="1"/>
    <col min="5663" max="5663" width="2.42578125" style="4" customWidth="1"/>
    <col min="5664" max="5667" width="16.7109375" style="4" customWidth="1"/>
    <col min="5668" max="5668" width="3.28515625" style="4" customWidth="1"/>
    <col min="5669" max="5672" width="16.7109375" style="4" customWidth="1"/>
    <col min="5673" max="5673" width="9.85546875" style="4" customWidth="1"/>
    <col min="5674" max="5900" width="9.140625" style="4"/>
    <col min="5901" max="5901" width="3.7109375" style="4" customWidth="1"/>
    <col min="5902" max="5902" width="69.7109375" style="4" customWidth="1"/>
    <col min="5903" max="5903" width="11.85546875" style="4" customWidth="1"/>
    <col min="5904" max="5904" width="2.140625" style="4" customWidth="1"/>
    <col min="5905" max="5908" width="16.7109375" style="4" customWidth="1"/>
    <col min="5909" max="5909" width="2.140625" style="4" customWidth="1"/>
    <col min="5910" max="5913" width="16.7109375" style="4" customWidth="1"/>
    <col min="5914" max="5914" width="4.85546875" style="4" customWidth="1"/>
    <col min="5915" max="5918" width="16.7109375" style="4" customWidth="1"/>
    <col min="5919" max="5919" width="2.42578125" style="4" customWidth="1"/>
    <col min="5920" max="5923" width="16.7109375" style="4" customWidth="1"/>
    <col min="5924" max="5924" width="3.28515625" style="4" customWidth="1"/>
    <col min="5925" max="5928" width="16.7109375" style="4" customWidth="1"/>
    <col min="5929" max="5929" width="9.85546875" style="4" customWidth="1"/>
    <col min="5930" max="6156" width="9.140625" style="4"/>
    <col min="6157" max="6157" width="3.7109375" style="4" customWidth="1"/>
    <col min="6158" max="6158" width="69.7109375" style="4" customWidth="1"/>
    <col min="6159" max="6159" width="11.85546875" style="4" customWidth="1"/>
    <col min="6160" max="6160" width="2.140625" style="4" customWidth="1"/>
    <col min="6161" max="6164" width="16.7109375" style="4" customWidth="1"/>
    <col min="6165" max="6165" width="2.140625" style="4" customWidth="1"/>
    <col min="6166" max="6169" width="16.7109375" style="4" customWidth="1"/>
    <col min="6170" max="6170" width="4.85546875" style="4" customWidth="1"/>
    <col min="6171" max="6174" width="16.7109375" style="4" customWidth="1"/>
    <col min="6175" max="6175" width="2.42578125" style="4" customWidth="1"/>
    <col min="6176" max="6179" width="16.7109375" style="4" customWidth="1"/>
    <col min="6180" max="6180" width="3.28515625" style="4" customWidth="1"/>
    <col min="6181" max="6184" width="16.7109375" style="4" customWidth="1"/>
    <col min="6185" max="6185" width="9.85546875" style="4" customWidth="1"/>
    <col min="6186" max="6412" width="9.140625" style="4"/>
    <col min="6413" max="6413" width="3.7109375" style="4" customWidth="1"/>
    <col min="6414" max="6414" width="69.7109375" style="4" customWidth="1"/>
    <col min="6415" max="6415" width="11.85546875" style="4" customWidth="1"/>
    <col min="6416" max="6416" width="2.140625" style="4" customWidth="1"/>
    <col min="6417" max="6420" width="16.7109375" style="4" customWidth="1"/>
    <col min="6421" max="6421" width="2.140625" style="4" customWidth="1"/>
    <col min="6422" max="6425" width="16.7109375" style="4" customWidth="1"/>
    <col min="6426" max="6426" width="4.85546875" style="4" customWidth="1"/>
    <col min="6427" max="6430" width="16.7109375" style="4" customWidth="1"/>
    <col min="6431" max="6431" width="2.42578125" style="4" customWidth="1"/>
    <col min="6432" max="6435" width="16.7109375" style="4" customWidth="1"/>
    <col min="6436" max="6436" width="3.28515625" style="4" customWidth="1"/>
    <col min="6437" max="6440" width="16.7109375" style="4" customWidth="1"/>
    <col min="6441" max="6441" width="9.85546875" style="4" customWidth="1"/>
    <col min="6442" max="6668" width="9.140625" style="4"/>
    <col min="6669" max="6669" width="3.7109375" style="4" customWidth="1"/>
    <col min="6670" max="6670" width="69.7109375" style="4" customWidth="1"/>
    <col min="6671" max="6671" width="11.85546875" style="4" customWidth="1"/>
    <col min="6672" max="6672" width="2.140625" style="4" customWidth="1"/>
    <col min="6673" max="6676" width="16.7109375" style="4" customWidth="1"/>
    <col min="6677" max="6677" width="2.140625" style="4" customWidth="1"/>
    <col min="6678" max="6681" width="16.7109375" style="4" customWidth="1"/>
    <col min="6682" max="6682" width="4.85546875" style="4" customWidth="1"/>
    <col min="6683" max="6686" width="16.7109375" style="4" customWidth="1"/>
    <col min="6687" max="6687" width="2.42578125" style="4" customWidth="1"/>
    <col min="6688" max="6691" width="16.7109375" style="4" customWidth="1"/>
    <col min="6692" max="6692" width="3.28515625" style="4" customWidth="1"/>
    <col min="6693" max="6696" width="16.7109375" style="4" customWidth="1"/>
    <col min="6697" max="6697" width="9.85546875" style="4" customWidth="1"/>
    <col min="6698" max="6924" width="9.140625" style="4"/>
    <col min="6925" max="6925" width="3.7109375" style="4" customWidth="1"/>
    <col min="6926" max="6926" width="69.7109375" style="4" customWidth="1"/>
    <col min="6927" max="6927" width="11.85546875" style="4" customWidth="1"/>
    <col min="6928" max="6928" width="2.140625" style="4" customWidth="1"/>
    <col min="6929" max="6932" width="16.7109375" style="4" customWidth="1"/>
    <col min="6933" max="6933" width="2.140625" style="4" customWidth="1"/>
    <col min="6934" max="6937" width="16.7109375" style="4" customWidth="1"/>
    <col min="6938" max="6938" width="4.85546875" style="4" customWidth="1"/>
    <col min="6939" max="6942" width="16.7109375" style="4" customWidth="1"/>
    <col min="6943" max="6943" width="2.42578125" style="4" customWidth="1"/>
    <col min="6944" max="6947" width="16.7109375" style="4" customWidth="1"/>
    <col min="6948" max="6948" width="3.28515625" style="4" customWidth="1"/>
    <col min="6949" max="6952" width="16.7109375" style="4" customWidth="1"/>
    <col min="6953" max="6953" width="9.85546875" style="4" customWidth="1"/>
    <col min="6954" max="7180" width="9.140625" style="4"/>
    <col min="7181" max="7181" width="3.7109375" style="4" customWidth="1"/>
    <col min="7182" max="7182" width="69.7109375" style="4" customWidth="1"/>
    <col min="7183" max="7183" width="11.85546875" style="4" customWidth="1"/>
    <col min="7184" max="7184" width="2.140625" style="4" customWidth="1"/>
    <col min="7185" max="7188" width="16.7109375" style="4" customWidth="1"/>
    <col min="7189" max="7189" width="2.140625" style="4" customWidth="1"/>
    <col min="7190" max="7193" width="16.7109375" style="4" customWidth="1"/>
    <col min="7194" max="7194" width="4.85546875" style="4" customWidth="1"/>
    <col min="7195" max="7198" width="16.7109375" style="4" customWidth="1"/>
    <col min="7199" max="7199" width="2.42578125" style="4" customWidth="1"/>
    <col min="7200" max="7203" width="16.7109375" style="4" customWidth="1"/>
    <col min="7204" max="7204" width="3.28515625" style="4" customWidth="1"/>
    <col min="7205" max="7208" width="16.7109375" style="4" customWidth="1"/>
    <col min="7209" max="7209" width="9.85546875" style="4" customWidth="1"/>
    <col min="7210" max="7436" width="9.140625" style="4"/>
    <col min="7437" max="7437" width="3.7109375" style="4" customWidth="1"/>
    <col min="7438" max="7438" width="69.7109375" style="4" customWidth="1"/>
    <col min="7439" max="7439" width="11.85546875" style="4" customWidth="1"/>
    <col min="7440" max="7440" width="2.140625" style="4" customWidth="1"/>
    <col min="7441" max="7444" width="16.7109375" style="4" customWidth="1"/>
    <col min="7445" max="7445" width="2.140625" style="4" customWidth="1"/>
    <col min="7446" max="7449" width="16.7109375" style="4" customWidth="1"/>
    <col min="7450" max="7450" width="4.85546875" style="4" customWidth="1"/>
    <col min="7451" max="7454" width="16.7109375" style="4" customWidth="1"/>
    <col min="7455" max="7455" width="2.42578125" style="4" customWidth="1"/>
    <col min="7456" max="7459" width="16.7109375" style="4" customWidth="1"/>
    <col min="7460" max="7460" width="3.28515625" style="4" customWidth="1"/>
    <col min="7461" max="7464" width="16.7109375" style="4" customWidth="1"/>
    <col min="7465" max="7465" width="9.85546875" style="4" customWidth="1"/>
    <col min="7466" max="7692" width="9.140625" style="4"/>
    <col min="7693" max="7693" width="3.7109375" style="4" customWidth="1"/>
    <col min="7694" max="7694" width="69.7109375" style="4" customWidth="1"/>
    <col min="7695" max="7695" width="11.85546875" style="4" customWidth="1"/>
    <col min="7696" max="7696" width="2.140625" style="4" customWidth="1"/>
    <col min="7697" max="7700" width="16.7109375" style="4" customWidth="1"/>
    <col min="7701" max="7701" width="2.140625" style="4" customWidth="1"/>
    <col min="7702" max="7705" width="16.7109375" style="4" customWidth="1"/>
    <col min="7706" max="7706" width="4.85546875" style="4" customWidth="1"/>
    <col min="7707" max="7710" width="16.7109375" style="4" customWidth="1"/>
    <col min="7711" max="7711" width="2.42578125" style="4" customWidth="1"/>
    <col min="7712" max="7715" width="16.7109375" style="4" customWidth="1"/>
    <col min="7716" max="7716" width="3.28515625" style="4" customWidth="1"/>
    <col min="7717" max="7720" width="16.7109375" style="4" customWidth="1"/>
    <col min="7721" max="7721" width="9.85546875" style="4" customWidth="1"/>
    <col min="7722" max="7948" width="9.140625" style="4"/>
    <col min="7949" max="7949" width="3.7109375" style="4" customWidth="1"/>
    <col min="7950" max="7950" width="69.7109375" style="4" customWidth="1"/>
    <col min="7951" max="7951" width="11.85546875" style="4" customWidth="1"/>
    <col min="7952" max="7952" width="2.140625" style="4" customWidth="1"/>
    <col min="7953" max="7956" width="16.7109375" style="4" customWidth="1"/>
    <col min="7957" max="7957" width="2.140625" style="4" customWidth="1"/>
    <col min="7958" max="7961" width="16.7109375" style="4" customWidth="1"/>
    <col min="7962" max="7962" width="4.85546875" style="4" customWidth="1"/>
    <col min="7963" max="7966" width="16.7109375" style="4" customWidth="1"/>
    <col min="7967" max="7967" width="2.42578125" style="4" customWidth="1"/>
    <col min="7968" max="7971" width="16.7109375" style="4" customWidth="1"/>
    <col min="7972" max="7972" width="3.28515625" style="4" customWidth="1"/>
    <col min="7973" max="7976" width="16.7109375" style="4" customWidth="1"/>
    <col min="7977" max="7977" width="9.85546875" style="4" customWidth="1"/>
    <col min="7978" max="8204" width="9.140625" style="4"/>
    <col min="8205" max="8205" width="3.7109375" style="4" customWidth="1"/>
    <col min="8206" max="8206" width="69.7109375" style="4" customWidth="1"/>
    <col min="8207" max="8207" width="11.85546875" style="4" customWidth="1"/>
    <col min="8208" max="8208" width="2.140625" style="4" customWidth="1"/>
    <col min="8209" max="8212" width="16.7109375" style="4" customWidth="1"/>
    <col min="8213" max="8213" width="2.140625" style="4" customWidth="1"/>
    <col min="8214" max="8217" width="16.7109375" style="4" customWidth="1"/>
    <col min="8218" max="8218" width="4.85546875" style="4" customWidth="1"/>
    <col min="8219" max="8222" width="16.7109375" style="4" customWidth="1"/>
    <col min="8223" max="8223" width="2.42578125" style="4" customWidth="1"/>
    <col min="8224" max="8227" width="16.7109375" style="4" customWidth="1"/>
    <col min="8228" max="8228" width="3.28515625" style="4" customWidth="1"/>
    <col min="8229" max="8232" width="16.7109375" style="4" customWidth="1"/>
    <col min="8233" max="8233" width="9.85546875" style="4" customWidth="1"/>
    <col min="8234" max="8460" width="9.140625" style="4"/>
    <col min="8461" max="8461" width="3.7109375" style="4" customWidth="1"/>
    <col min="8462" max="8462" width="69.7109375" style="4" customWidth="1"/>
    <col min="8463" max="8463" width="11.85546875" style="4" customWidth="1"/>
    <col min="8464" max="8464" width="2.140625" style="4" customWidth="1"/>
    <col min="8465" max="8468" width="16.7109375" style="4" customWidth="1"/>
    <col min="8469" max="8469" width="2.140625" style="4" customWidth="1"/>
    <col min="8470" max="8473" width="16.7109375" style="4" customWidth="1"/>
    <col min="8474" max="8474" width="4.85546875" style="4" customWidth="1"/>
    <col min="8475" max="8478" width="16.7109375" style="4" customWidth="1"/>
    <col min="8479" max="8479" width="2.42578125" style="4" customWidth="1"/>
    <col min="8480" max="8483" width="16.7109375" style="4" customWidth="1"/>
    <col min="8484" max="8484" width="3.28515625" style="4" customWidth="1"/>
    <col min="8485" max="8488" width="16.7109375" style="4" customWidth="1"/>
    <col min="8489" max="8489" width="9.85546875" style="4" customWidth="1"/>
    <col min="8490" max="8716" width="9.140625" style="4"/>
    <col min="8717" max="8717" width="3.7109375" style="4" customWidth="1"/>
    <col min="8718" max="8718" width="69.7109375" style="4" customWidth="1"/>
    <col min="8719" max="8719" width="11.85546875" style="4" customWidth="1"/>
    <col min="8720" max="8720" width="2.140625" style="4" customWidth="1"/>
    <col min="8721" max="8724" width="16.7109375" style="4" customWidth="1"/>
    <col min="8725" max="8725" width="2.140625" style="4" customWidth="1"/>
    <col min="8726" max="8729" width="16.7109375" style="4" customWidth="1"/>
    <col min="8730" max="8730" width="4.85546875" style="4" customWidth="1"/>
    <col min="8731" max="8734" width="16.7109375" style="4" customWidth="1"/>
    <col min="8735" max="8735" width="2.42578125" style="4" customWidth="1"/>
    <col min="8736" max="8739" width="16.7109375" style="4" customWidth="1"/>
    <col min="8740" max="8740" width="3.28515625" style="4" customWidth="1"/>
    <col min="8741" max="8744" width="16.7109375" style="4" customWidth="1"/>
    <col min="8745" max="8745" width="9.85546875" style="4" customWidth="1"/>
    <col min="8746" max="8972" width="9.140625" style="4"/>
    <col min="8973" max="8973" width="3.7109375" style="4" customWidth="1"/>
    <col min="8974" max="8974" width="69.7109375" style="4" customWidth="1"/>
    <col min="8975" max="8975" width="11.85546875" style="4" customWidth="1"/>
    <col min="8976" max="8976" width="2.140625" style="4" customWidth="1"/>
    <col min="8977" max="8980" width="16.7109375" style="4" customWidth="1"/>
    <col min="8981" max="8981" width="2.140625" style="4" customWidth="1"/>
    <col min="8982" max="8985" width="16.7109375" style="4" customWidth="1"/>
    <col min="8986" max="8986" width="4.85546875" style="4" customWidth="1"/>
    <col min="8987" max="8990" width="16.7109375" style="4" customWidth="1"/>
    <col min="8991" max="8991" width="2.42578125" style="4" customWidth="1"/>
    <col min="8992" max="8995" width="16.7109375" style="4" customWidth="1"/>
    <col min="8996" max="8996" width="3.28515625" style="4" customWidth="1"/>
    <col min="8997" max="9000" width="16.7109375" style="4" customWidth="1"/>
    <col min="9001" max="9001" width="9.85546875" style="4" customWidth="1"/>
    <col min="9002" max="9228" width="9.140625" style="4"/>
    <col min="9229" max="9229" width="3.7109375" style="4" customWidth="1"/>
    <col min="9230" max="9230" width="69.7109375" style="4" customWidth="1"/>
    <col min="9231" max="9231" width="11.85546875" style="4" customWidth="1"/>
    <col min="9232" max="9232" width="2.140625" style="4" customWidth="1"/>
    <col min="9233" max="9236" width="16.7109375" style="4" customWidth="1"/>
    <col min="9237" max="9237" width="2.140625" style="4" customWidth="1"/>
    <col min="9238" max="9241" width="16.7109375" style="4" customWidth="1"/>
    <col min="9242" max="9242" width="4.85546875" style="4" customWidth="1"/>
    <col min="9243" max="9246" width="16.7109375" style="4" customWidth="1"/>
    <col min="9247" max="9247" width="2.42578125" style="4" customWidth="1"/>
    <col min="9248" max="9251" width="16.7109375" style="4" customWidth="1"/>
    <col min="9252" max="9252" width="3.28515625" style="4" customWidth="1"/>
    <col min="9253" max="9256" width="16.7109375" style="4" customWidth="1"/>
    <col min="9257" max="9257" width="9.85546875" style="4" customWidth="1"/>
    <col min="9258" max="9484" width="9.140625" style="4"/>
    <col min="9485" max="9485" width="3.7109375" style="4" customWidth="1"/>
    <col min="9486" max="9486" width="69.7109375" style="4" customWidth="1"/>
    <col min="9487" max="9487" width="11.85546875" style="4" customWidth="1"/>
    <col min="9488" max="9488" width="2.140625" style="4" customWidth="1"/>
    <col min="9489" max="9492" width="16.7109375" style="4" customWidth="1"/>
    <col min="9493" max="9493" width="2.140625" style="4" customWidth="1"/>
    <col min="9494" max="9497" width="16.7109375" style="4" customWidth="1"/>
    <col min="9498" max="9498" width="4.85546875" style="4" customWidth="1"/>
    <col min="9499" max="9502" width="16.7109375" style="4" customWidth="1"/>
    <col min="9503" max="9503" width="2.42578125" style="4" customWidth="1"/>
    <col min="9504" max="9507" width="16.7109375" style="4" customWidth="1"/>
    <col min="9508" max="9508" width="3.28515625" style="4" customWidth="1"/>
    <col min="9509" max="9512" width="16.7109375" style="4" customWidth="1"/>
    <col min="9513" max="9513" width="9.85546875" style="4" customWidth="1"/>
    <col min="9514" max="9740" width="9.140625" style="4"/>
    <col min="9741" max="9741" width="3.7109375" style="4" customWidth="1"/>
    <col min="9742" max="9742" width="69.7109375" style="4" customWidth="1"/>
    <col min="9743" max="9743" width="11.85546875" style="4" customWidth="1"/>
    <col min="9744" max="9744" width="2.140625" style="4" customWidth="1"/>
    <col min="9745" max="9748" width="16.7109375" style="4" customWidth="1"/>
    <col min="9749" max="9749" width="2.140625" style="4" customWidth="1"/>
    <col min="9750" max="9753" width="16.7109375" style="4" customWidth="1"/>
    <col min="9754" max="9754" width="4.85546875" style="4" customWidth="1"/>
    <col min="9755" max="9758" width="16.7109375" style="4" customWidth="1"/>
    <col min="9759" max="9759" width="2.42578125" style="4" customWidth="1"/>
    <col min="9760" max="9763" width="16.7109375" style="4" customWidth="1"/>
    <col min="9764" max="9764" width="3.28515625" style="4" customWidth="1"/>
    <col min="9765" max="9768" width="16.7109375" style="4" customWidth="1"/>
    <col min="9769" max="9769" width="9.85546875" style="4" customWidth="1"/>
    <col min="9770" max="9996" width="9.140625" style="4"/>
    <col min="9997" max="9997" width="3.7109375" style="4" customWidth="1"/>
    <col min="9998" max="9998" width="69.7109375" style="4" customWidth="1"/>
    <col min="9999" max="9999" width="11.85546875" style="4" customWidth="1"/>
    <col min="10000" max="10000" width="2.140625" style="4" customWidth="1"/>
    <col min="10001" max="10004" width="16.7109375" style="4" customWidth="1"/>
    <col min="10005" max="10005" width="2.140625" style="4" customWidth="1"/>
    <col min="10006" max="10009" width="16.7109375" style="4" customWidth="1"/>
    <col min="10010" max="10010" width="4.85546875" style="4" customWidth="1"/>
    <col min="10011" max="10014" width="16.7109375" style="4" customWidth="1"/>
    <col min="10015" max="10015" width="2.42578125" style="4" customWidth="1"/>
    <col min="10016" max="10019" width="16.7109375" style="4" customWidth="1"/>
    <col min="10020" max="10020" width="3.28515625" style="4" customWidth="1"/>
    <col min="10021" max="10024" width="16.7109375" style="4" customWidth="1"/>
    <col min="10025" max="10025" width="9.85546875" style="4" customWidth="1"/>
    <col min="10026" max="10252" width="9.140625" style="4"/>
    <col min="10253" max="10253" width="3.7109375" style="4" customWidth="1"/>
    <col min="10254" max="10254" width="69.7109375" style="4" customWidth="1"/>
    <col min="10255" max="10255" width="11.85546875" style="4" customWidth="1"/>
    <col min="10256" max="10256" width="2.140625" style="4" customWidth="1"/>
    <col min="10257" max="10260" width="16.7109375" style="4" customWidth="1"/>
    <col min="10261" max="10261" width="2.140625" style="4" customWidth="1"/>
    <col min="10262" max="10265" width="16.7109375" style="4" customWidth="1"/>
    <col min="10266" max="10266" width="4.85546875" style="4" customWidth="1"/>
    <col min="10267" max="10270" width="16.7109375" style="4" customWidth="1"/>
    <col min="10271" max="10271" width="2.42578125" style="4" customWidth="1"/>
    <col min="10272" max="10275" width="16.7109375" style="4" customWidth="1"/>
    <col min="10276" max="10276" width="3.28515625" style="4" customWidth="1"/>
    <col min="10277" max="10280" width="16.7109375" style="4" customWidth="1"/>
    <col min="10281" max="10281" width="9.85546875" style="4" customWidth="1"/>
    <col min="10282" max="10508" width="9.140625" style="4"/>
    <col min="10509" max="10509" width="3.7109375" style="4" customWidth="1"/>
    <col min="10510" max="10510" width="69.7109375" style="4" customWidth="1"/>
    <col min="10511" max="10511" width="11.85546875" style="4" customWidth="1"/>
    <col min="10512" max="10512" width="2.140625" style="4" customWidth="1"/>
    <col min="10513" max="10516" width="16.7109375" style="4" customWidth="1"/>
    <col min="10517" max="10517" width="2.140625" style="4" customWidth="1"/>
    <col min="10518" max="10521" width="16.7109375" style="4" customWidth="1"/>
    <col min="10522" max="10522" width="4.85546875" style="4" customWidth="1"/>
    <col min="10523" max="10526" width="16.7109375" style="4" customWidth="1"/>
    <col min="10527" max="10527" width="2.42578125" style="4" customWidth="1"/>
    <col min="10528" max="10531" width="16.7109375" style="4" customWidth="1"/>
    <col min="10532" max="10532" width="3.28515625" style="4" customWidth="1"/>
    <col min="10533" max="10536" width="16.7109375" style="4" customWidth="1"/>
    <col min="10537" max="10537" width="9.85546875" style="4" customWidth="1"/>
    <col min="10538" max="10764" width="9.140625" style="4"/>
    <col min="10765" max="10765" width="3.7109375" style="4" customWidth="1"/>
    <col min="10766" max="10766" width="69.7109375" style="4" customWidth="1"/>
    <col min="10767" max="10767" width="11.85546875" style="4" customWidth="1"/>
    <col min="10768" max="10768" width="2.140625" style="4" customWidth="1"/>
    <col min="10769" max="10772" width="16.7109375" style="4" customWidth="1"/>
    <col min="10773" max="10773" width="2.140625" style="4" customWidth="1"/>
    <col min="10774" max="10777" width="16.7109375" style="4" customWidth="1"/>
    <col min="10778" max="10778" width="4.85546875" style="4" customWidth="1"/>
    <col min="10779" max="10782" width="16.7109375" style="4" customWidth="1"/>
    <col min="10783" max="10783" width="2.42578125" style="4" customWidth="1"/>
    <col min="10784" max="10787" width="16.7109375" style="4" customWidth="1"/>
    <col min="10788" max="10788" width="3.28515625" style="4" customWidth="1"/>
    <col min="10789" max="10792" width="16.7109375" style="4" customWidth="1"/>
    <col min="10793" max="10793" width="9.85546875" style="4" customWidth="1"/>
    <col min="10794" max="11020" width="9.140625" style="4"/>
    <col min="11021" max="11021" width="3.7109375" style="4" customWidth="1"/>
    <col min="11022" max="11022" width="69.7109375" style="4" customWidth="1"/>
    <col min="11023" max="11023" width="11.85546875" style="4" customWidth="1"/>
    <col min="11024" max="11024" width="2.140625" style="4" customWidth="1"/>
    <col min="11025" max="11028" width="16.7109375" style="4" customWidth="1"/>
    <col min="11029" max="11029" width="2.140625" style="4" customWidth="1"/>
    <col min="11030" max="11033" width="16.7109375" style="4" customWidth="1"/>
    <col min="11034" max="11034" width="4.85546875" style="4" customWidth="1"/>
    <col min="11035" max="11038" width="16.7109375" style="4" customWidth="1"/>
    <col min="11039" max="11039" width="2.42578125" style="4" customWidth="1"/>
    <col min="11040" max="11043" width="16.7109375" style="4" customWidth="1"/>
    <col min="11044" max="11044" width="3.28515625" style="4" customWidth="1"/>
    <col min="11045" max="11048" width="16.7109375" style="4" customWidth="1"/>
    <col min="11049" max="11049" width="9.85546875" style="4" customWidth="1"/>
    <col min="11050" max="11276" width="9.140625" style="4"/>
    <col min="11277" max="11277" width="3.7109375" style="4" customWidth="1"/>
    <col min="11278" max="11278" width="69.7109375" style="4" customWidth="1"/>
    <col min="11279" max="11279" width="11.85546875" style="4" customWidth="1"/>
    <col min="11280" max="11280" width="2.140625" style="4" customWidth="1"/>
    <col min="11281" max="11284" width="16.7109375" style="4" customWidth="1"/>
    <col min="11285" max="11285" width="2.140625" style="4" customWidth="1"/>
    <col min="11286" max="11289" width="16.7109375" style="4" customWidth="1"/>
    <col min="11290" max="11290" width="4.85546875" style="4" customWidth="1"/>
    <col min="11291" max="11294" width="16.7109375" style="4" customWidth="1"/>
    <col min="11295" max="11295" width="2.42578125" style="4" customWidth="1"/>
    <col min="11296" max="11299" width="16.7109375" style="4" customWidth="1"/>
    <col min="11300" max="11300" width="3.28515625" style="4" customWidth="1"/>
    <col min="11301" max="11304" width="16.7109375" style="4" customWidth="1"/>
    <col min="11305" max="11305" width="9.85546875" style="4" customWidth="1"/>
    <col min="11306" max="11532" width="9.140625" style="4"/>
    <col min="11533" max="11533" width="3.7109375" style="4" customWidth="1"/>
    <col min="11534" max="11534" width="69.7109375" style="4" customWidth="1"/>
    <col min="11535" max="11535" width="11.85546875" style="4" customWidth="1"/>
    <col min="11536" max="11536" width="2.140625" style="4" customWidth="1"/>
    <col min="11537" max="11540" width="16.7109375" style="4" customWidth="1"/>
    <col min="11541" max="11541" width="2.140625" style="4" customWidth="1"/>
    <col min="11542" max="11545" width="16.7109375" style="4" customWidth="1"/>
    <col min="11546" max="11546" width="4.85546875" style="4" customWidth="1"/>
    <col min="11547" max="11550" width="16.7109375" style="4" customWidth="1"/>
    <col min="11551" max="11551" width="2.42578125" style="4" customWidth="1"/>
    <col min="11552" max="11555" width="16.7109375" style="4" customWidth="1"/>
    <col min="11556" max="11556" width="3.28515625" style="4" customWidth="1"/>
    <col min="11557" max="11560" width="16.7109375" style="4" customWidth="1"/>
    <col min="11561" max="11561" width="9.85546875" style="4" customWidth="1"/>
    <col min="11562" max="11788" width="9.140625" style="4"/>
    <col min="11789" max="11789" width="3.7109375" style="4" customWidth="1"/>
    <col min="11790" max="11790" width="69.7109375" style="4" customWidth="1"/>
    <col min="11791" max="11791" width="11.85546875" style="4" customWidth="1"/>
    <col min="11792" max="11792" width="2.140625" style="4" customWidth="1"/>
    <col min="11793" max="11796" width="16.7109375" style="4" customWidth="1"/>
    <col min="11797" max="11797" width="2.140625" style="4" customWidth="1"/>
    <col min="11798" max="11801" width="16.7109375" style="4" customWidth="1"/>
    <col min="11802" max="11802" width="4.85546875" style="4" customWidth="1"/>
    <col min="11803" max="11806" width="16.7109375" style="4" customWidth="1"/>
    <col min="11807" max="11807" width="2.42578125" style="4" customWidth="1"/>
    <col min="11808" max="11811" width="16.7109375" style="4" customWidth="1"/>
    <col min="11812" max="11812" width="3.28515625" style="4" customWidth="1"/>
    <col min="11813" max="11816" width="16.7109375" style="4" customWidth="1"/>
    <col min="11817" max="11817" width="9.85546875" style="4" customWidth="1"/>
    <col min="11818" max="12044" width="9.140625" style="4"/>
    <col min="12045" max="12045" width="3.7109375" style="4" customWidth="1"/>
    <col min="12046" max="12046" width="69.7109375" style="4" customWidth="1"/>
    <col min="12047" max="12047" width="11.85546875" style="4" customWidth="1"/>
    <col min="12048" max="12048" width="2.140625" style="4" customWidth="1"/>
    <col min="12049" max="12052" width="16.7109375" style="4" customWidth="1"/>
    <col min="12053" max="12053" width="2.140625" style="4" customWidth="1"/>
    <col min="12054" max="12057" width="16.7109375" style="4" customWidth="1"/>
    <col min="12058" max="12058" width="4.85546875" style="4" customWidth="1"/>
    <col min="12059" max="12062" width="16.7109375" style="4" customWidth="1"/>
    <col min="12063" max="12063" width="2.42578125" style="4" customWidth="1"/>
    <col min="12064" max="12067" width="16.7109375" style="4" customWidth="1"/>
    <col min="12068" max="12068" width="3.28515625" style="4" customWidth="1"/>
    <col min="12069" max="12072" width="16.7109375" style="4" customWidth="1"/>
    <col min="12073" max="12073" width="9.85546875" style="4" customWidth="1"/>
    <col min="12074" max="12300" width="9.140625" style="4"/>
    <col min="12301" max="12301" width="3.7109375" style="4" customWidth="1"/>
    <col min="12302" max="12302" width="69.7109375" style="4" customWidth="1"/>
    <col min="12303" max="12303" width="11.85546875" style="4" customWidth="1"/>
    <col min="12304" max="12304" width="2.140625" style="4" customWidth="1"/>
    <col min="12305" max="12308" width="16.7109375" style="4" customWidth="1"/>
    <col min="12309" max="12309" width="2.140625" style="4" customWidth="1"/>
    <col min="12310" max="12313" width="16.7109375" style="4" customWidth="1"/>
    <col min="12314" max="12314" width="4.85546875" style="4" customWidth="1"/>
    <col min="12315" max="12318" width="16.7109375" style="4" customWidth="1"/>
    <col min="12319" max="12319" width="2.42578125" style="4" customWidth="1"/>
    <col min="12320" max="12323" width="16.7109375" style="4" customWidth="1"/>
    <col min="12324" max="12324" width="3.28515625" style="4" customWidth="1"/>
    <col min="12325" max="12328" width="16.7109375" style="4" customWidth="1"/>
    <col min="12329" max="12329" width="9.85546875" style="4" customWidth="1"/>
    <col min="12330" max="12556" width="9.140625" style="4"/>
    <col min="12557" max="12557" width="3.7109375" style="4" customWidth="1"/>
    <col min="12558" max="12558" width="69.7109375" style="4" customWidth="1"/>
    <col min="12559" max="12559" width="11.85546875" style="4" customWidth="1"/>
    <col min="12560" max="12560" width="2.140625" style="4" customWidth="1"/>
    <col min="12561" max="12564" width="16.7109375" style="4" customWidth="1"/>
    <col min="12565" max="12565" width="2.140625" style="4" customWidth="1"/>
    <col min="12566" max="12569" width="16.7109375" style="4" customWidth="1"/>
    <col min="12570" max="12570" width="4.85546875" style="4" customWidth="1"/>
    <col min="12571" max="12574" width="16.7109375" style="4" customWidth="1"/>
    <col min="12575" max="12575" width="2.42578125" style="4" customWidth="1"/>
    <col min="12576" max="12579" width="16.7109375" style="4" customWidth="1"/>
    <col min="12580" max="12580" width="3.28515625" style="4" customWidth="1"/>
    <col min="12581" max="12584" width="16.7109375" style="4" customWidth="1"/>
    <col min="12585" max="12585" width="9.85546875" style="4" customWidth="1"/>
    <col min="12586" max="12812" width="9.140625" style="4"/>
    <col min="12813" max="12813" width="3.7109375" style="4" customWidth="1"/>
    <col min="12814" max="12814" width="69.7109375" style="4" customWidth="1"/>
    <col min="12815" max="12815" width="11.85546875" style="4" customWidth="1"/>
    <col min="12816" max="12816" width="2.140625" style="4" customWidth="1"/>
    <col min="12817" max="12820" width="16.7109375" style="4" customWidth="1"/>
    <col min="12821" max="12821" width="2.140625" style="4" customWidth="1"/>
    <col min="12822" max="12825" width="16.7109375" style="4" customWidth="1"/>
    <col min="12826" max="12826" width="4.85546875" style="4" customWidth="1"/>
    <col min="12827" max="12830" width="16.7109375" style="4" customWidth="1"/>
    <col min="12831" max="12831" width="2.42578125" style="4" customWidth="1"/>
    <col min="12832" max="12835" width="16.7109375" style="4" customWidth="1"/>
    <col min="12836" max="12836" width="3.28515625" style="4" customWidth="1"/>
    <col min="12837" max="12840" width="16.7109375" style="4" customWidth="1"/>
    <col min="12841" max="12841" width="9.85546875" style="4" customWidth="1"/>
    <col min="12842" max="13068" width="9.140625" style="4"/>
    <col min="13069" max="13069" width="3.7109375" style="4" customWidth="1"/>
    <col min="13070" max="13070" width="69.7109375" style="4" customWidth="1"/>
    <col min="13071" max="13071" width="11.85546875" style="4" customWidth="1"/>
    <col min="13072" max="13072" width="2.140625" style="4" customWidth="1"/>
    <col min="13073" max="13076" width="16.7109375" style="4" customWidth="1"/>
    <col min="13077" max="13077" width="2.140625" style="4" customWidth="1"/>
    <col min="13078" max="13081" width="16.7109375" style="4" customWidth="1"/>
    <col min="13082" max="13082" width="4.85546875" style="4" customWidth="1"/>
    <col min="13083" max="13086" width="16.7109375" style="4" customWidth="1"/>
    <col min="13087" max="13087" width="2.42578125" style="4" customWidth="1"/>
    <col min="13088" max="13091" width="16.7109375" style="4" customWidth="1"/>
    <col min="13092" max="13092" width="3.28515625" style="4" customWidth="1"/>
    <col min="13093" max="13096" width="16.7109375" style="4" customWidth="1"/>
    <col min="13097" max="13097" width="9.85546875" style="4" customWidth="1"/>
    <col min="13098" max="13324" width="9.140625" style="4"/>
    <col min="13325" max="13325" width="3.7109375" style="4" customWidth="1"/>
    <col min="13326" max="13326" width="69.7109375" style="4" customWidth="1"/>
    <col min="13327" max="13327" width="11.85546875" style="4" customWidth="1"/>
    <col min="13328" max="13328" width="2.140625" style="4" customWidth="1"/>
    <col min="13329" max="13332" width="16.7109375" style="4" customWidth="1"/>
    <col min="13333" max="13333" width="2.140625" style="4" customWidth="1"/>
    <col min="13334" max="13337" width="16.7109375" style="4" customWidth="1"/>
    <col min="13338" max="13338" width="4.85546875" style="4" customWidth="1"/>
    <col min="13339" max="13342" width="16.7109375" style="4" customWidth="1"/>
    <col min="13343" max="13343" width="2.42578125" style="4" customWidth="1"/>
    <col min="13344" max="13347" width="16.7109375" style="4" customWidth="1"/>
    <col min="13348" max="13348" width="3.28515625" style="4" customWidth="1"/>
    <col min="13349" max="13352" width="16.7109375" style="4" customWidth="1"/>
    <col min="13353" max="13353" width="9.85546875" style="4" customWidth="1"/>
    <col min="13354" max="13580" width="9.140625" style="4"/>
    <col min="13581" max="13581" width="3.7109375" style="4" customWidth="1"/>
    <col min="13582" max="13582" width="69.7109375" style="4" customWidth="1"/>
    <col min="13583" max="13583" width="11.85546875" style="4" customWidth="1"/>
    <col min="13584" max="13584" width="2.140625" style="4" customWidth="1"/>
    <col min="13585" max="13588" width="16.7109375" style="4" customWidth="1"/>
    <col min="13589" max="13589" width="2.140625" style="4" customWidth="1"/>
    <col min="13590" max="13593" width="16.7109375" style="4" customWidth="1"/>
    <col min="13594" max="13594" width="4.85546875" style="4" customWidth="1"/>
    <col min="13595" max="13598" width="16.7109375" style="4" customWidth="1"/>
    <col min="13599" max="13599" width="2.42578125" style="4" customWidth="1"/>
    <col min="13600" max="13603" width="16.7109375" style="4" customWidth="1"/>
    <col min="13604" max="13604" width="3.28515625" style="4" customWidth="1"/>
    <col min="13605" max="13608" width="16.7109375" style="4" customWidth="1"/>
    <col min="13609" max="13609" width="9.85546875" style="4" customWidth="1"/>
    <col min="13610" max="13836" width="9.140625" style="4"/>
    <col min="13837" max="13837" width="3.7109375" style="4" customWidth="1"/>
    <col min="13838" max="13838" width="69.7109375" style="4" customWidth="1"/>
    <col min="13839" max="13839" width="11.85546875" style="4" customWidth="1"/>
    <col min="13840" max="13840" width="2.140625" style="4" customWidth="1"/>
    <col min="13841" max="13844" width="16.7109375" style="4" customWidth="1"/>
    <col min="13845" max="13845" width="2.140625" style="4" customWidth="1"/>
    <col min="13846" max="13849" width="16.7109375" style="4" customWidth="1"/>
    <col min="13850" max="13850" width="4.85546875" style="4" customWidth="1"/>
    <col min="13851" max="13854" width="16.7109375" style="4" customWidth="1"/>
    <col min="13855" max="13855" width="2.42578125" style="4" customWidth="1"/>
    <col min="13856" max="13859" width="16.7109375" style="4" customWidth="1"/>
    <col min="13860" max="13860" width="3.28515625" style="4" customWidth="1"/>
    <col min="13861" max="13864" width="16.7109375" style="4" customWidth="1"/>
    <col min="13865" max="13865" width="9.85546875" style="4" customWidth="1"/>
    <col min="13866" max="14092" width="9.140625" style="4"/>
    <col min="14093" max="14093" width="3.7109375" style="4" customWidth="1"/>
    <col min="14094" max="14094" width="69.7109375" style="4" customWidth="1"/>
    <col min="14095" max="14095" width="11.85546875" style="4" customWidth="1"/>
    <col min="14096" max="14096" width="2.140625" style="4" customWidth="1"/>
    <col min="14097" max="14100" width="16.7109375" style="4" customWidth="1"/>
    <col min="14101" max="14101" width="2.140625" style="4" customWidth="1"/>
    <col min="14102" max="14105" width="16.7109375" style="4" customWidth="1"/>
    <col min="14106" max="14106" width="4.85546875" style="4" customWidth="1"/>
    <col min="14107" max="14110" width="16.7109375" style="4" customWidth="1"/>
    <col min="14111" max="14111" width="2.42578125" style="4" customWidth="1"/>
    <col min="14112" max="14115" width="16.7109375" style="4" customWidth="1"/>
    <col min="14116" max="14116" width="3.28515625" style="4" customWidth="1"/>
    <col min="14117" max="14120" width="16.7109375" style="4" customWidth="1"/>
    <col min="14121" max="14121" width="9.85546875" style="4" customWidth="1"/>
    <col min="14122" max="14348" width="9.140625" style="4"/>
    <col min="14349" max="14349" width="3.7109375" style="4" customWidth="1"/>
    <col min="14350" max="14350" width="69.7109375" style="4" customWidth="1"/>
    <col min="14351" max="14351" width="11.85546875" style="4" customWidth="1"/>
    <col min="14352" max="14352" width="2.140625" style="4" customWidth="1"/>
    <col min="14353" max="14356" width="16.7109375" style="4" customWidth="1"/>
    <col min="14357" max="14357" width="2.140625" style="4" customWidth="1"/>
    <col min="14358" max="14361" width="16.7109375" style="4" customWidth="1"/>
    <col min="14362" max="14362" width="4.85546875" style="4" customWidth="1"/>
    <col min="14363" max="14366" width="16.7109375" style="4" customWidth="1"/>
    <col min="14367" max="14367" width="2.42578125" style="4" customWidth="1"/>
    <col min="14368" max="14371" width="16.7109375" style="4" customWidth="1"/>
    <col min="14372" max="14372" width="3.28515625" style="4" customWidth="1"/>
    <col min="14373" max="14376" width="16.7109375" style="4" customWidth="1"/>
    <col min="14377" max="14377" width="9.85546875" style="4" customWidth="1"/>
    <col min="14378" max="14604" width="9.140625" style="4"/>
    <col min="14605" max="14605" width="3.7109375" style="4" customWidth="1"/>
    <col min="14606" max="14606" width="69.7109375" style="4" customWidth="1"/>
    <col min="14607" max="14607" width="11.85546875" style="4" customWidth="1"/>
    <col min="14608" max="14608" width="2.140625" style="4" customWidth="1"/>
    <col min="14609" max="14612" width="16.7109375" style="4" customWidth="1"/>
    <col min="14613" max="14613" width="2.140625" style="4" customWidth="1"/>
    <col min="14614" max="14617" width="16.7109375" style="4" customWidth="1"/>
    <col min="14618" max="14618" width="4.85546875" style="4" customWidth="1"/>
    <col min="14619" max="14622" width="16.7109375" style="4" customWidth="1"/>
    <col min="14623" max="14623" width="2.42578125" style="4" customWidth="1"/>
    <col min="14624" max="14627" width="16.7109375" style="4" customWidth="1"/>
    <col min="14628" max="14628" width="3.28515625" style="4" customWidth="1"/>
    <col min="14629" max="14632" width="16.7109375" style="4" customWidth="1"/>
    <col min="14633" max="14633" width="9.85546875" style="4" customWidth="1"/>
    <col min="14634" max="14860" width="9.140625" style="4"/>
    <col min="14861" max="14861" width="3.7109375" style="4" customWidth="1"/>
    <col min="14862" max="14862" width="69.7109375" style="4" customWidth="1"/>
    <col min="14863" max="14863" width="11.85546875" style="4" customWidth="1"/>
    <col min="14864" max="14864" width="2.140625" style="4" customWidth="1"/>
    <col min="14865" max="14868" width="16.7109375" style="4" customWidth="1"/>
    <col min="14869" max="14869" width="2.140625" style="4" customWidth="1"/>
    <col min="14870" max="14873" width="16.7109375" style="4" customWidth="1"/>
    <col min="14874" max="14874" width="4.85546875" style="4" customWidth="1"/>
    <col min="14875" max="14878" width="16.7109375" style="4" customWidth="1"/>
    <col min="14879" max="14879" width="2.42578125" style="4" customWidth="1"/>
    <col min="14880" max="14883" width="16.7109375" style="4" customWidth="1"/>
    <col min="14884" max="14884" width="3.28515625" style="4" customWidth="1"/>
    <col min="14885" max="14888" width="16.7109375" style="4" customWidth="1"/>
    <col min="14889" max="14889" width="9.85546875" style="4" customWidth="1"/>
    <col min="14890" max="15116" width="9.140625" style="4"/>
    <col min="15117" max="15117" width="3.7109375" style="4" customWidth="1"/>
    <col min="15118" max="15118" width="69.7109375" style="4" customWidth="1"/>
    <col min="15119" max="15119" width="11.85546875" style="4" customWidth="1"/>
    <col min="15120" max="15120" width="2.140625" style="4" customWidth="1"/>
    <col min="15121" max="15124" width="16.7109375" style="4" customWidth="1"/>
    <col min="15125" max="15125" width="2.140625" style="4" customWidth="1"/>
    <col min="15126" max="15129" width="16.7109375" style="4" customWidth="1"/>
    <col min="15130" max="15130" width="4.85546875" style="4" customWidth="1"/>
    <col min="15131" max="15134" width="16.7109375" style="4" customWidth="1"/>
    <col min="15135" max="15135" width="2.42578125" style="4" customWidth="1"/>
    <col min="15136" max="15139" width="16.7109375" style="4" customWidth="1"/>
    <col min="15140" max="15140" width="3.28515625" style="4" customWidth="1"/>
    <col min="15141" max="15144" width="16.7109375" style="4" customWidth="1"/>
    <col min="15145" max="15145" width="9.85546875" style="4" customWidth="1"/>
    <col min="15146" max="15372" width="9.140625" style="4"/>
    <col min="15373" max="15373" width="3.7109375" style="4" customWidth="1"/>
    <col min="15374" max="15374" width="69.7109375" style="4" customWidth="1"/>
    <col min="15375" max="15375" width="11.85546875" style="4" customWidth="1"/>
    <col min="15376" max="15376" width="2.140625" style="4" customWidth="1"/>
    <col min="15377" max="15380" width="16.7109375" style="4" customWidth="1"/>
    <col min="15381" max="15381" width="2.140625" style="4" customWidth="1"/>
    <col min="15382" max="15385" width="16.7109375" style="4" customWidth="1"/>
    <col min="15386" max="15386" width="4.85546875" style="4" customWidth="1"/>
    <col min="15387" max="15390" width="16.7109375" style="4" customWidth="1"/>
    <col min="15391" max="15391" width="2.42578125" style="4" customWidth="1"/>
    <col min="15392" max="15395" width="16.7109375" style="4" customWidth="1"/>
    <col min="15396" max="15396" width="3.28515625" style="4" customWidth="1"/>
    <col min="15397" max="15400" width="16.7109375" style="4" customWidth="1"/>
    <col min="15401" max="15401" width="9.85546875" style="4" customWidth="1"/>
    <col min="15402" max="15628" width="9.140625" style="4"/>
    <col min="15629" max="15629" width="3.7109375" style="4" customWidth="1"/>
    <col min="15630" max="15630" width="69.7109375" style="4" customWidth="1"/>
    <col min="15631" max="15631" width="11.85546875" style="4" customWidth="1"/>
    <col min="15632" max="15632" width="2.140625" style="4" customWidth="1"/>
    <col min="15633" max="15636" width="16.7109375" style="4" customWidth="1"/>
    <col min="15637" max="15637" width="2.140625" style="4" customWidth="1"/>
    <col min="15638" max="15641" width="16.7109375" style="4" customWidth="1"/>
    <col min="15642" max="15642" width="4.85546875" style="4" customWidth="1"/>
    <col min="15643" max="15646" width="16.7109375" style="4" customWidth="1"/>
    <col min="15647" max="15647" width="2.42578125" style="4" customWidth="1"/>
    <col min="15648" max="15651" width="16.7109375" style="4" customWidth="1"/>
    <col min="15652" max="15652" width="3.28515625" style="4" customWidth="1"/>
    <col min="15653" max="15656" width="16.7109375" style="4" customWidth="1"/>
    <col min="15657" max="15657" width="9.85546875" style="4" customWidth="1"/>
    <col min="15658" max="15884" width="9.140625" style="4"/>
    <col min="15885" max="15885" width="3.7109375" style="4" customWidth="1"/>
    <col min="15886" max="15886" width="69.7109375" style="4" customWidth="1"/>
    <col min="15887" max="15887" width="11.85546875" style="4" customWidth="1"/>
    <col min="15888" max="15888" width="2.140625" style="4" customWidth="1"/>
    <col min="15889" max="15892" width="16.7109375" style="4" customWidth="1"/>
    <col min="15893" max="15893" width="2.140625" style="4" customWidth="1"/>
    <col min="15894" max="15897" width="16.7109375" style="4" customWidth="1"/>
    <col min="15898" max="15898" width="4.85546875" style="4" customWidth="1"/>
    <col min="15899" max="15902" width="16.7109375" style="4" customWidth="1"/>
    <col min="15903" max="15903" width="2.42578125" style="4" customWidth="1"/>
    <col min="15904" max="15907" width="16.7109375" style="4" customWidth="1"/>
    <col min="15908" max="15908" width="3.28515625" style="4" customWidth="1"/>
    <col min="15909" max="15912" width="16.7109375" style="4" customWidth="1"/>
    <col min="15913" max="15913" width="9.85546875" style="4" customWidth="1"/>
    <col min="15914" max="16140" width="9.140625" style="4"/>
    <col min="16141" max="16141" width="3.7109375" style="4" customWidth="1"/>
    <col min="16142" max="16142" width="69.7109375" style="4" customWidth="1"/>
    <col min="16143" max="16143" width="11.85546875" style="4" customWidth="1"/>
    <col min="16144" max="16144" width="2.140625" style="4" customWidth="1"/>
    <col min="16145" max="16148" width="16.7109375" style="4" customWidth="1"/>
    <col min="16149" max="16149" width="2.140625" style="4" customWidth="1"/>
    <col min="16150" max="16153" width="16.7109375" style="4" customWidth="1"/>
    <col min="16154" max="16154" width="4.85546875" style="4" customWidth="1"/>
    <col min="16155" max="16158" width="16.7109375" style="4" customWidth="1"/>
    <col min="16159" max="16159" width="2.42578125" style="4" customWidth="1"/>
    <col min="16160" max="16163" width="16.7109375" style="4" customWidth="1"/>
    <col min="16164" max="16164" width="3.28515625" style="4" customWidth="1"/>
    <col min="16165" max="16168" width="16.7109375" style="4" customWidth="1"/>
    <col min="16169" max="16169" width="9.85546875" style="4" customWidth="1"/>
    <col min="16170" max="16384" width="9.140625" style="4"/>
  </cols>
  <sheetData>
    <row r="1" spans="1:41" ht="23.25" x14ac:dyDescent="0.35">
      <c r="A1" s="3"/>
      <c r="B1" s="3"/>
      <c r="C1" s="147" t="s">
        <v>60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55"/>
      <c r="V1" s="147" t="s">
        <v>60</v>
      </c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55"/>
    </row>
    <row r="2" spans="1:41" ht="23.25" x14ac:dyDescent="0.35">
      <c r="A2" s="3"/>
      <c r="B2" s="3"/>
      <c r="C2" s="147" t="s">
        <v>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55"/>
      <c r="V2" s="147" t="s">
        <v>0</v>
      </c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55"/>
    </row>
    <row r="3" spans="1:41" ht="23.25" x14ac:dyDescent="0.35">
      <c r="A3" s="3"/>
      <c r="B3" s="3"/>
      <c r="C3" s="147" t="s">
        <v>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55"/>
      <c r="V3" s="147" t="s">
        <v>1</v>
      </c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55"/>
    </row>
    <row r="4" spans="1:41" ht="23.25" x14ac:dyDescent="0.35">
      <c r="A4" s="3"/>
      <c r="B4" s="3"/>
      <c r="C4" s="147" t="str">
        <f>'1351'!C4:Y4</f>
        <v>For Month or Quarter Ended and For the Year Ending 7/31/2025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55"/>
      <c r="V4" s="147" t="str">
        <f>C4</f>
        <v>For Month or Quarter Ended and For the Year Ending 7/31/2025</v>
      </c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55"/>
    </row>
    <row r="5" spans="1:41" ht="23.25" x14ac:dyDescent="0.35">
      <c r="A5" s="3"/>
      <c r="B5" s="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</row>
    <row r="6" spans="1:41" x14ac:dyDescent="0.2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1" ht="15.75" x14ac:dyDescent="0.25">
      <c r="A7" s="3"/>
      <c r="B7" s="3"/>
      <c r="C7" s="5"/>
      <c r="D7" s="4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1" ht="15.75" x14ac:dyDescent="0.25">
      <c r="A8" s="3"/>
      <c r="B8" s="3"/>
      <c r="C8" s="5"/>
      <c r="D8" s="42"/>
      <c r="E8" s="42"/>
      <c r="F8" s="42"/>
      <c r="G8" s="148" t="s">
        <v>5</v>
      </c>
      <c r="H8" s="149"/>
      <c r="I8" s="149"/>
      <c r="J8" s="150"/>
      <c r="K8" s="9"/>
      <c r="L8" s="148" t="s">
        <v>6</v>
      </c>
      <c r="M8" s="149"/>
      <c r="N8" s="149"/>
      <c r="O8" s="150"/>
      <c r="P8" s="9"/>
      <c r="Q8" s="148" t="s">
        <v>7</v>
      </c>
      <c r="R8" s="149"/>
      <c r="S8" s="149"/>
      <c r="T8" s="150"/>
      <c r="U8" s="9"/>
      <c r="V8" s="148" t="s">
        <v>8</v>
      </c>
      <c r="W8" s="149"/>
      <c r="X8" s="149"/>
      <c r="Y8" s="150"/>
      <c r="Z8" s="9"/>
      <c r="AA8" s="148" t="s">
        <v>61</v>
      </c>
      <c r="AB8" s="149"/>
      <c r="AC8" s="149"/>
      <c r="AD8" s="150"/>
      <c r="AE8" s="9"/>
      <c r="AF8" s="148" t="s">
        <v>62</v>
      </c>
      <c r="AG8" s="149"/>
      <c r="AH8" s="149"/>
      <c r="AI8" s="150"/>
      <c r="AJ8" s="9"/>
      <c r="AK8" s="148" t="s">
        <v>9</v>
      </c>
      <c r="AL8" s="149"/>
      <c r="AM8" s="149"/>
      <c r="AN8" s="154"/>
    </row>
    <row r="9" spans="1:41" s="2" customFormat="1" ht="64.900000000000006" customHeight="1" x14ac:dyDescent="0.25">
      <c r="A9" s="1"/>
      <c r="B9" s="1"/>
      <c r="C9" s="51"/>
      <c r="D9" s="10"/>
      <c r="E9" s="11" t="s">
        <v>10</v>
      </c>
      <c r="F9" s="10"/>
      <c r="G9" s="70" t="s">
        <v>11</v>
      </c>
      <c r="H9" s="12" t="s">
        <v>12</v>
      </c>
      <c r="I9" s="12" t="s">
        <v>13</v>
      </c>
      <c r="J9" s="12" t="s">
        <v>14</v>
      </c>
      <c r="K9" s="13"/>
      <c r="L9" s="12" t="s">
        <v>11</v>
      </c>
      <c r="M9" s="12" t="s">
        <v>12</v>
      </c>
      <c r="N9" s="12" t="s">
        <v>13</v>
      </c>
      <c r="O9" s="12" t="s">
        <v>14</v>
      </c>
      <c r="P9" s="13"/>
      <c r="Q9" s="12" t="s">
        <v>11</v>
      </c>
      <c r="R9" s="12" t="s">
        <v>12</v>
      </c>
      <c r="S9" s="12" t="s">
        <v>13</v>
      </c>
      <c r="T9" s="12" t="s">
        <v>14</v>
      </c>
      <c r="U9" s="13"/>
      <c r="V9" s="70" t="s">
        <v>11</v>
      </c>
      <c r="W9" s="70" t="s">
        <v>12</v>
      </c>
      <c r="X9" s="70" t="s">
        <v>13</v>
      </c>
      <c r="Y9" s="70" t="s">
        <v>14</v>
      </c>
      <c r="Z9" s="13"/>
      <c r="AA9" s="12" t="s">
        <v>11</v>
      </c>
      <c r="AB9" s="12" t="s">
        <v>12</v>
      </c>
      <c r="AC9" s="12" t="s">
        <v>13</v>
      </c>
      <c r="AD9" s="12" t="s">
        <v>14</v>
      </c>
      <c r="AE9" s="13"/>
      <c r="AF9" s="12" t="s">
        <v>11</v>
      </c>
      <c r="AG9" s="12" t="s">
        <v>12</v>
      </c>
      <c r="AH9" s="12" t="s">
        <v>13</v>
      </c>
      <c r="AI9" s="12" t="s">
        <v>14</v>
      </c>
      <c r="AJ9" s="13"/>
      <c r="AK9" s="12" t="s">
        <v>11</v>
      </c>
      <c r="AL9" s="12" t="s">
        <v>12</v>
      </c>
      <c r="AM9" s="12" t="s">
        <v>13</v>
      </c>
      <c r="AN9" s="12" t="s">
        <v>14</v>
      </c>
      <c r="AO9" s="10"/>
    </row>
    <row r="10" spans="1:41" x14ac:dyDescent="0.2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1" ht="15.75" x14ac:dyDescent="0.25">
      <c r="A11" s="14"/>
      <c r="B11" s="3"/>
      <c r="C11" s="9" t="s">
        <v>15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1" ht="15.75" x14ac:dyDescent="0.25">
      <c r="A12" s="14" t="str">
        <f>$C$11</f>
        <v>Revenues</v>
      </c>
      <c r="B12" s="15" t="s">
        <v>16</v>
      </c>
      <c r="C12" s="9" t="s">
        <v>17</v>
      </c>
      <c r="D12" s="16" t="s">
        <v>16</v>
      </c>
      <c r="E12" s="42"/>
      <c r="F12" s="5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1" ht="15.75" x14ac:dyDescent="0.25">
      <c r="A13" s="14" t="str">
        <f t="shared" ref="A13:A28" si="0">$C$11</f>
        <v>Revenues</v>
      </c>
      <c r="B13" s="15" t="s">
        <v>16</v>
      </c>
      <c r="C13" s="9" t="s">
        <v>17</v>
      </c>
      <c r="D13" s="16" t="s">
        <v>18</v>
      </c>
      <c r="E13" s="18">
        <v>3100</v>
      </c>
      <c r="F13" s="5"/>
      <c r="G13" s="19">
        <v>0</v>
      </c>
      <c r="H13" s="19">
        <v>0</v>
      </c>
      <c r="I13" s="19">
        <v>0</v>
      </c>
      <c r="J13" s="20" t="str">
        <f>IF(I13=0,"%",H13/I13)</f>
        <v>%</v>
      </c>
      <c r="K13" s="21"/>
      <c r="L13" s="19">
        <v>0</v>
      </c>
      <c r="M13" s="19">
        <v>0</v>
      </c>
      <c r="N13" s="19">
        <v>0</v>
      </c>
      <c r="O13" s="20" t="str">
        <f>IF(N13=0,"%",M13/N13)</f>
        <v>%</v>
      </c>
      <c r="P13" s="21"/>
      <c r="Q13" s="19">
        <v>0</v>
      </c>
      <c r="R13" s="19">
        <v>0</v>
      </c>
      <c r="S13" s="19">
        <v>0</v>
      </c>
      <c r="T13" s="8" t="str">
        <f>IF(S13=0,"%",R13/S13)</f>
        <v>%</v>
      </c>
      <c r="U13" s="22"/>
      <c r="V13" s="23">
        <v>0</v>
      </c>
      <c r="W13" s="23">
        <v>0</v>
      </c>
      <c r="X13" s="23">
        <v>0</v>
      </c>
      <c r="Y13" s="8" t="str">
        <f>IF(X13=0,"%",W13/X13)</f>
        <v>%</v>
      </c>
      <c r="Z13" s="22"/>
      <c r="AA13" s="23">
        <v>0</v>
      </c>
      <c r="AB13" s="23">
        <v>0</v>
      </c>
      <c r="AC13" s="23">
        <v>0</v>
      </c>
      <c r="AD13" s="8" t="str">
        <f>IF(AC13=0,"%",AB13/AC13)</f>
        <v>%</v>
      </c>
      <c r="AE13" s="22"/>
      <c r="AF13" s="23">
        <v>0</v>
      </c>
      <c r="AG13" s="23">
        <v>0</v>
      </c>
      <c r="AH13" s="23">
        <v>0</v>
      </c>
      <c r="AI13" s="8" t="str">
        <f>IF(AH13=0,"%",AG13/AH13)</f>
        <v>%</v>
      </c>
      <c r="AJ13" s="22"/>
      <c r="AK13" s="23">
        <f t="shared" ref="AK13:AM14" si="1">G13+L13+Q13+V13+AA13+AF13</f>
        <v>0</v>
      </c>
      <c r="AL13" s="23">
        <f t="shared" si="1"/>
        <v>0</v>
      </c>
      <c r="AM13" s="23">
        <f t="shared" si="1"/>
        <v>0</v>
      </c>
      <c r="AN13" s="8" t="str">
        <f>IF(AM13=0,"%",AL13/AM13)</f>
        <v>%</v>
      </c>
    </row>
    <row r="14" spans="1:41" ht="15.75" x14ac:dyDescent="0.25">
      <c r="A14" s="14" t="str">
        <f t="shared" si="0"/>
        <v>Revenues</v>
      </c>
      <c r="B14" s="15" t="s">
        <v>16</v>
      </c>
      <c r="C14" s="9" t="s">
        <v>17</v>
      </c>
      <c r="D14" s="16" t="s">
        <v>19</v>
      </c>
      <c r="E14" s="24">
        <v>3200</v>
      </c>
      <c r="F14" s="5"/>
      <c r="G14" s="19">
        <v>0</v>
      </c>
      <c r="H14" s="19">
        <v>144127.44</v>
      </c>
      <c r="I14" s="19">
        <v>0</v>
      </c>
      <c r="J14" s="20" t="str">
        <f t="shared" ref="J14:J28" si="2">IF(I14=0,"%",H14/I14)</f>
        <v>%</v>
      </c>
      <c r="K14" s="25"/>
      <c r="L14" s="19">
        <v>0</v>
      </c>
      <c r="M14" s="19">
        <v>0</v>
      </c>
      <c r="N14" s="19">
        <v>4572000</v>
      </c>
      <c r="O14" s="20">
        <f>IF(N14=0,"%",M14/N14)</f>
        <v>0</v>
      </c>
      <c r="P14" s="25"/>
      <c r="Q14" s="19">
        <v>83121.55</v>
      </c>
      <c r="R14" s="19">
        <v>83121.55</v>
      </c>
      <c r="S14" s="19">
        <v>1126402.04</v>
      </c>
      <c r="T14" s="8">
        <f>IF(S14=0,"%",R14/S14)</f>
        <v>7.3793856055161269E-2</v>
      </c>
      <c r="U14" s="26"/>
      <c r="V14" s="23">
        <v>0</v>
      </c>
      <c r="W14" s="23">
        <v>0</v>
      </c>
      <c r="X14" s="23">
        <v>0</v>
      </c>
      <c r="Y14" s="8" t="str">
        <f>IF(X14=0,"%",W14/X14)</f>
        <v>%</v>
      </c>
      <c r="Z14" s="26"/>
      <c r="AA14" s="23">
        <v>0</v>
      </c>
      <c r="AB14" s="23">
        <v>0</v>
      </c>
      <c r="AC14" s="23">
        <v>0</v>
      </c>
      <c r="AD14" s="8" t="str">
        <f>IF(AC14=0,"%",AB14/AC14)</f>
        <v>%</v>
      </c>
      <c r="AE14" s="26"/>
      <c r="AF14" s="23">
        <v>0</v>
      </c>
      <c r="AG14" s="23">
        <v>0</v>
      </c>
      <c r="AH14" s="23">
        <v>0</v>
      </c>
      <c r="AI14" s="8" t="str">
        <f>IF(AH14=0,"%",AG14/AH14)</f>
        <v>%</v>
      </c>
      <c r="AJ14" s="26"/>
      <c r="AK14" s="23">
        <f t="shared" si="1"/>
        <v>83121.55</v>
      </c>
      <c r="AL14" s="23">
        <f t="shared" si="1"/>
        <v>227248.99</v>
      </c>
      <c r="AM14" s="23">
        <f t="shared" si="1"/>
        <v>5698402.04</v>
      </c>
      <c r="AN14" s="8">
        <f>IF(AM14=0,"%",AL14/AM14)</f>
        <v>3.9879423811240947E-2</v>
      </c>
    </row>
    <row r="15" spans="1:41" ht="15.75" x14ac:dyDescent="0.25">
      <c r="A15" s="14" t="str">
        <f t="shared" si="0"/>
        <v>Revenues</v>
      </c>
      <c r="B15" s="15" t="s">
        <v>20</v>
      </c>
      <c r="C15" s="9" t="s">
        <v>17</v>
      </c>
      <c r="D15" s="16" t="s">
        <v>20</v>
      </c>
      <c r="E15" s="18"/>
      <c r="F15" s="5"/>
      <c r="G15" s="19"/>
      <c r="H15" s="19"/>
      <c r="I15" s="19"/>
      <c r="J15" s="20"/>
      <c r="K15" s="17"/>
      <c r="L15" s="19"/>
      <c r="M15" s="19"/>
      <c r="N15" s="19"/>
      <c r="O15" s="20"/>
      <c r="P15" s="17"/>
      <c r="Q15" s="19"/>
      <c r="R15" s="19"/>
      <c r="S15" s="19"/>
      <c r="T15" s="8"/>
      <c r="U15" s="5"/>
      <c r="V15" s="23"/>
      <c r="W15" s="23"/>
      <c r="X15" s="23"/>
      <c r="Y15" s="8"/>
      <c r="Z15" s="5"/>
      <c r="AA15" s="23"/>
      <c r="AB15" s="23"/>
      <c r="AC15" s="23"/>
      <c r="AD15" s="8"/>
      <c r="AE15" s="27"/>
      <c r="AF15" s="23"/>
      <c r="AG15" s="23"/>
      <c r="AH15" s="23"/>
      <c r="AI15" s="8"/>
      <c r="AJ15" s="27"/>
      <c r="AK15" s="23"/>
      <c r="AL15" s="23"/>
      <c r="AM15" s="23"/>
      <c r="AN15" s="8"/>
    </row>
    <row r="16" spans="1:41" ht="15.75" x14ac:dyDescent="0.25">
      <c r="A16" s="14" t="str">
        <f t="shared" si="0"/>
        <v>Revenues</v>
      </c>
      <c r="B16" s="15" t="s">
        <v>20</v>
      </c>
      <c r="C16" s="9" t="s">
        <v>17</v>
      </c>
      <c r="D16" s="16" t="s">
        <v>21</v>
      </c>
      <c r="E16" s="18">
        <v>3310</v>
      </c>
      <c r="F16" s="5"/>
      <c r="G16" s="19">
        <v>0</v>
      </c>
      <c r="H16" s="19">
        <v>0</v>
      </c>
      <c r="I16" s="19">
        <v>318718</v>
      </c>
      <c r="J16" s="20">
        <f t="shared" si="2"/>
        <v>0</v>
      </c>
      <c r="K16" s="25"/>
      <c r="L16" s="19">
        <v>0</v>
      </c>
      <c r="M16" s="19">
        <v>0</v>
      </c>
      <c r="N16" s="19">
        <v>0</v>
      </c>
      <c r="O16" s="20" t="str">
        <f t="shared" ref="O16:O21" si="3">IF(N16=0,"%",M16/N16)</f>
        <v>%</v>
      </c>
      <c r="P16" s="25"/>
      <c r="Q16" s="19">
        <v>0</v>
      </c>
      <c r="R16" s="19">
        <v>0</v>
      </c>
      <c r="S16" s="19">
        <v>0</v>
      </c>
      <c r="T16" s="8" t="str">
        <f t="shared" ref="T16:T21" si="4">IF(S16=0,"%",R16/S16)</f>
        <v>%</v>
      </c>
      <c r="U16" s="26"/>
      <c r="V16" s="23">
        <v>0</v>
      </c>
      <c r="W16" s="23">
        <v>0</v>
      </c>
      <c r="X16" s="23">
        <v>0</v>
      </c>
      <c r="Y16" s="8" t="str">
        <f t="shared" ref="Y16:Y21" si="5">IF(X16=0,"%",W16/X16)</f>
        <v>%</v>
      </c>
      <c r="Z16" s="26"/>
      <c r="AA16" s="23">
        <v>0</v>
      </c>
      <c r="AB16" s="23">
        <v>0</v>
      </c>
      <c r="AC16" s="23">
        <v>0</v>
      </c>
      <c r="AD16" s="8" t="str">
        <f t="shared" ref="AD16:AD21" si="6">IF(AC16=0,"%",AB16/AC16)</f>
        <v>%</v>
      </c>
      <c r="AE16" s="26"/>
      <c r="AF16" s="23">
        <v>0</v>
      </c>
      <c r="AG16" s="23">
        <v>0</v>
      </c>
      <c r="AH16" s="23">
        <v>0</v>
      </c>
      <c r="AI16" s="8" t="str">
        <f t="shared" ref="AI16:AI21" si="7">IF(AH16=0,"%",AG16/AH16)</f>
        <v>%</v>
      </c>
      <c r="AJ16" s="26"/>
      <c r="AK16" s="23">
        <f t="shared" ref="AK16:AK28" si="8">G16+L16+Q16+V16+AA16+AF16</f>
        <v>0</v>
      </c>
      <c r="AL16" s="23">
        <f t="shared" ref="AL16:AL28" si="9">H16+M16+R16+W16+AB16+AG16</f>
        <v>0</v>
      </c>
      <c r="AM16" s="23">
        <f t="shared" ref="AM16:AM28" si="10">I16+N16+S16+X16+AC16+AH16</f>
        <v>318718</v>
      </c>
      <c r="AN16" s="8">
        <f t="shared" ref="AN16:AN21" si="11">IF(AM16=0,"%",AL16/AM16)</f>
        <v>0</v>
      </c>
    </row>
    <row r="17" spans="1:40" ht="15.75" x14ac:dyDescent="0.25">
      <c r="A17" s="14" t="str">
        <f t="shared" si="0"/>
        <v>Revenues</v>
      </c>
      <c r="B17" s="15" t="s">
        <v>20</v>
      </c>
      <c r="C17" s="9" t="s">
        <v>17</v>
      </c>
      <c r="D17" s="16" t="s">
        <v>22</v>
      </c>
      <c r="E17" s="18">
        <v>3397</v>
      </c>
      <c r="F17" s="5"/>
      <c r="G17" s="19">
        <v>0</v>
      </c>
      <c r="H17" s="19">
        <v>0</v>
      </c>
      <c r="I17" s="19">
        <v>0</v>
      </c>
      <c r="J17" s="20" t="str">
        <f t="shared" si="2"/>
        <v>%</v>
      </c>
      <c r="K17" s="25"/>
      <c r="L17" s="19">
        <v>0</v>
      </c>
      <c r="M17" s="19">
        <v>0</v>
      </c>
      <c r="N17" s="19">
        <v>0</v>
      </c>
      <c r="O17" s="20" t="str">
        <f t="shared" si="3"/>
        <v>%</v>
      </c>
      <c r="P17" s="25"/>
      <c r="Q17" s="19">
        <v>0</v>
      </c>
      <c r="R17" s="19">
        <v>0</v>
      </c>
      <c r="S17" s="19">
        <v>0</v>
      </c>
      <c r="T17" s="8" t="str">
        <f t="shared" si="4"/>
        <v>%</v>
      </c>
      <c r="U17" s="26"/>
      <c r="V17" s="23">
        <v>0</v>
      </c>
      <c r="W17" s="23">
        <v>0</v>
      </c>
      <c r="X17" s="23">
        <v>0</v>
      </c>
      <c r="Y17" s="8" t="str">
        <f t="shared" si="5"/>
        <v>%</v>
      </c>
      <c r="Z17" s="26"/>
      <c r="AA17" s="23">
        <v>0</v>
      </c>
      <c r="AB17" s="23">
        <v>0</v>
      </c>
      <c r="AC17" s="23">
        <v>0</v>
      </c>
      <c r="AD17" s="8" t="str">
        <f t="shared" si="6"/>
        <v>%</v>
      </c>
      <c r="AE17" s="26"/>
      <c r="AF17" s="23">
        <v>0</v>
      </c>
      <c r="AG17" s="23">
        <v>0</v>
      </c>
      <c r="AH17" s="23">
        <v>0</v>
      </c>
      <c r="AI17" s="8" t="str">
        <f t="shared" si="7"/>
        <v>%</v>
      </c>
      <c r="AJ17" s="26"/>
      <c r="AK17" s="23">
        <f t="shared" si="8"/>
        <v>0</v>
      </c>
      <c r="AL17" s="23">
        <f t="shared" si="9"/>
        <v>0</v>
      </c>
      <c r="AM17" s="23">
        <f t="shared" si="10"/>
        <v>0</v>
      </c>
      <c r="AN17" s="8" t="str">
        <f t="shared" si="11"/>
        <v>%</v>
      </c>
    </row>
    <row r="18" spans="1:40" ht="15.75" x14ac:dyDescent="0.25">
      <c r="A18" s="14"/>
      <c r="B18" s="15"/>
      <c r="C18" s="9"/>
      <c r="D18" s="16" t="s">
        <v>63</v>
      </c>
      <c r="E18" s="18">
        <v>3354</v>
      </c>
      <c r="F18" s="5"/>
      <c r="G18" s="19">
        <v>153967.76999999999</v>
      </c>
      <c r="H18" s="19">
        <v>153967.76999999999</v>
      </c>
      <c r="I18" s="19">
        <v>2665341.6</v>
      </c>
      <c r="J18" s="20">
        <f t="shared" si="2"/>
        <v>5.7766617982475489E-2</v>
      </c>
      <c r="K18" s="25"/>
      <c r="L18" s="19">
        <v>0</v>
      </c>
      <c r="M18" s="19">
        <v>0</v>
      </c>
      <c r="N18" s="19">
        <v>0</v>
      </c>
      <c r="O18" s="20" t="str">
        <f t="shared" si="3"/>
        <v>%</v>
      </c>
      <c r="P18" s="25"/>
      <c r="Q18" s="19">
        <v>0</v>
      </c>
      <c r="R18" s="19">
        <v>0</v>
      </c>
      <c r="S18" s="19">
        <v>0</v>
      </c>
      <c r="T18" s="8" t="str">
        <f t="shared" si="4"/>
        <v>%</v>
      </c>
      <c r="U18" s="26"/>
      <c r="V18" s="23">
        <v>0</v>
      </c>
      <c r="W18" s="23">
        <v>0</v>
      </c>
      <c r="X18" s="23">
        <v>0</v>
      </c>
      <c r="Y18" s="8" t="str">
        <f t="shared" si="5"/>
        <v>%</v>
      </c>
      <c r="Z18" s="26"/>
      <c r="AA18" s="23">
        <v>0</v>
      </c>
      <c r="AB18" s="23">
        <v>0</v>
      </c>
      <c r="AC18" s="23">
        <v>0</v>
      </c>
      <c r="AD18" s="8" t="str">
        <f t="shared" si="6"/>
        <v>%</v>
      </c>
      <c r="AE18" s="26"/>
      <c r="AF18" s="23">
        <v>0</v>
      </c>
      <c r="AG18" s="23">
        <v>0</v>
      </c>
      <c r="AH18" s="23">
        <v>0</v>
      </c>
      <c r="AI18" s="8" t="str">
        <f t="shared" si="7"/>
        <v>%</v>
      </c>
      <c r="AJ18" s="26"/>
      <c r="AK18" s="23">
        <f t="shared" si="8"/>
        <v>153967.76999999999</v>
      </c>
      <c r="AL18" s="23">
        <f t="shared" si="9"/>
        <v>153967.76999999999</v>
      </c>
      <c r="AM18" s="23">
        <f t="shared" si="10"/>
        <v>2665341.6</v>
      </c>
      <c r="AN18" s="8">
        <f t="shared" si="11"/>
        <v>5.7766617982475489E-2</v>
      </c>
    </row>
    <row r="19" spans="1:4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23</v>
      </c>
      <c r="E19" s="18">
        <v>3355</v>
      </c>
      <c r="F19" s="5"/>
      <c r="G19" s="19">
        <v>0</v>
      </c>
      <c r="H19" s="19">
        <v>0</v>
      </c>
      <c r="I19" s="19">
        <v>0</v>
      </c>
      <c r="J19" s="20" t="str">
        <f t="shared" si="2"/>
        <v>%</v>
      </c>
      <c r="K19" s="25"/>
      <c r="L19" s="19">
        <v>0</v>
      </c>
      <c r="M19" s="19">
        <v>0</v>
      </c>
      <c r="N19" s="19">
        <v>0</v>
      </c>
      <c r="O19" s="20" t="str">
        <f t="shared" si="3"/>
        <v>%</v>
      </c>
      <c r="P19" s="25"/>
      <c r="Q19" s="19">
        <v>0</v>
      </c>
      <c r="R19" s="19">
        <v>0</v>
      </c>
      <c r="S19" s="19">
        <v>0</v>
      </c>
      <c r="T19" s="8" t="str">
        <f t="shared" si="4"/>
        <v>%</v>
      </c>
      <c r="U19" s="26"/>
      <c r="V19" s="23">
        <v>0</v>
      </c>
      <c r="W19" s="23">
        <v>0</v>
      </c>
      <c r="X19" s="23">
        <v>0</v>
      </c>
      <c r="Y19" s="8" t="str">
        <f t="shared" si="5"/>
        <v>%</v>
      </c>
      <c r="Z19" s="26"/>
      <c r="AA19" s="23">
        <v>0</v>
      </c>
      <c r="AB19" s="23">
        <v>0</v>
      </c>
      <c r="AC19" s="23">
        <v>0</v>
      </c>
      <c r="AD19" s="8" t="str">
        <f t="shared" si="6"/>
        <v>%</v>
      </c>
      <c r="AE19" s="26"/>
      <c r="AF19" s="23">
        <v>0</v>
      </c>
      <c r="AG19" s="23">
        <v>0</v>
      </c>
      <c r="AH19" s="23">
        <v>0</v>
      </c>
      <c r="AI19" s="8" t="str">
        <f t="shared" si="7"/>
        <v>%</v>
      </c>
      <c r="AJ19" s="26"/>
      <c r="AK19" s="23">
        <f t="shared" si="8"/>
        <v>0</v>
      </c>
      <c r="AL19" s="23">
        <f t="shared" si="9"/>
        <v>0</v>
      </c>
      <c r="AM19" s="23">
        <f t="shared" si="10"/>
        <v>0</v>
      </c>
      <c r="AN19" s="8" t="str">
        <f t="shared" si="11"/>
        <v>%</v>
      </c>
    </row>
    <row r="20" spans="1:4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24</v>
      </c>
      <c r="E20" s="18">
        <v>3361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8" t="str">
        <f t="shared" si="4"/>
        <v>%</v>
      </c>
      <c r="U20" s="26"/>
      <c r="V20" s="23">
        <v>0</v>
      </c>
      <c r="W20" s="23">
        <v>0</v>
      </c>
      <c r="X20" s="23">
        <v>0</v>
      </c>
      <c r="Y20" s="8" t="str">
        <f t="shared" si="5"/>
        <v>%</v>
      </c>
      <c r="Z20" s="26"/>
      <c r="AA20" s="23">
        <v>0</v>
      </c>
      <c r="AB20" s="23">
        <v>0</v>
      </c>
      <c r="AC20" s="23">
        <v>0</v>
      </c>
      <c r="AD20" s="8" t="str">
        <f t="shared" si="6"/>
        <v>%</v>
      </c>
      <c r="AE20" s="26"/>
      <c r="AF20" s="23">
        <v>0</v>
      </c>
      <c r="AG20" s="23">
        <v>0</v>
      </c>
      <c r="AH20" s="23">
        <v>0</v>
      </c>
      <c r="AI20" s="8" t="str">
        <f t="shared" si="7"/>
        <v>%</v>
      </c>
      <c r="AJ20" s="26"/>
      <c r="AK20" s="23">
        <f t="shared" si="8"/>
        <v>0</v>
      </c>
      <c r="AL20" s="23">
        <f t="shared" si="9"/>
        <v>0</v>
      </c>
      <c r="AM20" s="23">
        <f t="shared" si="10"/>
        <v>0</v>
      </c>
      <c r="AN20" s="8" t="str">
        <f t="shared" si="11"/>
        <v>%</v>
      </c>
    </row>
    <row r="21" spans="1:40" ht="15.75" x14ac:dyDescent="0.25">
      <c r="A21" s="14" t="str">
        <f t="shared" si="0"/>
        <v>Revenues</v>
      </c>
      <c r="B21" s="15" t="s">
        <v>20</v>
      </c>
      <c r="C21" s="9" t="s">
        <v>17</v>
      </c>
      <c r="D21" s="16" t="s">
        <v>25</v>
      </c>
      <c r="E21" s="18" t="s">
        <v>26</v>
      </c>
      <c r="F21" s="5"/>
      <c r="G21" s="19">
        <v>183233.45</v>
      </c>
      <c r="H21" s="19">
        <v>183233.45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8" t="str">
        <f t="shared" si="4"/>
        <v>%</v>
      </c>
      <c r="U21" s="26"/>
      <c r="V21" s="23">
        <v>0</v>
      </c>
      <c r="W21" s="23">
        <v>0</v>
      </c>
      <c r="X21" s="23">
        <v>0</v>
      </c>
      <c r="Y21" s="8" t="str">
        <f t="shared" si="5"/>
        <v>%</v>
      </c>
      <c r="Z21" s="26"/>
      <c r="AA21" s="23">
        <v>0</v>
      </c>
      <c r="AB21" s="23">
        <v>0</v>
      </c>
      <c r="AC21" s="23">
        <v>0</v>
      </c>
      <c r="AD21" s="8" t="str">
        <f t="shared" si="6"/>
        <v>%</v>
      </c>
      <c r="AE21" s="26"/>
      <c r="AF21" s="23">
        <v>0</v>
      </c>
      <c r="AG21" s="23">
        <v>0</v>
      </c>
      <c r="AH21" s="23">
        <v>0</v>
      </c>
      <c r="AI21" s="8" t="str">
        <f t="shared" si="7"/>
        <v>%</v>
      </c>
      <c r="AJ21" s="26"/>
      <c r="AK21" s="23">
        <f t="shared" si="8"/>
        <v>183233.45</v>
      </c>
      <c r="AL21" s="23">
        <f t="shared" si="9"/>
        <v>183233.45</v>
      </c>
      <c r="AM21" s="23">
        <f t="shared" si="10"/>
        <v>0</v>
      </c>
      <c r="AN21" s="8" t="str">
        <f t="shared" si="11"/>
        <v>%</v>
      </c>
    </row>
    <row r="22" spans="1:40" ht="15.75" x14ac:dyDescent="0.25">
      <c r="A22" s="14" t="str">
        <f t="shared" si="0"/>
        <v>Revenues</v>
      </c>
      <c r="B22" s="15" t="s">
        <v>27</v>
      </c>
      <c r="C22" s="9" t="s">
        <v>17</v>
      </c>
      <c r="D22" s="16" t="s">
        <v>27</v>
      </c>
      <c r="E22" s="18"/>
      <c r="F22" s="5"/>
      <c r="G22" s="19"/>
      <c r="H22" s="19"/>
      <c r="I22" s="19"/>
      <c r="J22" s="20"/>
      <c r="K22" s="17"/>
      <c r="L22" s="19"/>
      <c r="M22" s="19"/>
      <c r="N22" s="19"/>
      <c r="O22" s="20"/>
      <c r="P22" s="17"/>
      <c r="Q22" s="19"/>
      <c r="R22" s="19"/>
      <c r="S22" s="19"/>
      <c r="T22" s="8"/>
      <c r="U22" s="5"/>
      <c r="V22" s="23"/>
      <c r="W22" s="23"/>
      <c r="X22" s="23"/>
      <c r="Y22" s="8"/>
      <c r="Z22" s="5"/>
      <c r="AA22" s="23"/>
      <c r="AB22" s="23"/>
      <c r="AC22" s="23"/>
      <c r="AD22" s="8"/>
      <c r="AE22" s="27"/>
      <c r="AF22" s="23"/>
      <c r="AG22" s="23"/>
      <c r="AH22" s="23"/>
      <c r="AI22" s="8"/>
      <c r="AJ22" s="27"/>
      <c r="AK22" s="23"/>
      <c r="AL22" s="23"/>
      <c r="AM22" s="23"/>
      <c r="AN22" s="8"/>
    </row>
    <row r="23" spans="1:40" ht="15.75" x14ac:dyDescent="0.25">
      <c r="A23" s="14" t="str">
        <f t="shared" si="0"/>
        <v>Revenues</v>
      </c>
      <c r="B23" s="15" t="s">
        <v>27</v>
      </c>
      <c r="C23" s="5" t="s">
        <v>17</v>
      </c>
      <c r="D23" s="16" t="s">
        <v>28</v>
      </c>
      <c r="E23" s="18">
        <v>3430</v>
      </c>
      <c r="F23" s="5"/>
      <c r="G23" s="19">
        <v>817.13</v>
      </c>
      <c r="H23" s="19">
        <v>817.13</v>
      </c>
      <c r="I23" s="19">
        <v>30000</v>
      </c>
      <c r="J23" s="20">
        <f t="shared" si="2"/>
        <v>2.7237666666666667E-2</v>
      </c>
      <c r="K23" s="28"/>
      <c r="L23" s="19">
        <v>0</v>
      </c>
      <c r="M23" s="19">
        <v>0</v>
      </c>
      <c r="N23" s="19">
        <v>0</v>
      </c>
      <c r="O23" s="20" t="str">
        <f t="shared" ref="O23:O28" si="12">IF(N23=0,"%",M23/N23)</f>
        <v>%</v>
      </c>
      <c r="P23" s="28"/>
      <c r="Q23" s="19">
        <v>0</v>
      </c>
      <c r="R23" s="19">
        <v>0</v>
      </c>
      <c r="S23" s="19">
        <v>0</v>
      </c>
      <c r="T23" s="8" t="str">
        <f t="shared" ref="T23:T28" si="13">IF(S23=0,"%",R23/S23)</f>
        <v>%</v>
      </c>
      <c r="U23" s="29"/>
      <c r="V23" s="23">
        <v>0</v>
      </c>
      <c r="W23" s="23">
        <v>0</v>
      </c>
      <c r="X23" s="23">
        <v>0</v>
      </c>
      <c r="Y23" s="8" t="str">
        <f t="shared" ref="Y23:Y28" si="14">IF(X23=0,"%",W23/X23)</f>
        <v>%</v>
      </c>
      <c r="Z23" s="29"/>
      <c r="AA23" s="23">
        <v>0</v>
      </c>
      <c r="AB23" s="23">
        <v>0</v>
      </c>
      <c r="AC23" s="23">
        <v>0</v>
      </c>
      <c r="AD23" s="8" t="str">
        <f t="shared" ref="AD23:AD28" si="15">IF(AC23=0,"%",AB23/AC23)</f>
        <v>%</v>
      </c>
      <c r="AE23" s="29"/>
      <c r="AF23" s="23">
        <v>0</v>
      </c>
      <c r="AG23" s="23">
        <v>0</v>
      </c>
      <c r="AH23" s="23">
        <v>0</v>
      </c>
      <c r="AI23" s="8" t="str">
        <f t="shared" ref="AI23:AI28" si="16">IF(AH23=0,"%",AG23/AH23)</f>
        <v>%</v>
      </c>
      <c r="AJ23" s="29"/>
      <c r="AK23" s="23">
        <f t="shared" si="8"/>
        <v>817.13</v>
      </c>
      <c r="AL23" s="23">
        <f t="shared" si="9"/>
        <v>817.13</v>
      </c>
      <c r="AM23" s="23">
        <f t="shared" si="10"/>
        <v>30000</v>
      </c>
      <c r="AN23" s="8">
        <f t="shared" ref="AN23:AN28" si="17">IF(AM23=0,"%",AL23/AM23)</f>
        <v>2.7237666666666667E-2</v>
      </c>
    </row>
    <row r="24" spans="1:40" ht="15.75" x14ac:dyDescent="0.25">
      <c r="A24" s="14" t="str">
        <f t="shared" si="0"/>
        <v>Revenues</v>
      </c>
      <c r="B24" s="15" t="s">
        <v>27</v>
      </c>
      <c r="C24" s="5"/>
      <c r="D24" s="16" t="s">
        <v>29</v>
      </c>
      <c r="E24" s="18">
        <v>3411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20" t="str">
        <f t="shared" si="12"/>
        <v>%</v>
      </c>
      <c r="P24" s="28"/>
      <c r="Q24" s="19">
        <v>0</v>
      </c>
      <c r="R24" s="19">
        <v>0</v>
      </c>
      <c r="S24" s="19">
        <v>0</v>
      </c>
      <c r="T24" s="8" t="str">
        <f t="shared" si="13"/>
        <v>%</v>
      </c>
      <c r="U24" s="29"/>
      <c r="V24" s="23">
        <v>0</v>
      </c>
      <c r="W24" s="23">
        <v>0</v>
      </c>
      <c r="X24" s="23">
        <v>0</v>
      </c>
      <c r="Y24" s="8" t="str">
        <f t="shared" si="14"/>
        <v>%</v>
      </c>
      <c r="Z24" s="29"/>
      <c r="AA24" s="23">
        <v>0</v>
      </c>
      <c r="AB24" s="23">
        <v>0</v>
      </c>
      <c r="AC24" s="23">
        <v>0</v>
      </c>
      <c r="AD24" s="8" t="str">
        <f t="shared" si="15"/>
        <v>%</v>
      </c>
      <c r="AE24" s="29"/>
      <c r="AF24" s="23">
        <v>0</v>
      </c>
      <c r="AG24" s="23">
        <v>0</v>
      </c>
      <c r="AH24" s="23">
        <v>0</v>
      </c>
      <c r="AI24" s="8" t="str">
        <f t="shared" si="16"/>
        <v>%</v>
      </c>
      <c r="AJ24" s="29"/>
      <c r="AK24" s="23">
        <f t="shared" si="8"/>
        <v>0</v>
      </c>
      <c r="AL24" s="23">
        <f t="shared" si="9"/>
        <v>0</v>
      </c>
      <c r="AM24" s="23">
        <f t="shared" si="10"/>
        <v>0</v>
      </c>
      <c r="AN24" s="8" t="str">
        <f t="shared" si="17"/>
        <v>%</v>
      </c>
    </row>
    <row r="25" spans="1:40" ht="15.75" x14ac:dyDescent="0.25">
      <c r="A25" s="14" t="str">
        <f t="shared" si="0"/>
        <v>Revenues</v>
      </c>
      <c r="B25" s="15" t="s">
        <v>27</v>
      </c>
      <c r="C25" s="5" t="s">
        <v>17</v>
      </c>
      <c r="D25" s="16" t="s">
        <v>30</v>
      </c>
      <c r="E25" s="18">
        <v>3413</v>
      </c>
      <c r="F25" s="5"/>
      <c r="G25" s="19">
        <v>0</v>
      </c>
      <c r="H25" s="19">
        <v>0</v>
      </c>
      <c r="I25" s="19">
        <v>0</v>
      </c>
      <c r="J25" s="20" t="str">
        <f t="shared" si="2"/>
        <v>%</v>
      </c>
      <c r="K25" s="28"/>
      <c r="L25" s="19">
        <v>0</v>
      </c>
      <c r="M25" s="19">
        <v>0</v>
      </c>
      <c r="N25" s="19">
        <v>0</v>
      </c>
      <c r="O25" s="20" t="str">
        <f t="shared" si="12"/>
        <v>%</v>
      </c>
      <c r="P25" s="28"/>
      <c r="Q25" s="19">
        <v>0</v>
      </c>
      <c r="R25" s="19">
        <v>0</v>
      </c>
      <c r="S25" s="19">
        <v>0</v>
      </c>
      <c r="T25" s="8" t="str">
        <f t="shared" si="13"/>
        <v>%</v>
      </c>
      <c r="U25" s="29"/>
      <c r="V25" s="23">
        <v>0</v>
      </c>
      <c r="W25" s="23">
        <v>0</v>
      </c>
      <c r="X25" s="23">
        <v>0</v>
      </c>
      <c r="Y25" s="8" t="str">
        <f t="shared" si="14"/>
        <v>%</v>
      </c>
      <c r="Z25" s="29"/>
      <c r="AA25" s="23">
        <v>0</v>
      </c>
      <c r="AB25" s="23">
        <v>0</v>
      </c>
      <c r="AC25" s="23">
        <v>0</v>
      </c>
      <c r="AD25" s="8" t="str">
        <f t="shared" si="15"/>
        <v>%</v>
      </c>
      <c r="AE25" s="29"/>
      <c r="AF25" s="23">
        <v>0</v>
      </c>
      <c r="AG25" s="23">
        <v>0</v>
      </c>
      <c r="AH25" s="23">
        <v>0</v>
      </c>
      <c r="AI25" s="8" t="str">
        <f t="shared" si="16"/>
        <v>%</v>
      </c>
      <c r="AJ25" s="29"/>
      <c r="AK25" s="23">
        <f t="shared" si="8"/>
        <v>0</v>
      </c>
      <c r="AL25" s="23">
        <f t="shared" si="9"/>
        <v>0</v>
      </c>
      <c r="AM25" s="23">
        <f t="shared" si="10"/>
        <v>0</v>
      </c>
      <c r="AN25" s="8" t="str">
        <f t="shared" si="17"/>
        <v>%</v>
      </c>
    </row>
    <row r="26" spans="1:40" ht="15.75" x14ac:dyDescent="0.25">
      <c r="A26" s="14" t="str">
        <f t="shared" si="0"/>
        <v>Revenues</v>
      </c>
      <c r="B26" s="15" t="s">
        <v>27</v>
      </c>
      <c r="C26" s="5"/>
      <c r="D26" s="16" t="s">
        <v>31</v>
      </c>
      <c r="E26" s="18">
        <v>3440</v>
      </c>
      <c r="F26" s="5"/>
      <c r="G26" s="19">
        <v>0</v>
      </c>
      <c r="H26" s="19">
        <v>0</v>
      </c>
      <c r="I26" s="19">
        <v>20903</v>
      </c>
      <c r="J26" s="20">
        <f t="shared" si="2"/>
        <v>0</v>
      </c>
      <c r="K26" s="28"/>
      <c r="L26" s="19">
        <v>0</v>
      </c>
      <c r="M26" s="19">
        <v>0</v>
      </c>
      <c r="N26" s="19">
        <v>0</v>
      </c>
      <c r="O26" s="20" t="str">
        <f t="shared" si="12"/>
        <v>%</v>
      </c>
      <c r="P26" s="28"/>
      <c r="Q26" s="19">
        <v>0</v>
      </c>
      <c r="R26" s="19">
        <v>0</v>
      </c>
      <c r="S26" s="19">
        <v>0</v>
      </c>
      <c r="T26" s="8" t="str">
        <f t="shared" si="13"/>
        <v>%</v>
      </c>
      <c r="U26" s="29"/>
      <c r="V26" s="23">
        <v>0</v>
      </c>
      <c r="W26" s="23">
        <v>0</v>
      </c>
      <c r="X26" s="23">
        <v>0</v>
      </c>
      <c r="Y26" s="8" t="str">
        <f t="shared" si="14"/>
        <v>%</v>
      </c>
      <c r="Z26" s="29"/>
      <c r="AA26" s="23">
        <v>0</v>
      </c>
      <c r="AB26" s="23">
        <v>0</v>
      </c>
      <c r="AC26" s="23">
        <v>0</v>
      </c>
      <c r="AD26" s="8" t="str">
        <f t="shared" si="15"/>
        <v>%</v>
      </c>
      <c r="AE26" s="29"/>
      <c r="AF26" s="23">
        <v>0</v>
      </c>
      <c r="AG26" s="23">
        <v>0</v>
      </c>
      <c r="AH26" s="23">
        <v>0</v>
      </c>
      <c r="AI26" s="8" t="str">
        <f t="shared" si="16"/>
        <v>%</v>
      </c>
      <c r="AJ26" s="29"/>
      <c r="AK26" s="23">
        <f t="shared" si="8"/>
        <v>0</v>
      </c>
      <c r="AL26" s="23">
        <f t="shared" si="9"/>
        <v>0</v>
      </c>
      <c r="AM26" s="23">
        <f t="shared" si="10"/>
        <v>20903</v>
      </c>
      <c r="AN26" s="8">
        <f t="shared" si="17"/>
        <v>0</v>
      </c>
    </row>
    <row r="27" spans="1:40" ht="15.75" x14ac:dyDescent="0.25">
      <c r="A27" s="14" t="str">
        <f t="shared" si="0"/>
        <v>Revenues</v>
      </c>
      <c r="B27" s="15" t="s">
        <v>27</v>
      </c>
      <c r="C27" s="5" t="s">
        <v>17</v>
      </c>
      <c r="D27" s="16" t="s">
        <v>32</v>
      </c>
      <c r="E27" s="18" t="s">
        <v>33</v>
      </c>
      <c r="F27" s="5"/>
      <c r="G27" s="19">
        <v>0</v>
      </c>
      <c r="H27" s="19">
        <v>0</v>
      </c>
      <c r="I27" s="19">
        <v>235000</v>
      </c>
      <c r="J27" s="20">
        <f>IF(I27=0,"%",H27/I27)</f>
        <v>0</v>
      </c>
      <c r="K27" s="28"/>
      <c r="L27" s="19">
        <v>20.3</v>
      </c>
      <c r="M27" s="19">
        <v>20.3</v>
      </c>
      <c r="N27" s="19">
        <v>260000</v>
      </c>
      <c r="O27" s="20">
        <f t="shared" si="12"/>
        <v>7.8076923076923074E-5</v>
      </c>
      <c r="P27" s="28"/>
      <c r="Q27" s="19">
        <v>0</v>
      </c>
      <c r="R27" s="19">
        <v>0</v>
      </c>
      <c r="S27" s="19">
        <v>0</v>
      </c>
      <c r="T27" s="8" t="str">
        <f t="shared" si="13"/>
        <v>%</v>
      </c>
      <c r="U27" s="29"/>
      <c r="V27" s="19">
        <v>0</v>
      </c>
      <c r="W27" s="23">
        <v>0</v>
      </c>
      <c r="X27" s="23">
        <v>0</v>
      </c>
      <c r="Y27" s="8" t="str">
        <f t="shared" si="14"/>
        <v>%</v>
      </c>
      <c r="Z27" s="29"/>
      <c r="AA27" s="23">
        <v>30012.06</v>
      </c>
      <c r="AB27" s="23">
        <v>30012.06</v>
      </c>
      <c r="AC27" s="23">
        <v>6275000</v>
      </c>
      <c r="AD27" s="8">
        <f t="shared" si="15"/>
        <v>4.7827984063745022E-3</v>
      </c>
      <c r="AE27" s="29"/>
      <c r="AF27" s="19">
        <v>0</v>
      </c>
      <c r="AG27" s="19">
        <v>0</v>
      </c>
      <c r="AH27" s="23">
        <v>0</v>
      </c>
      <c r="AI27" s="8" t="str">
        <f t="shared" si="16"/>
        <v>%</v>
      </c>
      <c r="AJ27" s="29"/>
      <c r="AK27" s="23">
        <f>G27+L27+Q27+V27+AA27+AF27</f>
        <v>30032.36</v>
      </c>
      <c r="AL27" s="23">
        <f>H27+M27+R27+W27+AB27+AG27</f>
        <v>30032.36</v>
      </c>
      <c r="AM27" s="23">
        <f t="shared" si="10"/>
        <v>6770000</v>
      </c>
      <c r="AN27" s="8">
        <f t="shared" si="17"/>
        <v>4.4360945347119646E-3</v>
      </c>
    </row>
    <row r="28" spans="1:4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34</v>
      </c>
      <c r="E28" s="18">
        <v>3900</v>
      </c>
      <c r="F28" s="5"/>
      <c r="G28" s="19">
        <v>0</v>
      </c>
      <c r="H28" s="19">
        <v>0</v>
      </c>
      <c r="I28" s="19">
        <v>0</v>
      </c>
      <c r="J28" s="8" t="str">
        <f t="shared" si="2"/>
        <v>%</v>
      </c>
      <c r="K28" s="29"/>
      <c r="L28" s="19">
        <v>0</v>
      </c>
      <c r="M28" s="19">
        <v>0</v>
      </c>
      <c r="N28" s="19">
        <v>0</v>
      </c>
      <c r="O28" s="8" t="str">
        <f t="shared" si="12"/>
        <v>%</v>
      </c>
      <c r="P28" s="29"/>
      <c r="Q28" s="23">
        <v>0</v>
      </c>
      <c r="R28" s="23">
        <v>0</v>
      </c>
      <c r="S28" s="23">
        <v>0</v>
      </c>
      <c r="T28" s="8" t="str">
        <f t="shared" si="13"/>
        <v>%</v>
      </c>
      <c r="U28" s="29"/>
      <c r="V28" s="19">
        <v>0</v>
      </c>
      <c r="W28" s="23">
        <v>0</v>
      </c>
      <c r="X28" s="19">
        <v>0</v>
      </c>
      <c r="Y28" s="8" t="str">
        <f t="shared" si="14"/>
        <v>%</v>
      </c>
      <c r="Z28" s="29"/>
      <c r="AA28" s="23">
        <v>0</v>
      </c>
      <c r="AB28" s="23">
        <v>0</v>
      </c>
      <c r="AC28" s="23">
        <v>0</v>
      </c>
      <c r="AD28" s="8" t="str">
        <f t="shared" si="15"/>
        <v>%</v>
      </c>
      <c r="AE28" s="29"/>
      <c r="AF28" s="19">
        <v>0</v>
      </c>
      <c r="AG28" s="19">
        <v>0</v>
      </c>
      <c r="AH28" s="23">
        <v>0</v>
      </c>
      <c r="AI28" s="8" t="str">
        <f t="shared" si="16"/>
        <v>%</v>
      </c>
      <c r="AJ28" s="29"/>
      <c r="AK28" s="23">
        <f t="shared" si="8"/>
        <v>0</v>
      </c>
      <c r="AL28" s="23">
        <f t="shared" si="9"/>
        <v>0</v>
      </c>
      <c r="AM28" s="23">
        <f t="shared" si="10"/>
        <v>0</v>
      </c>
      <c r="AN28" s="8" t="str">
        <f t="shared" si="17"/>
        <v>%</v>
      </c>
    </row>
    <row r="29" spans="1:40" ht="27.75" customHeight="1" x14ac:dyDescent="0.25">
      <c r="A29" s="3"/>
      <c r="B29" s="3"/>
      <c r="C29" s="9" t="s">
        <v>35</v>
      </c>
      <c r="D29" s="5"/>
      <c r="E29" s="5"/>
      <c r="F29" s="5"/>
      <c r="G29" s="57">
        <f>SUM(G13:G28)</f>
        <v>338018.35</v>
      </c>
      <c r="H29" s="57">
        <f>SUM(H13:H28)</f>
        <v>482145.79</v>
      </c>
      <c r="I29" s="57">
        <f>SUM(I13:I28)</f>
        <v>3269962.6</v>
      </c>
      <c r="J29" s="31">
        <f>IF(I29=0,"",H29/I29)</f>
        <v>0.14744688211418686</v>
      </c>
      <c r="K29" s="29"/>
      <c r="L29" s="57">
        <f>SUM(L13:L28)</f>
        <v>20.3</v>
      </c>
      <c r="M29" s="57">
        <f>SUM(M13:M28)</f>
        <v>20.3</v>
      </c>
      <c r="N29" s="57">
        <f>SUM(N13:N28)</f>
        <v>4832000</v>
      </c>
      <c r="O29" s="31">
        <f>IF(N29=0,"",M29/N29)</f>
        <v>4.201158940397351E-6</v>
      </c>
      <c r="P29" s="29"/>
      <c r="Q29" s="57">
        <f>SUM(Q13:Q28)</f>
        <v>83121.55</v>
      </c>
      <c r="R29" s="57">
        <f>SUM(R13:R28)</f>
        <v>83121.55</v>
      </c>
      <c r="S29" s="57">
        <f>SUM(S13:S28)</f>
        <v>1126402.04</v>
      </c>
      <c r="T29" s="31">
        <f>IF(S29=0,"",R29/S29)</f>
        <v>7.3793856055161269E-2</v>
      </c>
      <c r="U29" s="29"/>
      <c r="V29" s="57">
        <f>SUM(V13:V28)</f>
        <v>0</v>
      </c>
      <c r="W29" s="57">
        <f>SUM(W13:W28)</f>
        <v>0</v>
      </c>
      <c r="X29" s="57">
        <f>SUM(X13:X28)</f>
        <v>0</v>
      </c>
      <c r="Y29" s="31" t="str">
        <f>IF(X29=0,"",W29/X29)</f>
        <v/>
      </c>
      <c r="Z29" s="29"/>
      <c r="AA29" s="57">
        <f>SUM(AA13:AA28)</f>
        <v>30012.06</v>
      </c>
      <c r="AB29" s="57">
        <f>SUM(AB13:AB28)</f>
        <v>30012.06</v>
      </c>
      <c r="AC29" s="57">
        <f>SUM(AC13:AC28)</f>
        <v>6275000</v>
      </c>
      <c r="AD29" s="31">
        <f>IF(AC29=0,"",AB29/AC29)</f>
        <v>4.7827984063745022E-3</v>
      </c>
      <c r="AE29" s="29"/>
      <c r="AF29" s="57">
        <f>SUM(AF13:AF28)</f>
        <v>0</v>
      </c>
      <c r="AG29" s="57">
        <f>SUM(AG13:AG28)</f>
        <v>0</v>
      </c>
      <c r="AH29" s="57">
        <f>SUM(AH13:AH28)</f>
        <v>0</v>
      </c>
      <c r="AI29" s="31" t="str">
        <f>IF(AH29=0,"",AG29/AH29)</f>
        <v/>
      </c>
      <c r="AJ29" s="29"/>
      <c r="AK29" s="57">
        <f>SUM(AK13:AK28)</f>
        <v>451172.26</v>
      </c>
      <c r="AL29" s="57">
        <f>SUM(AL13:AL28)</f>
        <v>595299.69999999995</v>
      </c>
      <c r="AM29" s="57">
        <f>SUM(AM13:AM28)</f>
        <v>15503364.640000001</v>
      </c>
      <c r="AN29" s="31">
        <f>IF(AM29=0,"",AL29/AM29)</f>
        <v>3.8398097046887229E-2</v>
      </c>
    </row>
    <row r="30" spans="1:40" x14ac:dyDescent="0.2">
      <c r="A30" s="3"/>
      <c r="B30" s="3"/>
      <c r="C30" s="5"/>
      <c r="D30" s="5"/>
      <c r="E30" s="5"/>
      <c r="F30" s="5"/>
      <c r="G30" s="29"/>
      <c r="H30" s="29"/>
      <c r="I30" s="29"/>
      <c r="J30" s="8"/>
      <c r="K30" s="29"/>
      <c r="L30" s="29"/>
      <c r="M30" s="29"/>
      <c r="N30" s="29"/>
      <c r="O30" s="8"/>
      <c r="P30" s="29"/>
      <c r="Q30" s="29"/>
      <c r="R30" s="29"/>
      <c r="S30" s="29"/>
      <c r="T30" s="8"/>
      <c r="U30" s="29"/>
      <c r="V30" s="29"/>
      <c r="W30" s="29"/>
      <c r="X30" s="29"/>
      <c r="Y30" s="8"/>
      <c r="Z30" s="29"/>
      <c r="AA30" s="29"/>
      <c r="AB30" s="29"/>
      <c r="AC30" s="29"/>
      <c r="AD30" s="8"/>
      <c r="AE30" s="29"/>
      <c r="AF30" s="29"/>
      <c r="AG30" s="29"/>
      <c r="AH30" s="29"/>
      <c r="AI30" s="8"/>
      <c r="AJ30" s="29"/>
      <c r="AK30" s="29"/>
      <c r="AL30" s="29"/>
      <c r="AM30" s="29"/>
      <c r="AN30" s="8"/>
    </row>
    <row r="31" spans="1:40" ht="1.1499999999999999" customHeight="1" x14ac:dyDescent="0.25">
      <c r="A31" s="3"/>
      <c r="B31" s="3"/>
      <c r="C31" s="9" t="s">
        <v>36</v>
      </c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8"/>
      <c r="P31" s="29"/>
      <c r="Q31" s="29"/>
      <c r="R31" s="29"/>
      <c r="S31" s="29"/>
      <c r="T31" s="8"/>
      <c r="U31" s="29"/>
      <c r="V31" s="29"/>
      <c r="W31" s="29"/>
      <c r="X31" s="29"/>
      <c r="Y31" s="8"/>
      <c r="Z31" s="29"/>
      <c r="AA31" s="29"/>
      <c r="AB31" s="29"/>
      <c r="AC31" s="29"/>
      <c r="AD31" s="8"/>
      <c r="AE31" s="29"/>
      <c r="AF31" s="29"/>
      <c r="AG31" s="29"/>
      <c r="AH31" s="29"/>
      <c r="AI31" s="8"/>
      <c r="AJ31" s="29"/>
      <c r="AK31" s="29"/>
      <c r="AL31" s="29"/>
      <c r="AM31" s="29"/>
      <c r="AN31" s="8"/>
    </row>
    <row r="32" spans="1:40" ht="15.75" x14ac:dyDescent="0.25">
      <c r="A32" s="14" t="s">
        <v>36</v>
      </c>
      <c r="B32" s="3" t="s">
        <v>37</v>
      </c>
      <c r="C32" s="5" t="s">
        <v>17</v>
      </c>
      <c r="D32" s="5" t="s">
        <v>37</v>
      </c>
      <c r="E32" s="5"/>
      <c r="F32" s="5"/>
      <c r="G32" s="29"/>
      <c r="H32" s="29"/>
      <c r="I32" s="29"/>
      <c r="J32" s="8"/>
      <c r="K32" s="29"/>
      <c r="L32" s="29"/>
      <c r="M32" s="29"/>
      <c r="N32" s="29"/>
      <c r="O32" s="8"/>
      <c r="P32" s="29"/>
      <c r="Q32" s="29"/>
      <c r="R32" s="29"/>
      <c r="S32" s="29"/>
      <c r="T32" s="8"/>
      <c r="U32" s="29"/>
      <c r="V32" s="29"/>
      <c r="W32" s="29"/>
      <c r="X32" s="29"/>
      <c r="Y32" s="8"/>
      <c r="Z32" s="29"/>
      <c r="AA32" s="29"/>
      <c r="AB32" s="29"/>
      <c r="AC32" s="29"/>
      <c r="AD32" s="8"/>
      <c r="AE32" s="29"/>
      <c r="AF32" s="29"/>
      <c r="AG32" s="29"/>
      <c r="AH32" s="29"/>
      <c r="AI32" s="8"/>
      <c r="AJ32" s="29"/>
      <c r="AK32" s="29"/>
      <c r="AL32" s="29"/>
      <c r="AM32" s="29"/>
      <c r="AN32" s="8"/>
    </row>
    <row r="33" spans="1:40" ht="15.75" x14ac:dyDescent="0.25">
      <c r="A33" s="14" t="s">
        <v>36</v>
      </c>
      <c r="B33" s="3" t="s">
        <v>37</v>
      </c>
      <c r="C33" s="5" t="s">
        <v>17</v>
      </c>
      <c r="D33" s="32" t="s">
        <v>64</v>
      </c>
      <c r="E33" s="18">
        <v>5000</v>
      </c>
      <c r="F33" s="33"/>
      <c r="G33" s="19">
        <v>0</v>
      </c>
      <c r="H33" s="19">
        <v>0</v>
      </c>
      <c r="I33" s="19">
        <v>37275</v>
      </c>
      <c r="J33" s="8">
        <f t="shared" ref="J33:J48" si="18">IF(I33=0,"%",H33/I33)</f>
        <v>0</v>
      </c>
      <c r="K33" s="29"/>
      <c r="L33" s="19">
        <v>0</v>
      </c>
      <c r="M33" s="19">
        <v>0</v>
      </c>
      <c r="N33" s="19">
        <v>0</v>
      </c>
      <c r="O33" s="8" t="str">
        <f t="shared" ref="O33:O49" si="19">IF(N33=0,"%",M33/N33)</f>
        <v>%</v>
      </c>
      <c r="P33" s="29"/>
      <c r="Q33" s="19">
        <v>4462.49</v>
      </c>
      <c r="R33" s="19">
        <v>4462.49</v>
      </c>
      <c r="S33" s="19">
        <v>444972.25</v>
      </c>
      <c r="T33" s="8">
        <f t="shared" ref="T33:T49" si="20">IF(S33=0,"%",R33/S33)</f>
        <v>1.0028692800506098E-2</v>
      </c>
      <c r="U33" s="29"/>
      <c r="V33" s="19">
        <v>0</v>
      </c>
      <c r="W33" s="19">
        <v>0</v>
      </c>
      <c r="X33" s="23">
        <v>0</v>
      </c>
      <c r="Y33" s="8" t="str">
        <f t="shared" ref="Y33:Y49" si="21">IF(X33=0,"%",W33/X33)</f>
        <v>%</v>
      </c>
      <c r="Z33" s="29"/>
      <c r="AA33" s="19">
        <v>0</v>
      </c>
      <c r="AB33" s="19">
        <v>0</v>
      </c>
      <c r="AC33" s="23">
        <v>0</v>
      </c>
      <c r="AD33" s="8" t="str">
        <f t="shared" ref="AD33:AD49" si="22">IF(AC33=0,"%",AB33/AC33)</f>
        <v>%</v>
      </c>
      <c r="AE33" s="29"/>
      <c r="AF33" s="19">
        <v>0</v>
      </c>
      <c r="AG33" s="19">
        <v>0</v>
      </c>
      <c r="AH33" s="23">
        <v>0</v>
      </c>
      <c r="AI33" s="8" t="str">
        <f t="shared" ref="AI33:AI49" si="23">IF(AH33=0,"%",AG33/AH33)</f>
        <v>%</v>
      </c>
      <c r="AJ33" s="29"/>
      <c r="AK33" s="23">
        <f>G33+L33+Q33+V33+AA33+AF33</f>
        <v>4462.49</v>
      </c>
      <c r="AL33" s="23">
        <f>H33+M33+R33+W33+AB33+AG33</f>
        <v>4462.49</v>
      </c>
      <c r="AM33" s="23">
        <f>I33+N33+S33+X33+AC33+AH33</f>
        <v>482247.25</v>
      </c>
      <c r="AN33" s="8">
        <f t="shared" ref="AN33:AN49" si="24">IF(AM33=0,"%",AL33/AM33)</f>
        <v>9.2535312539366466E-3</v>
      </c>
    </row>
    <row r="34" spans="1:40" ht="15.75" x14ac:dyDescent="0.25">
      <c r="A34" s="14" t="s">
        <v>36</v>
      </c>
      <c r="B34" s="3" t="s">
        <v>37</v>
      </c>
      <c r="C34" s="5" t="s">
        <v>17</v>
      </c>
      <c r="D34" s="32" t="s">
        <v>65</v>
      </c>
      <c r="E34" s="18">
        <v>6000</v>
      </c>
      <c r="F34" s="33"/>
      <c r="G34" s="19">
        <v>31544.5</v>
      </c>
      <c r="H34" s="19">
        <v>31544.5</v>
      </c>
      <c r="I34" s="19">
        <v>1003215.7899999998</v>
      </c>
      <c r="J34" s="8">
        <f t="shared" si="18"/>
        <v>3.1443384677986387E-2</v>
      </c>
      <c r="K34" s="29"/>
      <c r="L34" s="19">
        <v>0</v>
      </c>
      <c r="M34" s="19">
        <v>0</v>
      </c>
      <c r="N34" s="19">
        <v>0</v>
      </c>
      <c r="O34" s="8" t="str">
        <f t="shared" si="19"/>
        <v>%</v>
      </c>
      <c r="P34" s="29"/>
      <c r="Q34" s="19">
        <v>77659.059999999983</v>
      </c>
      <c r="R34" s="19">
        <v>77659.059999999983</v>
      </c>
      <c r="S34" s="19">
        <v>597356.33000000007</v>
      </c>
      <c r="T34" s="8">
        <f t="shared" si="20"/>
        <v>0.13000458202225793</v>
      </c>
      <c r="U34" s="29"/>
      <c r="V34" s="23">
        <v>0</v>
      </c>
      <c r="W34" s="23">
        <v>0</v>
      </c>
      <c r="X34" s="23">
        <v>0</v>
      </c>
      <c r="Y34" s="8" t="str">
        <f t="shared" si="21"/>
        <v>%</v>
      </c>
      <c r="Z34" s="29"/>
      <c r="AA34" s="23">
        <v>0</v>
      </c>
      <c r="AB34" s="23">
        <v>0</v>
      </c>
      <c r="AC34" s="23">
        <v>0</v>
      </c>
      <c r="AD34" s="8" t="str">
        <f t="shared" si="22"/>
        <v>%</v>
      </c>
      <c r="AE34" s="29"/>
      <c r="AF34" s="23">
        <v>0</v>
      </c>
      <c r="AG34" s="23">
        <v>0</v>
      </c>
      <c r="AH34" s="23">
        <v>0</v>
      </c>
      <c r="AI34" s="8" t="str">
        <f t="shared" si="23"/>
        <v>%</v>
      </c>
      <c r="AJ34" s="29"/>
      <c r="AK34" s="23">
        <f t="shared" ref="AK34:AK49" si="25">G34+L34+Q34+V34+AA34+AF34</f>
        <v>109203.55999999998</v>
      </c>
      <c r="AL34" s="23">
        <f t="shared" ref="AL34:AL49" si="26">H34+M34+R34+W34+AB34+AG34</f>
        <v>109203.55999999998</v>
      </c>
      <c r="AM34" s="23">
        <f t="shared" ref="AM34:AM49" si="27">I34+N34+S34+X34+AC34+AH34</f>
        <v>1600572.1199999999</v>
      </c>
      <c r="AN34" s="8">
        <f t="shared" si="24"/>
        <v>6.8227828434247614E-2</v>
      </c>
    </row>
    <row r="35" spans="1:40" ht="15.75" x14ac:dyDescent="0.25">
      <c r="A35" s="14" t="s">
        <v>36</v>
      </c>
      <c r="B35" s="3" t="s">
        <v>37</v>
      </c>
      <c r="C35" s="5" t="s">
        <v>17</v>
      </c>
      <c r="D35" s="32" t="s">
        <v>66</v>
      </c>
      <c r="E35" s="18">
        <v>7100</v>
      </c>
      <c r="F35" s="33"/>
      <c r="G35" s="19">
        <v>481.8</v>
      </c>
      <c r="H35" s="19">
        <v>481.8</v>
      </c>
      <c r="I35" s="19">
        <v>165500</v>
      </c>
      <c r="J35" s="8">
        <f t="shared" si="18"/>
        <v>2.9111782477341391E-3</v>
      </c>
      <c r="K35" s="29"/>
      <c r="L35" s="19">
        <v>0</v>
      </c>
      <c r="M35" s="19">
        <v>0</v>
      </c>
      <c r="N35" s="19">
        <v>0</v>
      </c>
      <c r="O35" s="8" t="str">
        <f t="shared" si="19"/>
        <v>%</v>
      </c>
      <c r="P35" s="29"/>
      <c r="Q35" s="23">
        <v>0</v>
      </c>
      <c r="R35" s="23">
        <v>0</v>
      </c>
      <c r="S35" s="19">
        <v>0</v>
      </c>
      <c r="T35" s="8" t="str">
        <f t="shared" si="20"/>
        <v>%</v>
      </c>
      <c r="U35" s="29"/>
      <c r="V35" s="23">
        <v>0</v>
      </c>
      <c r="W35" s="23">
        <v>0</v>
      </c>
      <c r="X35" s="23">
        <v>0</v>
      </c>
      <c r="Y35" s="8" t="str">
        <f t="shared" si="21"/>
        <v>%</v>
      </c>
      <c r="Z35" s="29"/>
      <c r="AA35" s="23">
        <v>0</v>
      </c>
      <c r="AB35" s="23">
        <v>0</v>
      </c>
      <c r="AC35" s="23">
        <v>0</v>
      </c>
      <c r="AD35" s="8" t="str">
        <f t="shared" si="22"/>
        <v>%</v>
      </c>
      <c r="AE35" s="29"/>
      <c r="AF35" s="23">
        <v>0</v>
      </c>
      <c r="AG35" s="23">
        <v>0</v>
      </c>
      <c r="AH35" s="23">
        <v>0</v>
      </c>
      <c r="AI35" s="8" t="str">
        <f t="shared" si="23"/>
        <v>%</v>
      </c>
      <c r="AJ35" s="29"/>
      <c r="AK35" s="23">
        <f t="shared" si="25"/>
        <v>481.8</v>
      </c>
      <c r="AL35" s="23">
        <f t="shared" si="26"/>
        <v>481.8</v>
      </c>
      <c r="AM35" s="23">
        <f t="shared" si="27"/>
        <v>165500</v>
      </c>
      <c r="AN35" s="8">
        <f t="shared" si="24"/>
        <v>2.9111782477341391E-3</v>
      </c>
    </row>
    <row r="36" spans="1:40" ht="15.75" x14ac:dyDescent="0.25">
      <c r="A36" s="14" t="s">
        <v>36</v>
      </c>
      <c r="B36" s="3" t="s">
        <v>37</v>
      </c>
      <c r="C36" s="5"/>
      <c r="D36" s="32" t="s">
        <v>67</v>
      </c>
      <c r="E36" s="18">
        <v>7200</v>
      </c>
      <c r="F36" s="33"/>
      <c r="G36" s="19">
        <v>18990.699999999997</v>
      </c>
      <c r="H36" s="19">
        <v>18990.699999999997</v>
      </c>
      <c r="I36" s="19">
        <v>435982.26000000007</v>
      </c>
      <c r="J36" s="8">
        <f t="shared" si="18"/>
        <v>4.3558423684486598E-2</v>
      </c>
      <c r="K36" s="29"/>
      <c r="L36" s="19">
        <v>0</v>
      </c>
      <c r="M36" s="19">
        <v>0</v>
      </c>
      <c r="N36" s="19">
        <v>6857.69</v>
      </c>
      <c r="O36" s="8">
        <f t="shared" si="19"/>
        <v>0</v>
      </c>
      <c r="P36" s="29"/>
      <c r="Q36" s="23">
        <v>0</v>
      </c>
      <c r="R36" s="23">
        <v>0</v>
      </c>
      <c r="S36" s="19">
        <v>67832.97</v>
      </c>
      <c r="T36" s="8">
        <f t="shared" si="20"/>
        <v>0</v>
      </c>
      <c r="U36" s="29"/>
      <c r="V36" s="23">
        <v>0</v>
      </c>
      <c r="W36" s="23">
        <v>0</v>
      </c>
      <c r="X36" s="23">
        <v>0</v>
      </c>
      <c r="Y36" s="8" t="str">
        <f t="shared" si="21"/>
        <v>%</v>
      </c>
      <c r="Z36" s="29"/>
      <c r="AA36" s="23">
        <v>0</v>
      </c>
      <c r="AB36" s="23">
        <v>0</v>
      </c>
      <c r="AC36" s="23">
        <v>0</v>
      </c>
      <c r="AD36" s="8" t="str">
        <f t="shared" si="22"/>
        <v>%</v>
      </c>
      <c r="AE36" s="29"/>
      <c r="AF36" s="23">
        <v>0</v>
      </c>
      <c r="AG36" s="23">
        <v>0</v>
      </c>
      <c r="AH36" s="23">
        <v>0</v>
      </c>
      <c r="AI36" s="8" t="str">
        <f t="shared" si="23"/>
        <v>%</v>
      </c>
      <c r="AJ36" s="29"/>
      <c r="AK36" s="23">
        <f t="shared" si="25"/>
        <v>18990.699999999997</v>
      </c>
      <c r="AL36" s="23">
        <f t="shared" si="26"/>
        <v>18990.699999999997</v>
      </c>
      <c r="AM36" s="23">
        <f t="shared" si="27"/>
        <v>510672.92000000004</v>
      </c>
      <c r="AN36" s="8">
        <f t="shared" si="24"/>
        <v>3.7187599452111142E-2</v>
      </c>
    </row>
    <row r="37" spans="1:40" ht="15.75" x14ac:dyDescent="0.25">
      <c r="A37" s="14" t="s">
        <v>36</v>
      </c>
      <c r="B37" s="3" t="s">
        <v>37</v>
      </c>
      <c r="C37" s="5" t="s">
        <v>17</v>
      </c>
      <c r="D37" s="32" t="s">
        <v>68</v>
      </c>
      <c r="E37" s="18">
        <v>7300</v>
      </c>
      <c r="F37" s="33"/>
      <c r="G37" s="19">
        <v>0</v>
      </c>
      <c r="H37" s="19">
        <v>0</v>
      </c>
      <c r="I37" s="19">
        <v>0</v>
      </c>
      <c r="J37" s="8" t="str">
        <f t="shared" si="18"/>
        <v>%</v>
      </c>
      <c r="K37" s="29"/>
      <c r="L37" s="19">
        <v>0</v>
      </c>
      <c r="M37" s="19">
        <v>0</v>
      </c>
      <c r="N37" s="19">
        <v>0</v>
      </c>
      <c r="O37" s="8" t="str">
        <f t="shared" si="19"/>
        <v>%</v>
      </c>
      <c r="P37" s="29"/>
      <c r="Q37" s="23">
        <v>0</v>
      </c>
      <c r="R37" s="23">
        <v>0</v>
      </c>
      <c r="S37" s="19">
        <v>0</v>
      </c>
      <c r="T37" s="8" t="str">
        <f t="shared" si="20"/>
        <v>%</v>
      </c>
      <c r="U37" s="29"/>
      <c r="V37" s="23">
        <v>0</v>
      </c>
      <c r="W37" s="23">
        <v>0</v>
      </c>
      <c r="X37" s="23">
        <v>0</v>
      </c>
      <c r="Y37" s="8" t="str">
        <f t="shared" si="21"/>
        <v>%</v>
      </c>
      <c r="Z37" s="29"/>
      <c r="AA37" s="23">
        <v>0</v>
      </c>
      <c r="AB37" s="23">
        <v>0</v>
      </c>
      <c r="AC37" s="23">
        <v>0</v>
      </c>
      <c r="AD37" s="8" t="str">
        <f t="shared" si="22"/>
        <v>%</v>
      </c>
      <c r="AE37" s="29"/>
      <c r="AF37" s="23">
        <v>0</v>
      </c>
      <c r="AG37" s="23">
        <v>0</v>
      </c>
      <c r="AH37" s="23">
        <v>0</v>
      </c>
      <c r="AI37" s="8" t="str">
        <f t="shared" si="23"/>
        <v>%</v>
      </c>
      <c r="AJ37" s="29"/>
      <c r="AK37" s="23">
        <f t="shared" si="25"/>
        <v>0</v>
      </c>
      <c r="AL37" s="23">
        <f t="shared" si="26"/>
        <v>0</v>
      </c>
      <c r="AM37" s="23">
        <f t="shared" si="27"/>
        <v>0</v>
      </c>
      <c r="AN37" s="8" t="str">
        <f t="shared" si="24"/>
        <v>%</v>
      </c>
    </row>
    <row r="38" spans="1:40" ht="15.75" x14ac:dyDescent="0.25">
      <c r="A38" s="14" t="s">
        <v>36</v>
      </c>
      <c r="B38" s="3" t="s">
        <v>37</v>
      </c>
      <c r="C38" s="5" t="s">
        <v>17</v>
      </c>
      <c r="D38" s="32" t="s">
        <v>69</v>
      </c>
      <c r="E38" s="18">
        <v>7400</v>
      </c>
      <c r="F38" s="33"/>
      <c r="G38" s="19">
        <v>0</v>
      </c>
      <c r="H38" s="19">
        <v>0</v>
      </c>
      <c r="I38" s="19">
        <v>0</v>
      </c>
      <c r="J38" s="8" t="str">
        <f t="shared" si="18"/>
        <v>%</v>
      </c>
      <c r="K38" s="29"/>
      <c r="L38" s="19">
        <v>0</v>
      </c>
      <c r="M38" s="19">
        <v>0</v>
      </c>
      <c r="N38" s="19">
        <v>0</v>
      </c>
      <c r="O38" s="8" t="str">
        <f t="shared" si="19"/>
        <v>%</v>
      </c>
      <c r="P38" s="29"/>
      <c r="Q38" s="23">
        <v>0</v>
      </c>
      <c r="R38" s="23">
        <v>0</v>
      </c>
      <c r="S38" s="19"/>
      <c r="T38" s="8" t="str">
        <f t="shared" si="20"/>
        <v>%</v>
      </c>
      <c r="U38" s="29"/>
      <c r="V38" s="23">
        <v>0</v>
      </c>
      <c r="W38" s="23">
        <v>0</v>
      </c>
      <c r="X38" s="23">
        <v>0</v>
      </c>
      <c r="Y38" s="8" t="str">
        <f t="shared" si="21"/>
        <v>%</v>
      </c>
      <c r="Z38" s="29"/>
      <c r="AA38" s="23">
        <v>0</v>
      </c>
      <c r="AB38" s="23">
        <v>0</v>
      </c>
      <c r="AC38" s="23">
        <v>0</v>
      </c>
      <c r="AD38" s="8" t="str">
        <f t="shared" si="22"/>
        <v>%</v>
      </c>
      <c r="AE38" s="29"/>
      <c r="AF38" s="23">
        <v>0</v>
      </c>
      <c r="AG38" s="23">
        <v>0</v>
      </c>
      <c r="AH38" s="23">
        <v>0</v>
      </c>
      <c r="AI38" s="8" t="str">
        <f t="shared" si="23"/>
        <v>%</v>
      </c>
      <c r="AJ38" s="29"/>
      <c r="AK38" s="23">
        <f t="shared" si="25"/>
        <v>0</v>
      </c>
      <c r="AL38" s="23">
        <f t="shared" si="26"/>
        <v>0</v>
      </c>
      <c r="AM38" s="23">
        <f t="shared" si="27"/>
        <v>0</v>
      </c>
      <c r="AN38" s="8" t="str">
        <f t="shared" si="24"/>
        <v>%</v>
      </c>
    </row>
    <row r="39" spans="1:40" ht="15.75" x14ac:dyDescent="0.25">
      <c r="A39" s="14" t="s">
        <v>36</v>
      </c>
      <c r="B39" s="3" t="s">
        <v>37</v>
      </c>
      <c r="C39" s="5" t="s">
        <v>17</v>
      </c>
      <c r="D39" s="32" t="s">
        <v>70</v>
      </c>
      <c r="E39" s="18">
        <v>7500</v>
      </c>
      <c r="F39" s="33"/>
      <c r="G39" s="19">
        <v>47738.680000000008</v>
      </c>
      <c r="H39" s="19">
        <v>47738.680000000008</v>
      </c>
      <c r="I39" s="19">
        <v>643830.44000000006</v>
      </c>
      <c r="J39" s="8">
        <f t="shared" si="18"/>
        <v>7.4147907638539123E-2</v>
      </c>
      <c r="K39" s="29"/>
      <c r="L39" s="19">
        <v>0</v>
      </c>
      <c r="M39" s="19">
        <v>0</v>
      </c>
      <c r="N39" s="19">
        <v>0</v>
      </c>
      <c r="O39" s="8" t="str">
        <f t="shared" si="19"/>
        <v>%</v>
      </c>
      <c r="P39" s="29"/>
      <c r="Q39" s="23">
        <v>0</v>
      </c>
      <c r="R39" s="23">
        <v>0</v>
      </c>
      <c r="S39" s="19">
        <v>0</v>
      </c>
      <c r="T39" s="8" t="str">
        <f t="shared" si="20"/>
        <v>%</v>
      </c>
      <c r="U39" s="29"/>
      <c r="V39" s="23">
        <v>0</v>
      </c>
      <c r="W39" s="23">
        <v>0</v>
      </c>
      <c r="X39" s="23">
        <v>0</v>
      </c>
      <c r="Y39" s="8" t="str">
        <f t="shared" si="21"/>
        <v>%</v>
      </c>
      <c r="Z39" s="29"/>
      <c r="AA39" s="23">
        <v>0</v>
      </c>
      <c r="AB39" s="23">
        <v>0</v>
      </c>
      <c r="AC39" s="23">
        <v>0</v>
      </c>
      <c r="AD39" s="8" t="str">
        <f t="shared" si="22"/>
        <v>%</v>
      </c>
      <c r="AE39" s="29"/>
      <c r="AF39" s="23">
        <v>0</v>
      </c>
      <c r="AG39" s="23">
        <v>0</v>
      </c>
      <c r="AH39" s="23">
        <v>0</v>
      </c>
      <c r="AI39" s="8" t="str">
        <f t="shared" si="23"/>
        <v>%</v>
      </c>
      <c r="AJ39" s="29"/>
      <c r="AK39" s="23">
        <f t="shared" si="25"/>
        <v>47738.680000000008</v>
      </c>
      <c r="AL39" s="23">
        <f t="shared" si="26"/>
        <v>47738.680000000008</v>
      </c>
      <c r="AM39" s="23">
        <f t="shared" si="27"/>
        <v>643830.44000000006</v>
      </c>
      <c r="AN39" s="8">
        <f t="shared" si="24"/>
        <v>7.4147907638539123E-2</v>
      </c>
    </row>
    <row r="40" spans="1:40" ht="15.75" x14ac:dyDescent="0.25">
      <c r="A40" s="14" t="s">
        <v>36</v>
      </c>
      <c r="B40" s="3" t="s">
        <v>37</v>
      </c>
      <c r="C40" s="5" t="s">
        <v>17</v>
      </c>
      <c r="D40" s="32" t="s">
        <v>71</v>
      </c>
      <c r="E40" s="18">
        <v>7600</v>
      </c>
      <c r="F40" s="33"/>
      <c r="G40" s="19">
        <v>0</v>
      </c>
      <c r="H40" s="19">
        <v>0</v>
      </c>
      <c r="I40" s="19">
        <v>0</v>
      </c>
      <c r="J40" s="8" t="str">
        <f t="shared" si="18"/>
        <v>%</v>
      </c>
      <c r="K40" s="29"/>
      <c r="L40" s="19">
        <v>29809.629999999997</v>
      </c>
      <c r="M40" s="19">
        <v>29809.629999999997</v>
      </c>
      <c r="N40" s="19">
        <f>4827596.59-2454.28</f>
        <v>4825142.3099999996</v>
      </c>
      <c r="O40" s="8">
        <f t="shared" si="19"/>
        <v>6.1779794428488055E-3</v>
      </c>
      <c r="P40" s="29"/>
      <c r="Q40" s="23">
        <v>0</v>
      </c>
      <c r="R40" s="23">
        <v>0</v>
      </c>
      <c r="S40" s="19">
        <v>0</v>
      </c>
      <c r="T40" s="8" t="str">
        <f t="shared" si="20"/>
        <v>%</v>
      </c>
      <c r="U40" s="29"/>
      <c r="V40" s="23">
        <v>0</v>
      </c>
      <c r="W40" s="23">
        <v>0</v>
      </c>
      <c r="X40" s="23">
        <v>0</v>
      </c>
      <c r="Y40" s="8" t="str">
        <f t="shared" si="21"/>
        <v>%</v>
      </c>
      <c r="Z40" s="29"/>
      <c r="AA40" s="23">
        <v>0</v>
      </c>
      <c r="AB40" s="23">
        <v>0</v>
      </c>
      <c r="AC40" s="23">
        <v>0</v>
      </c>
      <c r="AD40" s="8" t="str">
        <f t="shared" si="22"/>
        <v>%</v>
      </c>
      <c r="AE40" s="29"/>
      <c r="AF40" s="23">
        <v>0</v>
      </c>
      <c r="AG40" s="23">
        <v>0</v>
      </c>
      <c r="AH40" s="23">
        <v>0</v>
      </c>
      <c r="AI40" s="8" t="str">
        <f t="shared" si="23"/>
        <v>%</v>
      </c>
      <c r="AJ40" s="29"/>
      <c r="AK40" s="23">
        <f t="shared" si="25"/>
        <v>29809.629999999997</v>
      </c>
      <c r="AL40" s="23">
        <f t="shared" si="26"/>
        <v>29809.629999999997</v>
      </c>
      <c r="AM40" s="23">
        <f t="shared" si="27"/>
        <v>4825142.3099999996</v>
      </c>
      <c r="AN40" s="8">
        <f t="shared" si="24"/>
        <v>6.1779794428488055E-3</v>
      </c>
    </row>
    <row r="41" spans="1:40" ht="15.75" x14ac:dyDescent="0.25">
      <c r="A41" s="14" t="s">
        <v>36</v>
      </c>
      <c r="B41" s="3" t="s">
        <v>37</v>
      </c>
      <c r="C41" s="5" t="s">
        <v>17</v>
      </c>
      <c r="D41" s="32" t="s">
        <v>72</v>
      </c>
      <c r="E41" s="18">
        <v>7700</v>
      </c>
      <c r="F41" s="33"/>
      <c r="G41" s="19">
        <v>17354.230000000003</v>
      </c>
      <c r="H41" s="19">
        <v>17354.230000000003</v>
      </c>
      <c r="I41" s="19">
        <v>225265.93</v>
      </c>
      <c r="J41" s="8">
        <f t="shared" si="18"/>
        <v>7.703885802881956E-2</v>
      </c>
      <c r="K41" s="29"/>
      <c r="L41" s="19">
        <v>0</v>
      </c>
      <c r="M41" s="19">
        <v>0</v>
      </c>
      <c r="N41" s="19">
        <v>0</v>
      </c>
      <c r="O41" s="8" t="str">
        <f t="shared" si="19"/>
        <v>%</v>
      </c>
      <c r="P41" s="29"/>
      <c r="Q41" s="23">
        <v>0</v>
      </c>
      <c r="R41" s="23">
        <v>0</v>
      </c>
      <c r="S41" s="19">
        <v>6232.98</v>
      </c>
      <c r="T41" s="8">
        <f t="shared" si="20"/>
        <v>0</v>
      </c>
      <c r="U41" s="29"/>
      <c r="V41" s="23">
        <v>0</v>
      </c>
      <c r="W41" s="23">
        <v>0</v>
      </c>
      <c r="X41" s="23">
        <v>0</v>
      </c>
      <c r="Y41" s="8" t="str">
        <f t="shared" si="21"/>
        <v>%</v>
      </c>
      <c r="Z41" s="29"/>
      <c r="AA41" s="23">
        <v>0</v>
      </c>
      <c r="AB41" s="23">
        <v>0</v>
      </c>
      <c r="AC41" s="23">
        <v>0</v>
      </c>
      <c r="AD41" s="8" t="str">
        <f t="shared" si="22"/>
        <v>%</v>
      </c>
      <c r="AE41" s="29"/>
      <c r="AF41" s="23">
        <v>0</v>
      </c>
      <c r="AG41" s="23">
        <v>0</v>
      </c>
      <c r="AH41" s="23">
        <v>0</v>
      </c>
      <c r="AI41" s="8" t="str">
        <f t="shared" si="23"/>
        <v>%</v>
      </c>
      <c r="AJ41" s="29"/>
      <c r="AK41" s="23">
        <f t="shared" si="25"/>
        <v>17354.230000000003</v>
      </c>
      <c r="AL41" s="23">
        <f t="shared" si="26"/>
        <v>17354.230000000003</v>
      </c>
      <c r="AM41" s="23">
        <f t="shared" si="27"/>
        <v>231498.91</v>
      </c>
      <c r="AN41" s="8">
        <f t="shared" si="24"/>
        <v>7.496462942309319E-2</v>
      </c>
    </row>
    <row r="42" spans="1:40" ht="15.75" x14ac:dyDescent="0.25">
      <c r="A42" s="14" t="s">
        <v>36</v>
      </c>
      <c r="B42" s="3" t="s">
        <v>37</v>
      </c>
      <c r="C42" s="5" t="s">
        <v>17</v>
      </c>
      <c r="D42" s="32" t="s">
        <v>73</v>
      </c>
      <c r="E42" s="18">
        <v>7800</v>
      </c>
      <c r="F42" s="33"/>
      <c r="G42" s="19">
        <v>127815.37</v>
      </c>
      <c r="H42" s="19">
        <v>127815.37</v>
      </c>
      <c r="I42" s="19">
        <v>2431739.6</v>
      </c>
      <c r="J42" s="8">
        <f t="shared" si="18"/>
        <v>5.2561289868372413E-2</v>
      </c>
      <c r="K42" s="29"/>
      <c r="L42" s="19">
        <v>0</v>
      </c>
      <c r="M42" s="19">
        <v>0</v>
      </c>
      <c r="N42" s="19">
        <v>0</v>
      </c>
      <c r="O42" s="8" t="str">
        <f t="shared" si="19"/>
        <v>%</v>
      </c>
      <c r="P42" s="29"/>
      <c r="Q42" s="23">
        <v>0</v>
      </c>
      <c r="R42" s="23">
        <v>0</v>
      </c>
      <c r="S42" s="19">
        <v>0</v>
      </c>
      <c r="T42" s="8" t="str">
        <f t="shared" si="20"/>
        <v>%</v>
      </c>
      <c r="U42" s="29"/>
      <c r="V42" s="23">
        <v>0</v>
      </c>
      <c r="W42" s="23">
        <v>0</v>
      </c>
      <c r="X42" s="23">
        <v>0</v>
      </c>
      <c r="Y42" s="8" t="str">
        <f t="shared" si="21"/>
        <v>%</v>
      </c>
      <c r="Z42" s="29"/>
      <c r="AA42" s="23">
        <v>0</v>
      </c>
      <c r="AB42" s="23">
        <v>0</v>
      </c>
      <c r="AC42" s="23">
        <v>0</v>
      </c>
      <c r="AD42" s="8" t="str">
        <f t="shared" si="22"/>
        <v>%</v>
      </c>
      <c r="AE42" s="29"/>
      <c r="AF42" s="23">
        <v>0</v>
      </c>
      <c r="AG42" s="23">
        <v>0</v>
      </c>
      <c r="AH42" s="23">
        <v>0</v>
      </c>
      <c r="AI42" s="8" t="str">
        <f t="shared" si="23"/>
        <v>%</v>
      </c>
      <c r="AJ42" s="29"/>
      <c r="AK42" s="23">
        <f t="shared" si="25"/>
        <v>127815.37</v>
      </c>
      <c r="AL42" s="23">
        <f t="shared" si="26"/>
        <v>127815.37</v>
      </c>
      <c r="AM42" s="23">
        <f t="shared" si="27"/>
        <v>2431739.6</v>
      </c>
      <c r="AN42" s="8">
        <f t="shared" si="24"/>
        <v>5.2561289868372413E-2</v>
      </c>
    </row>
    <row r="43" spans="1:40" ht="15.75" x14ac:dyDescent="0.25">
      <c r="A43" s="14" t="s">
        <v>36</v>
      </c>
      <c r="B43" s="3" t="s">
        <v>37</v>
      </c>
      <c r="C43" s="5" t="s">
        <v>17</v>
      </c>
      <c r="D43" s="32" t="s">
        <v>74</v>
      </c>
      <c r="E43" s="18">
        <v>7900</v>
      </c>
      <c r="F43" s="33"/>
      <c r="G43" s="19">
        <v>69191.850000000006</v>
      </c>
      <c r="H43" s="19">
        <v>69191.850000000006</v>
      </c>
      <c r="I43" s="19">
        <v>150901</v>
      </c>
      <c r="J43" s="8">
        <f t="shared" si="18"/>
        <v>0.45852479440162758</v>
      </c>
      <c r="K43" s="29"/>
      <c r="L43" s="19">
        <v>0</v>
      </c>
      <c r="M43" s="19">
        <v>0</v>
      </c>
      <c r="N43" s="19">
        <v>0</v>
      </c>
      <c r="O43" s="8" t="str">
        <f t="shared" si="19"/>
        <v>%</v>
      </c>
      <c r="P43" s="29"/>
      <c r="Q43" s="19">
        <v>0</v>
      </c>
      <c r="R43" s="19">
        <v>0</v>
      </c>
      <c r="S43" s="19">
        <v>10000</v>
      </c>
      <c r="T43" s="8">
        <f t="shared" si="20"/>
        <v>0</v>
      </c>
      <c r="U43" s="29"/>
      <c r="V43" s="23">
        <v>0</v>
      </c>
      <c r="W43" s="23">
        <v>0</v>
      </c>
      <c r="X43" s="23">
        <v>0</v>
      </c>
      <c r="Y43" s="8" t="str">
        <f t="shared" si="21"/>
        <v>%</v>
      </c>
      <c r="Z43" s="29"/>
      <c r="AA43" s="23">
        <v>0</v>
      </c>
      <c r="AB43" s="23">
        <v>0</v>
      </c>
      <c r="AC43" s="23">
        <v>0</v>
      </c>
      <c r="AD43" s="8" t="str">
        <f t="shared" si="22"/>
        <v>%</v>
      </c>
      <c r="AE43" s="29"/>
      <c r="AF43" s="23">
        <v>0</v>
      </c>
      <c r="AG43" s="23">
        <v>0</v>
      </c>
      <c r="AH43" s="23">
        <v>0</v>
      </c>
      <c r="AI43" s="8" t="str">
        <f t="shared" si="23"/>
        <v>%</v>
      </c>
      <c r="AJ43" s="29"/>
      <c r="AK43" s="23">
        <f t="shared" si="25"/>
        <v>69191.850000000006</v>
      </c>
      <c r="AL43" s="23">
        <f t="shared" si="26"/>
        <v>69191.850000000006</v>
      </c>
      <c r="AM43" s="23">
        <f t="shared" si="27"/>
        <v>160901</v>
      </c>
      <c r="AN43" s="8">
        <f t="shared" si="24"/>
        <v>0.43002747030782906</v>
      </c>
    </row>
    <row r="44" spans="1:40" ht="15.75" x14ac:dyDescent="0.25">
      <c r="A44" s="14" t="s">
        <v>36</v>
      </c>
      <c r="B44" s="3" t="s">
        <v>37</v>
      </c>
      <c r="C44" s="5" t="s">
        <v>17</v>
      </c>
      <c r="D44" s="32" t="s">
        <v>75</v>
      </c>
      <c r="E44" s="18">
        <v>8100</v>
      </c>
      <c r="F44" s="33"/>
      <c r="G44" s="19">
        <v>0</v>
      </c>
      <c r="H44" s="19">
        <v>0</v>
      </c>
      <c r="I44" s="19">
        <v>0</v>
      </c>
      <c r="J44" s="8" t="str">
        <f t="shared" si="18"/>
        <v>%</v>
      </c>
      <c r="K44" s="29"/>
      <c r="L44" s="19">
        <v>0</v>
      </c>
      <c r="M44" s="19">
        <v>0</v>
      </c>
      <c r="N44" s="19">
        <v>0</v>
      </c>
      <c r="O44" s="8" t="str">
        <f t="shared" si="19"/>
        <v>%</v>
      </c>
      <c r="P44" s="29"/>
      <c r="Q44" s="19">
        <v>0</v>
      </c>
      <c r="R44" s="19">
        <v>0</v>
      </c>
      <c r="S44" s="19">
        <v>0</v>
      </c>
      <c r="T44" s="8" t="str">
        <f t="shared" si="20"/>
        <v>%</v>
      </c>
      <c r="U44" s="29"/>
      <c r="V44" s="23">
        <v>0</v>
      </c>
      <c r="W44" s="23">
        <v>0</v>
      </c>
      <c r="X44" s="23">
        <v>0</v>
      </c>
      <c r="Y44" s="8" t="str">
        <f t="shared" si="21"/>
        <v>%</v>
      </c>
      <c r="Z44" s="29"/>
      <c r="AA44" s="23">
        <v>0</v>
      </c>
      <c r="AB44" s="23">
        <v>0</v>
      </c>
      <c r="AC44" s="23">
        <v>0</v>
      </c>
      <c r="AD44" s="8" t="str">
        <f t="shared" si="22"/>
        <v>%</v>
      </c>
      <c r="AE44" s="29"/>
      <c r="AF44" s="23">
        <v>0</v>
      </c>
      <c r="AG44" s="23">
        <v>0</v>
      </c>
      <c r="AH44" s="23">
        <v>0</v>
      </c>
      <c r="AI44" s="8" t="str">
        <f t="shared" si="23"/>
        <v>%</v>
      </c>
      <c r="AJ44" s="29"/>
      <c r="AK44" s="23">
        <f t="shared" si="25"/>
        <v>0</v>
      </c>
      <c r="AL44" s="23">
        <f t="shared" si="26"/>
        <v>0</v>
      </c>
      <c r="AM44" s="23">
        <f t="shared" si="27"/>
        <v>0</v>
      </c>
      <c r="AN44" s="8" t="str">
        <f t="shared" si="24"/>
        <v>%</v>
      </c>
    </row>
    <row r="45" spans="1:40" ht="15.75" x14ac:dyDescent="0.25">
      <c r="A45" s="14" t="s">
        <v>36</v>
      </c>
      <c r="B45" s="3" t="s">
        <v>37</v>
      </c>
      <c r="C45" s="5" t="s">
        <v>17</v>
      </c>
      <c r="D45" s="32" t="s">
        <v>76</v>
      </c>
      <c r="E45" s="18">
        <v>8200</v>
      </c>
      <c r="F45" s="33"/>
      <c r="G45" s="19">
        <v>10095.27</v>
      </c>
      <c r="H45" s="19">
        <v>10095.27</v>
      </c>
      <c r="I45" s="19">
        <v>166894.59999999998</v>
      </c>
      <c r="J45" s="8">
        <f t="shared" si="18"/>
        <v>6.0488895386669204E-2</v>
      </c>
      <c r="K45" s="29"/>
      <c r="L45" s="19">
        <v>0</v>
      </c>
      <c r="M45" s="19">
        <v>0</v>
      </c>
      <c r="N45" s="19">
        <v>0</v>
      </c>
      <c r="O45" s="8" t="str">
        <f t="shared" si="19"/>
        <v>%</v>
      </c>
      <c r="P45" s="29"/>
      <c r="Q45" s="19">
        <v>0</v>
      </c>
      <c r="R45" s="19">
        <v>0</v>
      </c>
      <c r="S45" s="19">
        <v>0</v>
      </c>
      <c r="T45" s="8" t="str">
        <f t="shared" si="20"/>
        <v>%</v>
      </c>
      <c r="U45" s="29"/>
      <c r="V45" s="23">
        <v>0</v>
      </c>
      <c r="W45" s="23">
        <v>0</v>
      </c>
      <c r="X45" s="23">
        <v>0</v>
      </c>
      <c r="Y45" s="8" t="str">
        <f t="shared" si="21"/>
        <v>%</v>
      </c>
      <c r="Z45" s="29"/>
      <c r="AA45" s="23">
        <v>0</v>
      </c>
      <c r="AB45" s="23">
        <v>0</v>
      </c>
      <c r="AC45" s="23">
        <v>0</v>
      </c>
      <c r="AD45" s="8" t="str">
        <f t="shared" si="22"/>
        <v>%</v>
      </c>
      <c r="AE45" s="29"/>
      <c r="AF45" s="23">
        <v>0</v>
      </c>
      <c r="AG45" s="23">
        <v>0</v>
      </c>
      <c r="AH45" s="23">
        <v>0</v>
      </c>
      <c r="AI45" s="8" t="str">
        <f t="shared" si="23"/>
        <v>%</v>
      </c>
      <c r="AJ45" s="29"/>
      <c r="AK45" s="23">
        <f t="shared" si="25"/>
        <v>10095.27</v>
      </c>
      <c r="AL45" s="23">
        <f t="shared" si="26"/>
        <v>10095.27</v>
      </c>
      <c r="AM45" s="23">
        <f t="shared" si="27"/>
        <v>166894.59999999998</v>
      </c>
      <c r="AN45" s="8">
        <f t="shared" si="24"/>
        <v>6.0488895386669204E-2</v>
      </c>
    </row>
    <row r="46" spans="1:40" ht="15.75" x14ac:dyDescent="0.25">
      <c r="A46" s="14" t="s">
        <v>36</v>
      </c>
      <c r="B46" s="3" t="s">
        <v>37</v>
      </c>
      <c r="C46" s="5" t="s">
        <v>17</v>
      </c>
      <c r="D46" s="32" t="s">
        <v>77</v>
      </c>
      <c r="E46" s="18">
        <v>9100</v>
      </c>
      <c r="F46" s="33"/>
      <c r="G46" s="19">
        <v>0</v>
      </c>
      <c r="H46" s="19">
        <v>0</v>
      </c>
      <c r="I46" s="19">
        <v>0</v>
      </c>
      <c r="J46" s="8" t="str">
        <f t="shared" si="18"/>
        <v>%</v>
      </c>
      <c r="K46" s="29"/>
      <c r="L46" s="19">
        <v>0</v>
      </c>
      <c r="M46" s="19">
        <v>0</v>
      </c>
      <c r="N46" s="19">
        <v>0</v>
      </c>
      <c r="O46" s="8" t="str">
        <f t="shared" si="19"/>
        <v>%</v>
      </c>
      <c r="P46" s="29"/>
      <c r="Q46" s="19">
        <v>1000</v>
      </c>
      <c r="R46" s="19">
        <v>1000</v>
      </c>
      <c r="S46" s="19">
        <v>2000</v>
      </c>
      <c r="T46" s="8">
        <f t="shared" si="20"/>
        <v>0.5</v>
      </c>
      <c r="U46" s="29"/>
      <c r="V46" s="23">
        <v>0</v>
      </c>
      <c r="W46" s="23">
        <v>0</v>
      </c>
      <c r="X46" s="23">
        <v>0</v>
      </c>
      <c r="Y46" s="8" t="str">
        <f t="shared" si="21"/>
        <v>%</v>
      </c>
      <c r="Z46" s="29"/>
      <c r="AA46" s="23">
        <v>0</v>
      </c>
      <c r="AB46" s="23">
        <v>0</v>
      </c>
      <c r="AC46" s="23">
        <v>0</v>
      </c>
      <c r="AD46" s="8" t="str">
        <f t="shared" si="22"/>
        <v>%</v>
      </c>
      <c r="AE46" s="29"/>
      <c r="AF46" s="23">
        <v>0</v>
      </c>
      <c r="AG46" s="23">
        <v>0</v>
      </c>
      <c r="AH46" s="23">
        <v>0</v>
      </c>
      <c r="AI46" s="8" t="str">
        <f t="shared" si="23"/>
        <v>%</v>
      </c>
      <c r="AJ46" s="29"/>
      <c r="AK46" s="23">
        <f t="shared" si="25"/>
        <v>1000</v>
      </c>
      <c r="AL46" s="23">
        <f t="shared" si="26"/>
        <v>1000</v>
      </c>
      <c r="AM46" s="23">
        <f t="shared" si="27"/>
        <v>2000</v>
      </c>
      <c r="AN46" s="8">
        <f t="shared" si="24"/>
        <v>0.5</v>
      </c>
    </row>
    <row r="47" spans="1:40" ht="15.75" x14ac:dyDescent="0.25">
      <c r="A47" s="14" t="s">
        <v>36</v>
      </c>
      <c r="B47" s="3" t="s">
        <v>37</v>
      </c>
      <c r="C47" s="5" t="s">
        <v>17</v>
      </c>
      <c r="D47" s="32" t="s">
        <v>78</v>
      </c>
      <c r="E47" s="18">
        <v>9200</v>
      </c>
      <c r="F47" s="33"/>
      <c r="G47" s="19">
        <v>26152.400000000001</v>
      </c>
      <c r="H47" s="19">
        <v>26152.400000000001</v>
      </c>
      <c r="I47" s="19">
        <v>368602</v>
      </c>
      <c r="J47" s="8">
        <f t="shared" si="18"/>
        <v>7.0950239011182803E-2</v>
      </c>
      <c r="K47" s="29"/>
      <c r="L47" s="19">
        <v>0</v>
      </c>
      <c r="M47" s="19">
        <v>0</v>
      </c>
      <c r="N47" s="19">
        <v>0</v>
      </c>
      <c r="O47" s="8" t="str">
        <f t="shared" si="19"/>
        <v>%</v>
      </c>
      <c r="P47" s="29"/>
      <c r="Q47" s="19">
        <v>0</v>
      </c>
      <c r="R47" s="19">
        <v>0</v>
      </c>
      <c r="S47" s="19">
        <v>0</v>
      </c>
      <c r="T47" s="8" t="str">
        <f t="shared" si="20"/>
        <v>%</v>
      </c>
      <c r="U47" s="29"/>
      <c r="V47" s="23">
        <v>0</v>
      </c>
      <c r="W47" s="23">
        <v>0</v>
      </c>
      <c r="X47" s="23">
        <v>0</v>
      </c>
      <c r="Y47" s="8" t="str">
        <f t="shared" si="21"/>
        <v>%</v>
      </c>
      <c r="Z47" s="29"/>
      <c r="AA47" s="23">
        <v>0</v>
      </c>
      <c r="AB47" s="23">
        <v>0</v>
      </c>
      <c r="AC47" s="23">
        <v>0</v>
      </c>
      <c r="AD47" s="8" t="str">
        <f t="shared" si="22"/>
        <v>%</v>
      </c>
      <c r="AE47" s="29"/>
      <c r="AF47" s="23">
        <v>0</v>
      </c>
      <c r="AG47" s="23">
        <v>0</v>
      </c>
      <c r="AH47" s="23">
        <v>0</v>
      </c>
      <c r="AI47" s="8" t="str">
        <f t="shared" si="23"/>
        <v>%</v>
      </c>
      <c r="AJ47" s="29"/>
      <c r="AK47" s="23">
        <f t="shared" si="25"/>
        <v>26152.400000000001</v>
      </c>
      <c r="AL47" s="23">
        <f t="shared" si="26"/>
        <v>26152.400000000001</v>
      </c>
      <c r="AM47" s="23">
        <f t="shared" si="27"/>
        <v>368602</v>
      </c>
      <c r="AN47" s="8">
        <f t="shared" si="24"/>
        <v>7.0950239011182803E-2</v>
      </c>
    </row>
    <row r="48" spans="1:40" ht="14.25" customHeight="1" x14ac:dyDescent="0.25">
      <c r="A48" s="14"/>
      <c r="B48" s="3"/>
      <c r="C48" s="5"/>
      <c r="D48" s="32" t="s">
        <v>79</v>
      </c>
      <c r="E48" s="18">
        <v>9800</v>
      </c>
      <c r="F48" s="33"/>
      <c r="G48" s="19">
        <v>0</v>
      </c>
      <c r="H48" s="19">
        <v>0</v>
      </c>
      <c r="I48" s="19">
        <v>0</v>
      </c>
      <c r="J48" s="8" t="str">
        <f t="shared" si="18"/>
        <v>%</v>
      </c>
      <c r="K48" s="29"/>
      <c r="L48" s="19">
        <v>0</v>
      </c>
      <c r="M48" s="19">
        <v>0</v>
      </c>
      <c r="N48" s="19">
        <v>0</v>
      </c>
      <c r="O48" s="8" t="str">
        <f t="shared" si="19"/>
        <v>%</v>
      </c>
      <c r="P48" s="29"/>
      <c r="Q48" s="19">
        <v>0</v>
      </c>
      <c r="R48" s="19">
        <v>0</v>
      </c>
      <c r="S48" s="19">
        <v>0</v>
      </c>
      <c r="T48" s="8" t="str">
        <f t="shared" si="20"/>
        <v>%</v>
      </c>
      <c r="U48" s="29"/>
      <c r="V48" s="19">
        <v>5782.45</v>
      </c>
      <c r="W48" s="19">
        <v>5782.45</v>
      </c>
      <c r="X48" s="19">
        <v>0</v>
      </c>
      <c r="Y48" s="8" t="str">
        <f t="shared" si="21"/>
        <v>%</v>
      </c>
      <c r="Z48" s="29"/>
      <c r="AA48" s="23">
        <v>0</v>
      </c>
      <c r="AB48" s="23">
        <v>0</v>
      </c>
      <c r="AC48" s="23">
        <v>0</v>
      </c>
      <c r="AD48" s="8" t="str">
        <f t="shared" si="22"/>
        <v>%</v>
      </c>
      <c r="AE48" s="29"/>
      <c r="AF48" s="23">
        <v>0</v>
      </c>
      <c r="AG48" s="23">
        <v>0</v>
      </c>
      <c r="AH48" s="23">
        <v>0</v>
      </c>
      <c r="AI48" s="8" t="str">
        <f t="shared" si="23"/>
        <v>%</v>
      </c>
      <c r="AJ48" s="29"/>
      <c r="AK48" s="23">
        <f t="shared" si="25"/>
        <v>5782.45</v>
      </c>
      <c r="AL48" s="23">
        <f t="shared" si="26"/>
        <v>5782.45</v>
      </c>
      <c r="AM48" s="23">
        <f t="shared" si="27"/>
        <v>0</v>
      </c>
      <c r="AN48" s="8" t="str">
        <f t="shared" si="24"/>
        <v>%</v>
      </c>
    </row>
    <row r="49" spans="1:40" ht="15.75" x14ac:dyDescent="0.25">
      <c r="A49" s="14" t="s">
        <v>36</v>
      </c>
      <c r="B49" s="3" t="s">
        <v>37</v>
      </c>
      <c r="C49" s="5" t="s">
        <v>17</v>
      </c>
      <c r="D49" s="32" t="s">
        <v>80</v>
      </c>
      <c r="E49" s="18">
        <v>9900</v>
      </c>
      <c r="F49" s="33"/>
      <c r="G49" s="19">
        <v>0</v>
      </c>
      <c r="H49" s="19">
        <v>0</v>
      </c>
      <c r="I49" s="19">
        <v>0</v>
      </c>
      <c r="J49" s="8" t="str">
        <f>IF(I49=0,"%",H49/I49)</f>
        <v>%</v>
      </c>
      <c r="K49" s="29"/>
      <c r="L49" s="19">
        <v>0</v>
      </c>
      <c r="M49" s="19">
        <v>0</v>
      </c>
      <c r="N49" s="19">
        <v>0</v>
      </c>
      <c r="O49" s="8" t="str">
        <f t="shared" si="19"/>
        <v>%</v>
      </c>
      <c r="P49" s="29"/>
      <c r="Q49" s="19">
        <v>0</v>
      </c>
      <c r="R49" s="19">
        <v>0</v>
      </c>
      <c r="S49" s="19">
        <v>0</v>
      </c>
      <c r="T49" s="8" t="str">
        <f t="shared" si="20"/>
        <v>%</v>
      </c>
      <c r="U49" s="29"/>
      <c r="V49" s="19">
        <v>0</v>
      </c>
      <c r="W49" s="19">
        <v>0</v>
      </c>
      <c r="X49" s="23">
        <v>0</v>
      </c>
      <c r="Y49" s="8" t="str">
        <f t="shared" si="21"/>
        <v>%</v>
      </c>
      <c r="Z49" s="29"/>
      <c r="AA49" s="23">
        <v>721758.89</v>
      </c>
      <c r="AB49" s="23">
        <v>721758.89</v>
      </c>
      <c r="AC49" s="23">
        <v>6275000</v>
      </c>
      <c r="AD49" s="8">
        <f t="shared" si="22"/>
        <v>0.11502133705179284</v>
      </c>
      <c r="AE49" s="29"/>
      <c r="AF49" s="19">
        <v>0</v>
      </c>
      <c r="AG49" s="19">
        <v>0</v>
      </c>
      <c r="AH49" s="23">
        <v>0</v>
      </c>
      <c r="AI49" s="8" t="str">
        <f t="shared" si="23"/>
        <v>%</v>
      </c>
      <c r="AJ49" s="29"/>
      <c r="AK49" s="23">
        <f t="shared" si="25"/>
        <v>721758.89</v>
      </c>
      <c r="AL49" s="23">
        <f t="shared" si="26"/>
        <v>721758.89</v>
      </c>
      <c r="AM49" s="23">
        <f t="shared" si="27"/>
        <v>6275000</v>
      </c>
      <c r="AN49" s="8">
        <f t="shared" si="24"/>
        <v>0.11502133705179284</v>
      </c>
    </row>
    <row r="50" spans="1:40" ht="30.75" customHeight="1" x14ac:dyDescent="0.25">
      <c r="A50" s="3"/>
      <c r="B50" s="3"/>
      <c r="C50" s="9" t="s">
        <v>38</v>
      </c>
      <c r="D50" s="5"/>
      <c r="E50" s="5"/>
      <c r="F50" s="5"/>
      <c r="G50" s="57">
        <f>SUM(G33:G47)</f>
        <v>349364.80000000005</v>
      </c>
      <c r="H50" s="57">
        <f>SUM(H33:H47)</f>
        <v>349364.80000000005</v>
      </c>
      <c r="I50" s="57">
        <f>SUM(I33:I49)</f>
        <v>5629206.6199999992</v>
      </c>
      <c r="J50" s="31">
        <f>IF(I50=0,"",H50/I50)</f>
        <v>6.2062884449602972E-2</v>
      </c>
      <c r="K50" s="29"/>
      <c r="L50" s="57">
        <f>SUM(L33:L49)</f>
        <v>29809.629999999997</v>
      </c>
      <c r="M50" s="57">
        <f>SUM(M33:M49)</f>
        <v>29809.629999999997</v>
      </c>
      <c r="N50" s="57">
        <f>SUM(N33:N47)</f>
        <v>4832000</v>
      </c>
      <c r="O50" s="31">
        <f>IF(N50=0,"",M50/N50)</f>
        <v>6.1692115066225156E-3</v>
      </c>
      <c r="P50" s="29"/>
      <c r="Q50" s="71">
        <f>SUM(Q33:Q49)</f>
        <v>83121.549999999988</v>
      </c>
      <c r="R50" s="71">
        <f>SUM(R33:R49)</f>
        <v>83121.549999999988</v>
      </c>
      <c r="S50" s="71">
        <f>SUM(S33:S49)</f>
        <v>1128394.53</v>
      </c>
      <c r="T50" s="31">
        <f>IF(S50=0,"",R50/S50)</f>
        <v>7.3663552764652265E-2</v>
      </c>
      <c r="U50" s="29"/>
      <c r="V50" s="57">
        <f>SUM(V33:V49)</f>
        <v>5782.45</v>
      </c>
      <c r="W50" s="57">
        <f>SUM(W33:W49)</f>
        <v>5782.45</v>
      </c>
      <c r="X50" s="57">
        <f>SUM(X33:X49)</f>
        <v>0</v>
      </c>
      <c r="Y50" s="31" t="str">
        <f>IF(X50=0,"",W50/X50)</f>
        <v/>
      </c>
      <c r="Z50" s="29"/>
      <c r="AA50" s="57">
        <f>SUM(AA33:AA49)</f>
        <v>721758.89</v>
      </c>
      <c r="AB50" s="57">
        <f>SUM(AB33:AB49)</f>
        <v>721758.89</v>
      </c>
      <c r="AC50" s="57">
        <f>SUM(AC33:AC49)</f>
        <v>6275000</v>
      </c>
      <c r="AD50" s="31">
        <f>IF(AC50=0,"",AB50/AC50)</f>
        <v>0.11502133705179284</v>
      </c>
      <c r="AE50" s="29"/>
      <c r="AF50" s="57">
        <f>SUM(AF33:AF49)</f>
        <v>0</v>
      </c>
      <c r="AG50" s="57">
        <f>SUM(AG33:AG49)</f>
        <v>0</v>
      </c>
      <c r="AH50" s="57">
        <f>SUM(AH33:AH49)</f>
        <v>0</v>
      </c>
      <c r="AI50" s="31" t="str">
        <f>IF(AH50=0,"",AG50/AH50)</f>
        <v/>
      </c>
      <c r="AJ50" s="29"/>
      <c r="AK50" s="57">
        <f>SUM(AK33:AK49)</f>
        <v>1189837.32</v>
      </c>
      <c r="AL50" s="57">
        <f>SUM(AL33:AL49)</f>
        <v>1189837.32</v>
      </c>
      <c r="AM50" s="57">
        <f>SUM(AM33:AM49)</f>
        <v>17864601.149999999</v>
      </c>
      <c r="AN50" s="31">
        <f>IF(AM50=0,"",AL50/AM50)</f>
        <v>6.6603072187816525E-2</v>
      </c>
    </row>
    <row r="51" spans="1:40" ht="27.75" customHeight="1" x14ac:dyDescent="0.25">
      <c r="A51" s="3"/>
      <c r="B51" s="3"/>
      <c r="C51" s="9" t="s">
        <v>39</v>
      </c>
      <c r="D51" s="5"/>
      <c r="E51" s="5"/>
      <c r="F51" s="5"/>
      <c r="G51" s="58">
        <f>G29-G50</f>
        <v>-11346.45000000007</v>
      </c>
      <c r="H51" s="58">
        <f>H29-H50</f>
        <v>132780.98999999993</v>
      </c>
      <c r="I51" s="58">
        <f>I29-I50</f>
        <v>-2359244.0199999991</v>
      </c>
      <c r="J51" s="31">
        <f>IF(I51=0,"",H51/I51)</f>
        <v>-5.6281159928509635E-2</v>
      </c>
      <c r="K51" s="29"/>
      <c r="L51" s="58">
        <f>L29-L50</f>
        <v>-29789.329999999998</v>
      </c>
      <c r="M51" s="58">
        <f>M29-M50</f>
        <v>-29789.329999999998</v>
      </c>
      <c r="N51" s="58">
        <f>N29-N50</f>
        <v>0</v>
      </c>
      <c r="O51" s="31" t="str">
        <f>IF(N51=0,"",M51/N51)</f>
        <v/>
      </c>
      <c r="P51" s="29"/>
      <c r="Q51" s="58">
        <f>Q29-Q50</f>
        <v>0</v>
      </c>
      <c r="R51" s="58">
        <f>R29-R50</f>
        <v>0</v>
      </c>
      <c r="S51" s="58">
        <f>S29-S50</f>
        <v>-1992.4899999999907</v>
      </c>
      <c r="T51" s="31"/>
      <c r="U51" s="29"/>
      <c r="V51" s="58">
        <f>V29-V50</f>
        <v>-5782.45</v>
      </c>
      <c r="W51" s="58">
        <f>W29-W50</f>
        <v>-5782.45</v>
      </c>
      <c r="X51" s="58">
        <f>X29-X50</f>
        <v>0</v>
      </c>
      <c r="Y51" s="31" t="str">
        <f>IF(X51=0,"",W51/X51)</f>
        <v/>
      </c>
      <c r="Z51" s="29"/>
      <c r="AA51" s="58">
        <f>AA29-AA50</f>
        <v>-691746.83</v>
      </c>
      <c r="AB51" s="58">
        <f>AB29-AB50</f>
        <v>-691746.83</v>
      </c>
      <c r="AC51" s="58">
        <f>AC29-AC50</f>
        <v>0</v>
      </c>
      <c r="AD51" s="31" t="str">
        <f>IF(AC51=0,"",AB51/AC51)</f>
        <v/>
      </c>
      <c r="AE51" s="29"/>
      <c r="AF51" s="58">
        <f>AF29-AF50</f>
        <v>0</v>
      </c>
      <c r="AG51" s="58">
        <f>AG29-AG50</f>
        <v>0</v>
      </c>
      <c r="AH51" s="58">
        <f>AH29-AH50</f>
        <v>0</v>
      </c>
      <c r="AI51" s="31" t="str">
        <f>IF(AH51=0,"",AG51/AH51)</f>
        <v/>
      </c>
      <c r="AJ51" s="29"/>
      <c r="AK51" s="58">
        <f>AK29-AK50</f>
        <v>-738665.06</v>
      </c>
      <c r="AL51" s="58">
        <f>AL29-AL50</f>
        <v>-594537.62000000011</v>
      </c>
      <c r="AM51" s="58">
        <f>AM29-AM50</f>
        <v>-2361236.5099999979</v>
      </c>
      <c r="AN51" s="31">
        <f>IF(AM51=0,"",AL51/AM51)</f>
        <v>0.25179079583179942</v>
      </c>
    </row>
    <row r="52" spans="1:40" x14ac:dyDescent="0.2">
      <c r="A52" s="3"/>
      <c r="B52" s="3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8"/>
      <c r="P52" s="29"/>
      <c r="Q52" s="29"/>
      <c r="R52" s="29"/>
      <c r="S52" s="29"/>
      <c r="T52" s="8"/>
      <c r="U52" s="29"/>
      <c r="V52" s="29"/>
      <c r="W52" s="29"/>
      <c r="X52" s="29"/>
      <c r="Y52" s="8"/>
      <c r="Z52" s="29"/>
      <c r="AA52" s="29"/>
      <c r="AB52" s="29"/>
      <c r="AC52" s="29"/>
      <c r="AD52" s="8"/>
      <c r="AE52" s="29"/>
      <c r="AF52" s="29"/>
      <c r="AG52" s="29"/>
      <c r="AH52" s="29"/>
      <c r="AI52" s="8"/>
      <c r="AJ52" s="29"/>
      <c r="AK52" s="29"/>
      <c r="AL52" s="29"/>
      <c r="AM52" s="29"/>
      <c r="AN52" s="8"/>
    </row>
    <row r="53" spans="1:40" ht="15.75" x14ac:dyDescent="0.25">
      <c r="A53" s="3"/>
      <c r="B53" s="3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8"/>
      <c r="P53" s="29"/>
      <c r="Q53" s="29"/>
      <c r="R53" s="29"/>
      <c r="S53" s="29"/>
      <c r="T53" s="8"/>
      <c r="U53" s="29"/>
      <c r="V53" s="29"/>
      <c r="W53" s="29"/>
      <c r="X53" s="29"/>
      <c r="Y53" s="8"/>
      <c r="Z53" s="29"/>
      <c r="AA53" s="29"/>
      <c r="AB53" s="29"/>
      <c r="AC53" s="29"/>
      <c r="AD53" s="8"/>
      <c r="AE53" s="29"/>
      <c r="AF53" s="29"/>
      <c r="AG53" s="29"/>
      <c r="AH53" s="29"/>
      <c r="AI53" s="8"/>
      <c r="AJ53" s="29"/>
      <c r="AK53" s="29"/>
      <c r="AL53" s="29"/>
      <c r="AM53" s="29"/>
      <c r="AN53" s="8"/>
    </row>
    <row r="54" spans="1:40" x14ac:dyDescent="0.2">
      <c r="A54" s="3" t="str">
        <f>$C$53</f>
        <v>Other Financing Sources (Uses)</v>
      </c>
      <c r="B54" s="3" t="s">
        <v>41</v>
      </c>
      <c r="C54" s="5" t="s">
        <v>17</v>
      </c>
      <c r="D54" s="32" t="s">
        <v>42</v>
      </c>
      <c r="E54" s="34">
        <v>3600</v>
      </c>
      <c r="F54" s="5"/>
      <c r="G54" s="19">
        <v>216139.63</v>
      </c>
      <c r="H54" s="19">
        <v>216139.63</v>
      </c>
      <c r="I54" s="19">
        <v>2346817.64</v>
      </c>
      <c r="J54" s="8">
        <f>IF(I54=0,"%",H54/I54)</f>
        <v>9.2099030753833938E-2</v>
      </c>
      <c r="K54" s="29"/>
      <c r="L54" s="19">
        <v>0</v>
      </c>
      <c r="M54" s="19">
        <v>0</v>
      </c>
      <c r="N54" s="19">
        <v>0</v>
      </c>
      <c r="O54" s="8" t="str">
        <f>IF(N54=0,"%",M54/N54)</f>
        <v>%</v>
      </c>
      <c r="P54" s="29"/>
      <c r="Q54" s="19">
        <v>0</v>
      </c>
      <c r="R54" s="19">
        <v>0</v>
      </c>
      <c r="S54" s="29">
        <v>0</v>
      </c>
      <c r="T54" s="8" t="str">
        <f>IF(S54=0,"%",R54/S54)</f>
        <v>%</v>
      </c>
      <c r="U54" s="29"/>
      <c r="V54" s="19">
        <v>0</v>
      </c>
      <c r="W54" s="19">
        <v>0</v>
      </c>
      <c r="X54" s="29">
        <v>0</v>
      </c>
      <c r="Y54" s="8" t="str">
        <f>IF(X54=0,"%",W54/X54)</f>
        <v>%</v>
      </c>
      <c r="Z54" s="29"/>
      <c r="AA54" s="19">
        <v>0</v>
      </c>
      <c r="AB54" s="19"/>
      <c r="AC54" s="29">
        <v>0</v>
      </c>
      <c r="AD54" s="8" t="str">
        <f>IF(AC54=0,"%",AB54/AC54)</f>
        <v>%</v>
      </c>
      <c r="AE54" s="29"/>
      <c r="AF54" s="19">
        <v>0</v>
      </c>
      <c r="AG54" s="19">
        <v>0</v>
      </c>
      <c r="AH54" s="29">
        <v>0</v>
      </c>
      <c r="AI54" s="8" t="str">
        <f>IF(AH54=0,"%",AG54/AH54)</f>
        <v>%</v>
      </c>
      <c r="AJ54" s="29"/>
      <c r="AK54" s="23">
        <f t="shared" ref="AK54:AM55" si="28">G54+L54+Q54+V54+AA54+AF54</f>
        <v>216139.63</v>
      </c>
      <c r="AL54" s="23">
        <f t="shared" si="28"/>
        <v>216139.63</v>
      </c>
      <c r="AM54" s="23">
        <f t="shared" si="28"/>
        <v>2346817.64</v>
      </c>
      <c r="AN54" s="8">
        <f>IF(AM54=0,"%",AL54/AM54)</f>
        <v>9.2099030753833938E-2</v>
      </c>
    </row>
    <row r="55" spans="1:40" x14ac:dyDescent="0.2">
      <c r="A55" s="3" t="str">
        <f>$C$53</f>
        <v>Other Financing Sources (Uses)</v>
      </c>
      <c r="B55" s="3" t="s">
        <v>41</v>
      </c>
      <c r="C55" s="5" t="s">
        <v>17</v>
      </c>
      <c r="D55" s="32" t="s">
        <v>43</v>
      </c>
      <c r="E55" s="34">
        <v>9700</v>
      </c>
      <c r="F55" s="5"/>
      <c r="G55" s="19">
        <v>0</v>
      </c>
      <c r="H55" s="19">
        <v>0</v>
      </c>
      <c r="I55" s="19">
        <v>27574</v>
      </c>
      <c r="J55" s="8">
        <f>IF(I55=0,"%",H55/I55)</f>
        <v>0</v>
      </c>
      <c r="K55" s="29"/>
      <c r="L55" s="19">
        <v>0</v>
      </c>
      <c r="M55" s="19">
        <v>0</v>
      </c>
      <c r="N55" s="19">
        <v>0</v>
      </c>
      <c r="O55" s="8" t="str">
        <f>IF(N55=0,"%",M55/N55)</f>
        <v>%</v>
      </c>
      <c r="P55" s="29"/>
      <c r="Q55" s="19">
        <v>0</v>
      </c>
      <c r="R55" s="19">
        <v>1657643.69</v>
      </c>
      <c r="S55" s="29">
        <v>0</v>
      </c>
      <c r="T55" s="8" t="str">
        <f>IF(S55=0,"%",R55/S55)</f>
        <v>%</v>
      </c>
      <c r="U55" s="29"/>
      <c r="V55" s="19">
        <v>0</v>
      </c>
      <c r="W55" s="19">
        <v>0</v>
      </c>
      <c r="X55" s="29">
        <v>0</v>
      </c>
      <c r="Y55" s="8" t="str">
        <f>IF(X55=0,"%",W55/X55)</f>
        <v>%</v>
      </c>
      <c r="Z55" s="29"/>
      <c r="AA55" s="19">
        <v>0</v>
      </c>
      <c r="AB55" s="19">
        <v>0</v>
      </c>
      <c r="AC55" s="29">
        <v>0</v>
      </c>
      <c r="AD55" s="8" t="str">
        <f>IF(AC55=0,"%",AB55/AC55)</f>
        <v>%</v>
      </c>
      <c r="AE55" s="29"/>
      <c r="AF55" s="19">
        <v>0</v>
      </c>
      <c r="AG55" s="19">
        <v>0</v>
      </c>
      <c r="AH55" s="29">
        <v>0</v>
      </c>
      <c r="AI55" s="8" t="str">
        <f>IF(AH55=0,"%",AG55/AH55)</f>
        <v>%</v>
      </c>
      <c r="AJ55" s="29"/>
      <c r="AK55" s="23">
        <f t="shared" si="28"/>
        <v>0</v>
      </c>
      <c r="AL55" s="23">
        <f t="shared" si="28"/>
        <v>1657643.69</v>
      </c>
      <c r="AM55" s="23">
        <f t="shared" si="28"/>
        <v>27574</v>
      </c>
      <c r="AN55" s="8">
        <f>IF(AM55=0,"%",AL55/AM55)</f>
        <v>60.116185174439686</v>
      </c>
    </row>
    <row r="56" spans="1:40" ht="15.75" x14ac:dyDescent="0.25">
      <c r="A56" s="3"/>
      <c r="B56" s="3"/>
      <c r="C56" s="9" t="s">
        <v>44</v>
      </c>
      <c r="D56" s="5"/>
      <c r="E56" s="5"/>
      <c r="F56" s="5"/>
      <c r="G56" s="30">
        <f>SUM(G54-G55)</f>
        <v>216139.63</v>
      </c>
      <c r="H56" s="30">
        <f>SUM(H54-H55)</f>
        <v>216139.63</v>
      </c>
      <c r="I56" s="30">
        <f>SUM(I54-I55)</f>
        <v>2319243.64</v>
      </c>
      <c r="J56" s="31">
        <f>IF(I56=0,"",H56/I56)</f>
        <v>9.3194016476854491E-2</v>
      </c>
      <c r="K56" s="29"/>
      <c r="L56" s="30">
        <f>SUM(L54:L55)</f>
        <v>0</v>
      </c>
      <c r="M56" s="30">
        <f>M54-M55</f>
        <v>0</v>
      </c>
      <c r="N56" s="30">
        <f>SUM(N54:N55)</f>
        <v>0</v>
      </c>
      <c r="O56" s="31" t="str">
        <f>IF(N56=0,"",M56/N56)</f>
        <v/>
      </c>
      <c r="P56" s="29"/>
      <c r="Q56" s="30">
        <f>SUM(Q54:Q55)</f>
        <v>0</v>
      </c>
      <c r="R56" s="30">
        <f>R54-R55</f>
        <v>-1657643.69</v>
      </c>
      <c r="S56" s="30">
        <f>SUM(S54:S55)</f>
        <v>0</v>
      </c>
      <c r="T56" s="31" t="str">
        <f>IF(S56=0,"",R56/S56)</f>
        <v/>
      </c>
      <c r="U56" s="29"/>
      <c r="V56" s="30">
        <f>SUM(V54:V55)</f>
        <v>0</v>
      </c>
      <c r="W56" s="30">
        <f>SUM(W54:W55)</f>
        <v>0</v>
      </c>
      <c r="X56" s="30">
        <f>SUM(X54:X55)</f>
        <v>0</v>
      </c>
      <c r="Y56" s="31" t="str">
        <f>IF(X56=0,"",W56/X56)</f>
        <v/>
      </c>
      <c r="Z56" s="29"/>
      <c r="AA56" s="30">
        <f>SUM(AA54:AA55)</f>
        <v>0</v>
      </c>
      <c r="AB56" s="30">
        <f>SUM(AB54:AB55)</f>
        <v>0</v>
      </c>
      <c r="AC56" s="30">
        <f>SUM(AC54:AC55)</f>
        <v>0</v>
      </c>
      <c r="AD56" s="31" t="str">
        <f>IF(AC56=0,"",AB56/AC56)</f>
        <v/>
      </c>
      <c r="AE56" s="29"/>
      <c r="AF56" s="30">
        <f>SUM(AF54:AF55)</f>
        <v>0</v>
      </c>
      <c r="AG56" s="30">
        <f>SUM(AG54:AG55)</f>
        <v>0</v>
      </c>
      <c r="AH56" s="30">
        <f>SUM(AH54:AH55)</f>
        <v>0</v>
      </c>
      <c r="AI56" s="31" t="str">
        <f>IF(AH56=0,"",AG56/AH56)</f>
        <v/>
      </c>
      <c r="AJ56" s="29"/>
      <c r="AK56" s="30">
        <f>SUM(AK54:AK55)</f>
        <v>216139.63</v>
      </c>
      <c r="AL56" s="30">
        <f>AL54-AL55</f>
        <v>-1441504.06</v>
      </c>
      <c r="AM56" s="30">
        <f>SUM(AM54:AM55)</f>
        <v>2374391.64</v>
      </c>
      <c r="AN56" s="31">
        <f>IF(AM56=0,"",AL56/AM56)</f>
        <v>-0.60710458869371697</v>
      </c>
    </row>
    <row r="57" spans="1:40" x14ac:dyDescent="0.2">
      <c r="A57" s="3"/>
      <c r="B57" s="3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8"/>
      <c r="P57" s="29"/>
      <c r="Q57" s="29"/>
      <c r="R57" s="29"/>
      <c r="S57" s="29"/>
      <c r="T57" s="8"/>
      <c r="U57" s="29"/>
      <c r="V57" s="29"/>
      <c r="W57" s="29"/>
      <c r="X57" s="29"/>
      <c r="Y57" s="8"/>
      <c r="Z57" s="29"/>
      <c r="AA57" s="29"/>
      <c r="AB57" s="29"/>
      <c r="AC57" s="29"/>
      <c r="AD57" s="8"/>
      <c r="AE57" s="29"/>
      <c r="AF57" s="29"/>
      <c r="AG57" s="29"/>
      <c r="AH57" s="29"/>
      <c r="AI57" s="8"/>
      <c r="AJ57" s="29"/>
      <c r="AK57" s="29"/>
      <c r="AL57" s="29"/>
      <c r="AM57" s="29"/>
      <c r="AN57" s="8"/>
    </row>
    <row r="58" spans="1:40" ht="15.75" x14ac:dyDescent="0.25">
      <c r="A58" s="3"/>
      <c r="B58" s="3"/>
      <c r="C58" s="9" t="s">
        <v>45</v>
      </c>
      <c r="D58" s="5"/>
      <c r="E58" s="5"/>
      <c r="F58" s="5"/>
      <c r="G58" s="59">
        <f>G51+G56</f>
        <v>204793.17999999993</v>
      </c>
      <c r="H58" s="59">
        <f>H51+H56</f>
        <v>348920.61999999994</v>
      </c>
      <c r="I58" s="59"/>
      <c r="J58" s="60"/>
      <c r="K58" s="59"/>
      <c r="L58" s="59"/>
      <c r="M58" s="59">
        <f>M29-M50+M56</f>
        <v>-29789.329999999998</v>
      </c>
      <c r="N58" s="59">
        <f>N29-N50+N56</f>
        <v>0</v>
      </c>
      <c r="O58" s="59"/>
      <c r="P58" s="59">
        <f>P29-P50+P56</f>
        <v>0</v>
      </c>
      <c r="Q58" s="59"/>
      <c r="R58" s="59">
        <f>R51+R56</f>
        <v>-1657643.69</v>
      </c>
      <c r="S58" s="59"/>
      <c r="T58" s="59"/>
      <c r="U58" s="59"/>
      <c r="V58" s="59"/>
      <c r="W58" s="59">
        <f>W29-W50+W56</f>
        <v>-5782.45</v>
      </c>
      <c r="X58" s="59">
        <f>X29-X50+X56</f>
        <v>0</v>
      </c>
      <c r="Y58" s="59"/>
      <c r="Z58" s="59">
        <f>Z29-Z50+Z56</f>
        <v>0</v>
      </c>
      <c r="AA58" s="59"/>
      <c r="AB58" s="59">
        <f>AB29-AB50+AB56</f>
        <v>-691746.83</v>
      </c>
      <c r="AC58" s="59"/>
      <c r="AD58" s="59"/>
      <c r="AE58" s="59"/>
      <c r="AF58" s="59"/>
      <c r="AG58" s="59">
        <f>AG29-AG50+AG56</f>
        <v>0</v>
      </c>
      <c r="AH58" s="59">
        <f>AH29-AH50+AH56</f>
        <v>0</v>
      </c>
      <c r="AI58" s="59"/>
      <c r="AJ58" s="59"/>
      <c r="AK58" s="59"/>
      <c r="AL58" s="59">
        <f>AL29-AL50+AL56</f>
        <v>-2036041.6800000002</v>
      </c>
      <c r="AM58" s="29"/>
      <c r="AN58" s="8" t="str">
        <f>IF(AM58=0,"",AL58/AM58)</f>
        <v/>
      </c>
    </row>
    <row r="59" spans="1:40" x14ac:dyDescent="0.2">
      <c r="A59" s="3"/>
      <c r="B59" s="3"/>
      <c r="C59" s="5" t="s">
        <v>46</v>
      </c>
      <c r="D59" s="5"/>
      <c r="E59" s="5"/>
      <c r="F59" s="5"/>
      <c r="G59" s="59"/>
      <c r="H59" s="59"/>
      <c r="I59" s="59"/>
      <c r="J59" s="60" t="str">
        <f>IF(I59=0,"",H59/I59)</f>
        <v/>
      </c>
      <c r="K59" s="59"/>
      <c r="L59" s="59"/>
      <c r="M59" s="59"/>
      <c r="N59" s="59"/>
      <c r="O59" s="60" t="str">
        <f>IF(N59=0,"",M59/N59)</f>
        <v/>
      </c>
      <c r="P59" s="59"/>
      <c r="Q59" s="59"/>
      <c r="R59" s="59"/>
      <c r="S59" s="59"/>
      <c r="T59" s="60" t="str">
        <f>IF(S59=0,"",R59/S59)</f>
        <v/>
      </c>
      <c r="U59" s="59"/>
      <c r="V59" s="59"/>
      <c r="W59" s="59"/>
      <c r="X59" s="59"/>
      <c r="Y59" s="60" t="str">
        <f>IF(X59=0,"",W59/X59)</f>
        <v/>
      </c>
      <c r="Z59" s="59"/>
      <c r="AA59" s="59"/>
      <c r="AB59" s="59">
        <v>0</v>
      </c>
      <c r="AC59" s="59"/>
      <c r="AD59" s="60" t="str">
        <f>IF(AC59=0,"",AB59/AC59)</f>
        <v/>
      </c>
      <c r="AE59" s="59"/>
      <c r="AF59" s="59"/>
      <c r="AG59" s="59"/>
      <c r="AH59" s="59"/>
      <c r="AI59" s="60" t="str">
        <f>IF(AH59=0,"",AG59/AH59)</f>
        <v/>
      </c>
      <c r="AJ59" s="59"/>
      <c r="AK59" s="59"/>
      <c r="AL59" s="59">
        <f>H59+M59+R59+W59+AB59+AG59</f>
        <v>0</v>
      </c>
      <c r="AM59" s="29"/>
      <c r="AN59" s="8" t="str">
        <f>IF(AM59=0,"",AL59/AM59)</f>
        <v/>
      </c>
    </row>
    <row r="60" spans="1:40" x14ac:dyDescent="0.2">
      <c r="A60" s="3"/>
      <c r="B60" s="3"/>
      <c r="C60" s="5" t="s">
        <v>47</v>
      </c>
      <c r="D60" s="5"/>
      <c r="E60" s="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60" t="str">
        <f>IF(N60=0,"",M60/N60)</f>
        <v/>
      </c>
      <c r="P60" s="59"/>
      <c r="Q60" s="59"/>
      <c r="R60" s="59"/>
      <c r="S60" s="59"/>
      <c r="T60" s="60" t="str">
        <f>IF(S60=0,"",R60/S60)</f>
        <v/>
      </c>
      <c r="U60" s="59"/>
      <c r="V60" s="59"/>
      <c r="W60" s="59"/>
      <c r="X60" s="59"/>
      <c r="Y60" s="60" t="str">
        <f>IF(X60=0,"",W60/X60)</f>
        <v/>
      </c>
      <c r="Z60" s="59"/>
      <c r="AA60" s="59"/>
      <c r="AB60" s="59"/>
      <c r="AC60" s="59"/>
      <c r="AD60" s="60" t="str">
        <f>IF(AC60=0,"",AB60/AC60)</f>
        <v/>
      </c>
      <c r="AE60" s="59"/>
      <c r="AF60" s="59"/>
      <c r="AG60" s="59"/>
      <c r="AH60" s="59"/>
      <c r="AI60" s="60" t="str">
        <f>IF(AH60=0,"",AG60/AH60)</f>
        <v/>
      </c>
      <c r="AJ60" s="59"/>
      <c r="AK60" s="59"/>
      <c r="AL60" s="59"/>
      <c r="AM60" s="29"/>
      <c r="AN60" s="8" t="str">
        <f>IF(AM60=0,"",AL60/AM60)</f>
        <v/>
      </c>
    </row>
    <row r="61" spans="1:40" ht="15.75" x14ac:dyDescent="0.25">
      <c r="A61" s="3"/>
      <c r="B61" s="3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61" t="str">
        <f>IF(N61=0,"",M61/N61)</f>
        <v/>
      </c>
      <c r="P61" s="59"/>
      <c r="Q61" s="57">
        <f>SUM(Q59:Q60)</f>
        <v>0</v>
      </c>
      <c r="R61" s="57">
        <f>SUM(R59:R60)</f>
        <v>0</v>
      </c>
      <c r="S61" s="57">
        <f>SUM(S59:S60)</f>
        <v>0</v>
      </c>
      <c r="T61" s="61" t="str">
        <f>IF(S61=0,"",R61/S61)</f>
        <v/>
      </c>
      <c r="U61" s="59"/>
      <c r="V61" s="57">
        <f>SUM(V59:V60)</f>
        <v>0</v>
      </c>
      <c r="W61" s="57">
        <f>SUM(W59:W60)</f>
        <v>0</v>
      </c>
      <c r="X61" s="57">
        <f>SUM(X59:X60)</f>
        <v>0</v>
      </c>
      <c r="Y61" s="61" t="str">
        <f>IF(X61=0,"",W61/X61)</f>
        <v/>
      </c>
      <c r="Z61" s="59"/>
      <c r="AA61" s="57">
        <f>SUM(AA59:AA60)</f>
        <v>0</v>
      </c>
      <c r="AB61" s="57">
        <f>SUM(AB59:AB60)</f>
        <v>0</v>
      </c>
      <c r="AC61" s="57">
        <f>SUM(AC59:AC60)</f>
        <v>0</v>
      </c>
      <c r="AD61" s="61" t="str">
        <f>IF(AC61=0,"",AB61/AC61)</f>
        <v/>
      </c>
      <c r="AE61" s="59"/>
      <c r="AF61" s="57">
        <f>SUM(AF59:AF60)</f>
        <v>0</v>
      </c>
      <c r="AG61" s="57">
        <f>SUM(AG59:AG60)</f>
        <v>0</v>
      </c>
      <c r="AH61" s="57">
        <f>SUM(AH59:AH60)</f>
        <v>0</v>
      </c>
      <c r="AI61" s="61" t="str">
        <f>IF(AH61=0,"",AG61/AH61)</f>
        <v/>
      </c>
      <c r="AJ61" s="59"/>
      <c r="AK61" s="57">
        <f>SUM(AK59:AK60)</f>
        <v>0</v>
      </c>
      <c r="AL61" s="57">
        <f>SUM(AL59:AL60)</f>
        <v>0</v>
      </c>
      <c r="AM61" s="30">
        <f>SUM(AM59:AM60)</f>
        <v>0</v>
      </c>
      <c r="AN61" s="31" t="str">
        <f>IF(AM61=0,"",AL61/AM61)</f>
        <v/>
      </c>
    </row>
    <row r="62" spans="1:40" ht="6.75" customHeight="1" x14ac:dyDescent="0.2">
      <c r="A62" s="3"/>
      <c r="B62" s="3"/>
      <c r="C62" s="5"/>
      <c r="D62" s="5"/>
      <c r="E62" s="5"/>
      <c r="F62" s="5"/>
      <c r="G62" s="59"/>
      <c r="H62" s="59"/>
      <c r="I62" s="59"/>
      <c r="J62" s="60"/>
      <c r="K62" s="59"/>
      <c r="L62" s="59"/>
      <c r="M62" s="59"/>
      <c r="N62" s="59"/>
      <c r="O62" s="60"/>
      <c r="P62" s="59"/>
      <c r="Q62" s="59"/>
      <c r="R62" s="59"/>
      <c r="S62" s="59"/>
      <c r="T62" s="60"/>
      <c r="U62" s="59"/>
      <c r="V62" s="59"/>
      <c r="W62" s="59"/>
      <c r="X62" s="59"/>
      <c r="Y62" s="60"/>
      <c r="Z62" s="59"/>
      <c r="AA62" s="59"/>
      <c r="AB62" s="59"/>
      <c r="AC62" s="59"/>
      <c r="AD62" s="60"/>
      <c r="AE62" s="59"/>
      <c r="AF62" s="59"/>
      <c r="AG62" s="59"/>
      <c r="AH62" s="59"/>
      <c r="AI62" s="60"/>
      <c r="AJ62" s="60"/>
      <c r="AK62" s="59"/>
      <c r="AL62" s="59"/>
      <c r="AM62" s="29"/>
      <c r="AN62" s="8"/>
    </row>
    <row r="63" spans="1:40" ht="16.5" thickBot="1" x14ac:dyDescent="0.3">
      <c r="A63" s="3"/>
      <c r="B63" s="3"/>
      <c r="C63" s="54" t="s">
        <v>49</v>
      </c>
      <c r="D63" s="36"/>
      <c r="E63" s="36"/>
      <c r="F63" s="36"/>
      <c r="G63" s="65">
        <f>G61+G58</f>
        <v>204793.17999999993</v>
      </c>
      <c r="H63" s="65">
        <f>H61+H58</f>
        <v>348920.61999999994</v>
      </c>
      <c r="I63" s="65">
        <f>I61+I58</f>
        <v>0</v>
      </c>
      <c r="J63" s="63"/>
      <c r="K63" s="64"/>
      <c r="L63" s="65">
        <f>L61+L58</f>
        <v>0</v>
      </c>
      <c r="M63" s="65">
        <f>M61+M58</f>
        <v>-29789.329999999998</v>
      </c>
      <c r="N63" s="65">
        <f>N61+N58</f>
        <v>0</v>
      </c>
      <c r="O63" s="63" t="str">
        <f>IF(N63=0,"%",M63/N63)</f>
        <v>%</v>
      </c>
      <c r="P63" s="64"/>
      <c r="Q63" s="65">
        <f>Q61+Q58</f>
        <v>0</v>
      </c>
      <c r="R63" s="65">
        <f>R61+R58</f>
        <v>-1657643.69</v>
      </c>
      <c r="S63" s="65">
        <f>S61+S58</f>
        <v>0</v>
      </c>
      <c r="T63" s="63" t="str">
        <f>IF(S63=0,"%",R63/S63)</f>
        <v>%</v>
      </c>
      <c r="U63" s="64"/>
      <c r="V63" s="65">
        <f>V61+V58</f>
        <v>0</v>
      </c>
      <c r="W63" s="65">
        <f>W61+W58</f>
        <v>-5782.45</v>
      </c>
      <c r="X63" s="62">
        <f>X61+X58</f>
        <v>0</v>
      </c>
      <c r="Y63" s="63" t="str">
        <f>IF(X63=0,"%",W63/X63)</f>
        <v>%</v>
      </c>
      <c r="Z63" s="64"/>
      <c r="AA63" s="65">
        <f>AA61+AA58</f>
        <v>0</v>
      </c>
      <c r="AB63" s="65">
        <f>AB61+AB58</f>
        <v>-691746.83</v>
      </c>
      <c r="AC63" s="62">
        <f>AC61+AC58</f>
        <v>0</v>
      </c>
      <c r="AD63" s="63" t="str">
        <f>IF(AC63=0,"%",AB63/AC63)</f>
        <v>%</v>
      </c>
      <c r="AE63" s="64"/>
      <c r="AF63" s="65">
        <f>AF61+AF58</f>
        <v>0</v>
      </c>
      <c r="AG63" s="65">
        <f>AG61+AG58</f>
        <v>0</v>
      </c>
      <c r="AH63" s="62">
        <f>AH61+AH58</f>
        <v>0</v>
      </c>
      <c r="AI63" s="63" t="str">
        <f>IF(AH63=0,"%",AG63/AH63)</f>
        <v>%</v>
      </c>
      <c r="AJ63" s="63"/>
      <c r="AK63" s="65">
        <f>AK61+AK58</f>
        <v>0</v>
      </c>
      <c r="AL63" s="65">
        <f>AL61+AL58</f>
        <v>-2036041.6800000002</v>
      </c>
      <c r="AM63" s="37">
        <f>AM61+AM58</f>
        <v>0</v>
      </c>
      <c r="AN63" s="38" t="str">
        <f>IF(AM63=0,"%",AL63/AM63)</f>
        <v>%</v>
      </c>
    </row>
    <row r="64" spans="1:40" x14ac:dyDescent="0.2">
      <c r="T64" s="4" t="s">
        <v>101</v>
      </c>
      <c r="AN64" s="4" t="s">
        <v>102</v>
      </c>
    </row>
    <row r="65" spans="8:9" x14ac:dyDescent="0.2">
      <c r="H65" s="40"/>
      <c r="I65" s="69"/>
    </row>
    <row r="66" spans="8:9" x14ac:dyDescent="0.2">
      <c r="I66" s="69"/>
    </row>
    <row r="68" spans="8:9" x14ac:dyDescent="0.2">
      <c r="H68" s="56"/>
    </row>
  </sheetData>
  <mergeCells count="15">
    <mergeCell ref="AF8:AI8"/>
    <mergeCell ref="C1:T1"/>
    <mergeCell ref="C2:T2"/>
    <mergeCell ref="C3:T3"/>
    <mergeCell ref="C4:T4"/>
    <mergeCell ref="V1:AM1"/>
    <mergeCell ref="V2:AM2"/>
    <mergeCell ref="V3:AM3"/>
    <mergeCell ref="V4:AM4"/>
    <mergeCell ref="G8:J8"/>
    <mergeCell ref="L8:O8"/>
    <mergeCell ref="Q8:T8"/>
    <mergeCell ref="V8:Y8"/>
    <mergeCell ref="AK8:AN8"/>
    <mergeCell ref="AA8:AD8"/>
  </mergeCells>
  <pageMargins left="0.2" right="0.2" top="0.28999999999999998" bottom="0" header="0.3" footer="0.3"/>
  <pageSetup paperSize="5" scale="52" orientation="landscape" blackAndWhite="1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5D7B-8AB8-48F3-9DDD-B0D0EAE9E870}">
  <dimension ref="A1:BB59"/>
  <sheetViews>
    <sheetView view="pageBreakPreview" topLeftCell="C43" zoomScale="80" zoomScaleNormal="70" zoomScaleSheetLayoutView="80" workbookViewId="0">
      <selection activeCell="AU9" sqref="AU9:AX9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3.425781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hidden="1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47" t="s">
        <v>85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</row>
    <row r="2" spans="1:50" ht="23.25" x14ac:dyDescent="0.35">
      <c r="A2" s="45"/>
      <c r="B2" s="46"/>
      <c r="C2" s="147" t="s">
        <v>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</row>
    <row r="3" spans="1:50" ht="23.25" x14ac:dyDescent="0.35">
      <c r="A3" s="45"/>
      <c r="B3" s="46"/>
      <c r="C3" s="147" t="s">
        <v>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</row>
    <row r="4" spans="1:50" ht="23.25" x14ac:dyDescent="0.35">
      <c r="A4" s="45"/>
      <c r="B4" s="46"/>
      <c r="C4" s="147" t="s">
        <v>105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</row>
    <row r="5" spans="1:50" ht="23.4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55" t="s">
        <v>86</v>
      </c>
      <c r="H8" s="156"/>
      <c r="I8" s="156"/>
      <c r="J8" s="157"/>
      <c r="K8" s="77"/>
      <c r="L8" s="155" t="s">
        <v>87</v>
      </c>
      <c r="M8" s="156"/>
      <c r="N8" s="156"/>
      <c r="O8" s="157"/>
      <c r="P8" s="77"/>
      <c r="Q8" s="155" t="s">
        <v>88</v>
      </c>
      <c r="R8" s="156"/>
      <c r="S8" s="156"/>
      <c r="T8" s="157"/>
      <c r="U8" s="77"/>
      <c r="V8" s="155" t="s">
        <v>89</v>
      </c>
      <c r="W8" s="156"/>
      <c r="X8" s="156"/>
      <c r="Y8" s="157"/>
      <c r="Z8" s="78"/>
      <c r="AA8" s="155" t="s">
        <v>90</v>
      </c>
      <c r="AB8" s="156"/>
      <c r="AC8" s="156"/>
      <c r="AD8" s="157"/>
      <c r="AE8" s="78"/>
      <c r="AF8" s="155" t="s">
        <v>91</v>
      </c>
      <c r="AG8" s="156"/>
      <c r="AH8" s="156"/>
      <c r="AI8" s="157"/>
      <c r="AJ8" s="78"/>
      <c r="AK8" s="155" t="s">
        <v>92</v>
      </c>
      <c r="AL8" s="156"/>
      <c r="AM8" s="156"/>
      <c r="AN8" s="157"/>
      <c r="AO8" s="78"/>
      <c r="AP8" s="155" t="s">
        <v>93</v>
      </c>
      <c r="AQ8" s="156"/>
      <c r="AR8" s="156"/>
      <c r="AS8" s="157"/>
      <c r="AT8" s="78"/>
      <c r="AU8" s="164" t="s">
        <v>94</v>
      </c>
      <c r="AV8" s="165"/>
      <c r="AW8" s="165"/>
      <c r="AX8" s="166"/>
    </row>
    <row r="9" spans="1:50" ht="16.5" x14ac:dyDescent="0.25">
      <c r="A9" s="45"/>
      <c r="B9" s="46"/>
      <c r="C9" s="77"/>
      <c r="D9" s="79"/>
      <c r="E9" s="125"/>
      <c r="F9" s="79"/>
      <c r="G9" s="158"/>
      <c r="H9" s="159"/>
      <c r="I9" s="159"/>
      <c r="J9" s="160"/>
      <c r="K9" s="81"/>
      <c r="L9" s="158"/>
      <c r="M9" s="159"/>
      <c r="N9" s="159"/>
      <c r="O9" s="160"/>
      <c r="P9" s="81"/>
      <c r="Q9" s="158"/>
      <c r="R9" s="159"/>
      <c r="S9" s="159"/>
      <c r="T9" s="160"/>
      <c r="U9" s="77"/>
      <c r="V9" s="158"/>
      <c r="W9" s="159"/>
      <c r="X9" s="159"/>
      <c r="Y9" s="160"/>
      <c r="Z9" s="78"/>
      <c r="AA9" s="158"/>
      <c r="AB9" s="159"/>
      <c r="AC9" s="159"/>
      <c r="AD9" s="160"/>
      <c r="AE9" s="78"/>
      <c r="AF9" s="158"/>
      <c r="AG9" s="159"/>
      <c r="AH9" s="159"/>
      <c r="AI9" s="160"/>
      <c r="AJ9" s="78"/>
      <c r="AK9" s="158"/>
      <c r="AL9" s="159"/>
      <c r="AM9" s="159"/>
      <c r="AN9" s="160"/>
      <c r="AO9" s="78"/>
      <c r="AP9" s="158"/>
      <c r="AQ9" s="159"/>
      <c r="AR9" s="159"/>
      <c r="AS9" s="160"/>
      <c r="AT9" s="78"/>
      <c r="AU9" s="161" t="s">
        <v>97</v>
      </c>
      <c r="AV9" s="162"/>
      <c r="AW9" s="162"/>
      <c r="AX9" s="163"/>
    </row>
    <row r="10" spans="1:50" s="2" customFormat="1" ht="67.900000000000006" customHeight="1" x14ac:dyDescent="0.25">
      <c r="A10" s="47"/>
      <c r="B10" s="48"/>
      <c r="C10" s="82"/>
      <c r="D10" s="83"/>
      <c r="E10" s="84" t="s">
        <v>10</v>
      </c>
      <c r="F10" s="83"/>
      <c r="G10" s="85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v>0</v>
      </c>
      <c r="H14" s="92">
        <f>'1351'!H14</f>
        <v>0</v>
      </c>
      <c r="I14" s="92">
        <f>'1351'!I14</f>
        <v>0</v>
      </c>
      <c r="J14" s="93" t="s">
        <v>95</v>
      </c>
      <c r="K14" s="94"/>
      <c r="L14" s="92">
        <v>0</v>
      </c>
      <c r="M14" s="92">
        <f>'1361'!H16</f>
        <v>0</v>
      </c>
      <c r="N14" s="92">
        <f>'1361'!I16</f>
        <v>0</v>
      </c>
      <c r="O14" s="80" t="str">
        <f>IF(N14=0,"%",M14/N14)</f>
        <v>%</v>
      </c>
      <c r="P14" s="95"/>
      <c r="Q14" s="96" t="e">
        <f>G14+L14+#REF!</f>
        <v>#REF!</v>
      </c>
      <c r="R14" s="92">
        <f>'1401'!H16</f>
        <v>0</v>
      </c>
      <c r="S14" s="92">
        <f>'1401'!I16</f>
        <v>0</v>
      </c>
      <c r="T14" s="80" t="str">
        <f>IF(S14=0,"%",R14/S14)</f>
        <v>%</v>
      </c>
      <c r="U14" s="77"/>
      <c r="V14" s="96" t="e">
        <f>L14+#REF!+Q14</f>
        <v>#REF!</v>
      </c>
      <c r="W14" s="92">
        <f>'1421'!H16</f>
        <v>0</v>
      </c>
      <c r="X14" s="92">
        <f>'1421'!I16</f>
        <v>0</v>
      </c>
      <c r="Y14" s="80" t="str">
        <f>IF(X14=0,"%",W14/X14)</f>
        <v>%</v>
      </c>
      <c r="Z14" s="78"/>
      <c r="AA14" s="96" t="e">
        <f>#REF!+Q14+V14</f>
        <v>#REF!</v>
      </c>
      <c r="AB14" s="92">
        <f>'1601'!H16</f>
        <v>0</v>
      </c>
      <c r="AC14" s="92">
        <f>'1601'!I16</f>
        <v>0</v>
      </c>
      <c r="AD14" s="80" t="str">
        <f>IF(AC14=0,"%",AB14/AC14)</f>
        <v>%</v>
      </c>
      <c r="AE14" s="78"/>
      <c r="AF14" s="92">
        <v>0</v>
      </c>
      <c r="AG14" s="92">
        <f>'1621'!H16</f>
        <v>0</v>
      </c>
      <c r="AH14" s="96">
        <f>'1621'!I16</f>
        <v>0</v>
      </c>
      <c r="AI14" s="80" t="str">
        <f>IF(AH14=0,"%",AG14/AH14)</f>
        <v>%</v>
      </c>
      <c r="AJ14" s="78"/>
      <c r="AK14" s="96" t="e">
        <f>V14+AA14+AF14</f>
        <v>#REF!</v>
      </c>
      <c r="AL14" s="96">
        <f>'1721'!H16</f>
        <v>0</v>
      </c>
      <c r="AM14" s="96">
        <f>'1721'!I16</f>
        <v>0</v>
      </c>
      <c r="AN14" s="80" t="str">
        <f>IF(AM14=0,"%",AL14/AM14)</f>
        <v>%</v>
      </c>
      <c r="AO14" s="78"/>
      <c r="AP14" s="96" t="e">
        <f>AA14+AF14+AK14</f>
        <v>#REF!</v>
      </c>
      <c r="AQ14" s="96">
        <f>'9000'!H13</f>
        <v>0</v>
      </c>
      <c r="AR14" s="96">
        <f>'9000'!I13</f>
        <v>0</v>
      </c>
      <c r="AS14" s="80" t="str">
        <f>IF(AR14=0,"%",AQ14/AR14)</f>
        <v>%</v>
      </c>
      <c r="AT14" s="78"/>
      <c r="AU14" s="96" t="e">
        <f>AF14+AK14+AP14</f>
        <v>#REF!</v>
      </c>
      <c r="AV14" s="92">
        <f>H14+M14+R14+W14+AB14+AG14+AL14+AQ14</f>
        <v>0</v>
      </c>
      <c r="AW14" s="92">
        <f>I14+N14+S14+X14+AC14+AH14+AM14+AR14</f>
        <v>0</v>
      </c>
      <c r="AX14" s="93" t="str">
        <f>IF(AW14=0,"%",AV14/AW14)</f>
        <v>%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v>0</v>
      </c>
      <c r="H15" s="92">
        <f>'1351'!H15</f>
        <v>0</v>
      </c>
      <c r="I15" s="92">
        <f>'1351'!I15</f>
        <v>0</v>
      </c>
      <c r="J15" s="93" t="s">
        <v>95</v>
      </c>
      <c r="K15" s="98"/>
      <c r="L15" s="92">
        <v>0</v>
      </c>
      <c r="M15" s="92">
        <f>'1361'!H17</f>
        <v>0</v>
      </c>
      <c r="N15" s="92">
        <f>'1361'!I17</f>
        <v>0</v>
      </c>
      <c r="O15" s="80" t="str">
        <f>IF(N15=0,"%",M15/N15)</f>
        <v>%</v>
      </c>
      <c r="P15" s="99"/>
      <c r="Q15" s="96" t="e">
        <f>G15+L15+#REF!</f>
        <v>#REF!</v>
      </c>
      <c r="R15" s="92">
        <f>'1401'!H17</f>
        <v>0</v>
      </c>
      <c r="S15" s="92">
        <f>'1401'!I17</f>
        <v>0</v>
      </c>
      <c r="T15" s="80" t="str">
        <f>IF(S15=0,"%",R15/S15)</f>
        <v>%</v>
      </c>
      <c r="U15" s="77"/>
      <c r="V15" s="96" t="e">
        <f>L15+#REF!+Q15</f>
        <v>#REF!</v>
      </c>
      <c r="W15" s="92">
        <f>'1421'!H17</f>
        <v>0</v>
      </c>
      <c r="X15" s="92">
        <f>'1421'!I17</f>
        <v>0</v>
      </c>
      <c r="Y15" s="80" t="str">
        <f>IF(X15=0,"%",W15/X15)</f>
        <v>%</v>
      </c>
      <c r="Z15" s="78"/>
      <c r="AA15" s="96" t="e">
        <f>#REF!+Q15+V15</f>
        <v>#REF!</v>
      </c>
      <c r="AB15" s="92">
        <f>'1601'!H17</f>
        <v>0</v>
      </c>
      <c r="AC15" s="92">
        <f>'1601'!I17</f>
        <v>0</v>
      </c>
      <c r="AD15" s="80" t="str">
        <f>IF(AC15=0,"%",AB15/AC15)</f>
        <v>%</v>
      </c>
      <c r="AE15" s="78"/>
      <c r="AF15" s="92">
        <v>0</v>
      </c>
      <c r="AG15" s="92">
        <f>'1621'!H17</f>
        <v>0</v>
      </c>
      <c r="AH15" s="96">
        <f>'1621'!I17</f>
        <v>0</v>
      </c>
      <c r="AI15" s="80" t="str">
        <f>IF(AH15=0,"%",AG15/AH15)</f>
        <v>%</v>
      </c>
      <c r="AJ15" s="78"/>
      <c r="AK15" s="96" t="e">
        <f>V15+AA15+AF15</f>
        <v>#REF!</v>
      </c>
      <c r="AL15" s="96">
        <f>'1721'!H17</f>
        <v>0</v>
      </c>
      <c r="AM15" s="96">
        <f>'1721'!I17</f>
        <v>0</v>
      </c>
      <c r="AN15" s="80" t="str">
        <f>IF(AM15=0,"%",AL15/AM15)</f>
        <v>%</v>
      </c>
      <c r="AO15" s="78"/>
      <c r="AP15" s="96" t="e">
        <f>AA15+AF15+AK15</f>
        <v>#REF!</v>
      </c>
      <c r="AQ15" s="96">
        <f>'9000'!H14</f>
        <v>144127.44</v>
      </c>
      <c r="AR15" s="96">
        <f>'9000'!I14</f>
        <v>0</v>
      </c>
      <c r="AS15" s="80" t="str">
        <f>IF(AR15=0,"%",AQ15/AR15)</f>
        <v>%</v>
      </c>
      <c r="AT15" s="78"/>
      <c r="AU15" s="96" t="e">
        <f>AF15+AK15+AP15</f>
        <v>#REF!</v>
      </c>
      <c r="AV15" s="92">
        <f t="shared" ref="AV15:AV29" si="1">H15+M15+R15+W15+AB15+AG15+AL15+AQ15</f>
        <v>144127.44</v>
      </c>
      <c r="AW15" s="92">
        <f t="shared" ref="AW15:AW29" si="2">I15+N15+S15+X15+AC15+AH15+AM15+AR15</f>
        <v>0</v>
      </c>
      <c r="AX15" s="93" t="str">
        <f>IF(AW15=0,"%",AV15/AW15)</f>
        <v>%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2"/>
      <c r="S16" s="92"/>
      <c r="T16" s="80"/>
      <c r="U16" s="77"/>
      <c r="V16" s="96"/>
      <c r="W16" s="92"/>
      <c r="X16" s="92"/>
      <c r="Y16" s="80"/>
      <c r="Z16" s="78"/>
      <c r="AA16" s="96"/>
      <c r="AB16" s="92"/>
      <c r="AC16" s="92"/>
      <c r="AD16" s="80"/>
      <c r="AE16" s="78"/>
      <c r="AF16" s="96"/>
      <c r="AG16" s="92"/>
      <c r="AH16" s="96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2"/>
        <v>0</v>
      </c>
      <c r="AX16" s="93"/>
    </row>
    <row r="17" spans="1:50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v>336118.82</v>
      </c>
      <c r="H17" s="92">
        <f>'1351'!H17</f>
        <v>309830.09000000003</v>
      </c>
      <c r="I17" s="92">
        <f>'1351'!I17</f>
        <v>3647101</v>
      </c>
      <c r="J17" s="93">
        <v>9.0909091400849323E-2</v>
      </c>
      <c r="K17" s="98"/>
      <c r="L17" s="92">
        <v>0</v>
      </c>
      <c r="M17" s="92">
        <f>'1361'!H19</f>
        <v>387588.92</v>
      </c>
      <c r="N17" s="92">
        <f>'1361'!I19</f>
        <v>4589751</v>
      </c>
      <c r="O17" s="80">
        <f t="shared" ref="O17:O22" si="3">IF(N17=0,"%",M17/N17)</f>
        <v>8.4446611591783516E-2</v>
      </c>
      <c r="P17" s="99"/>
      <c r="Q17" s="96" t="e">
        <f>G17+L17+#REF!</f>
        <v>#REF!</v>
      </c>
      <c r="R17" s="92">
        <f>'1401'!H19</f>
        <v>276018.36</v>
      </c>
      <c r="S17" s="92">
        <f>'1401'!I19</f>
        <v>3376417</v>
      </c>
      <c r="T17" s="80">
        <f t="shared" ref="T17:T22" si="4">IF(S17=0,"%",R17/S17)</f>
        <v>8.1748895352677112E-2</v>
      </c>
      <c r="U17" s="77"/>
      <c r="V17" s="96" t="e">
        <f>L17+#REF!+Q17</f>
        <v>#REF!</v>
      </c>
      <c r="W17" s="92">
        <f>'1421'!H19</f>
        <v>279752.28000000003</v>
      </c>
      <c r="X17" s="92">
        <f>'1421'!I19</f>
        <v>3238858</v>
      </c>
      <c r="Y17" s="80">
        <f t="shared" ref="Y17:Y22" si="5">IF(X17=0,"%",W17/X17)</f>
        <v>8.6373740373921926E-2</v>
      </c>
      <c r="Z17" s="78"/>
      <c r="AA17" s="96" t="e">
        <f>#REF!+Q17+V17</f>
        <v>#REF!</v>
      </c>
      <c r="AB17" s="92">
        <f>'1601'!H19</f>
        <v>359092.54</v>
      </c>
      <c r="AC17" s="92">
        <f>'1601'!I19</f>
        <v>4264724</v>
      </c>
      <c r="AD17" s="80">
        <f t="shared" ref="AD17:AD22" si="6">IF(AC17=0,"%",AB17/AC17)</f>
        <v>8.4200651671714269E-2</v>
      </c>
      <c r="AE17" s="78"/>
      <c r="AF17" s="92">
        <v>0</v>
      </c>
      <c r="AG17" s="92">
        <f>'1621'!H19</f>
        <v>431678.45</v>
      </c>
      <c r="AH17" s="96">
        <f>'1621'!I19</f>
        <v>4846016</v>
      </c>
      <c r="AI17" s="80">
        <f t="shared" ref="AI17:AI22" si="7">IF(AH17=0,"%",AG17/AH17)</f>
        <v>8.9079039359341777E-2</v>
      </c>
      <c r="AJ17" s="78"/>
      <c r="AK17" s="96" t="e">
        <f t="shared" ref="AK17:AK22" si="8">V17+AA17+AF17</f>
        <v>#REF!</v>
      </c>
      <c r="AL17" s="96">
        <f>'1721'!H19</f>
        <v>871887.54</v>
      </c>
      <c r="AM17" s="96">
        <f>'1721'!I19</f>
        <v>10338423</v>
      </c>
      <c r="AN17" s="80">
        <f t="shared" ref="AN17:AN22" si="9">IF(AM17=0,"%",AL17/AM17)</f>
        <v>8.4334674640416635E-2</v>
      </c>
      <c r="AO17" s="78"/>
      <c r="AP17" s="96" t="e">
        <f t="shared" ref="AP17:AP22" si="10">AA17+AF17+AK17</f>
        <v>#REF!</v>
      </c>
      <c r="AQ17" s="96">
        <f>'9000'!H16</f>
        <v>0</v>
      </c>
      <c r="AR17" s="96">
        <f>'9000'!I16</f>
        <v>318718</v>
      </c>
      <c r="AS17" s="80">
        <f t="shared" ref="AS17:AS22" si="11">IF(AR17=0,"%",AQ17/AR17)</f>
        <v>0</v>
      </c>
      <c r="AT17" s="78"/>
      <c r="AU17" s="96" t="e">
        <f t="shared" ref="AU17:AU22" si="12">AF17+AK17+AP17</f>
        <v>#REF!</v>
      </c>
      <c r="AV17" s="92">
        <f t="shared" si="1"/>
        <v>2915848.1799999997</v>
      </c>
      <c r="AW17" s="92">
        <f t="shared" si="2"/>
        <v>34620008</v>
      </c>
      <c r="AX17" s="93">
        <f t="shared" ref="AX17:AX22" si="13">IF(AW17=0,"%",AV17/AW17)</f>
        <v>8.4224364708407912E-2</v>
      </c>
    </row>
    <row r="18" spans="1:50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v>0</v>
      </c>
      <c r="H18" s="92">
        <f>'1351'!H18</f>
        <v>0</v>
      </c>
      <c r="I18" s="92">
        <f>'1351'!I18</f>
        <v>0</v>
      </c>
      <c r="J18" s="93" t="s">
        <v>95</v>
      </c>
      <c r="K18" s="98"/>
      <c r="L18" s="92">
        <v>0</v>
      </c>
      <c r="M18" s="92">
        <f>'1361'!H20</f>
        <v>0</v>
      </c>
      <c r="N18" s="92">
        <f>'1361'!I20</f>
        <v>0</v>
      </c>
      <c r="O18" s="80" t="str">
        <f t="shared" si="3"/>
        <v>%</v>
      </c>
      <c r="P18" s="99"/>
      <c r="Q18" s="96" t="e">
        <f>G18+L18+#REF!</f>
        <v>#REF!</v>
      </c>
      <c r="R18" s="92">
        <f>'1401'!H20</f>
        <v>0</v>
      </c>
      <c r="S18" s="92">
        <f>'1401'!I20</f>
        <v>0</v>
      </c>
      <c r="T18" s="80" t="str">
        <f t="shared" si="4"/>
        <v>%</v>
      </c>
      <c r="U18" s="77"/>
      <c r="V18" s="96" t="e">
        <f>L18+#REF!+Q18</f>
        <v>#REF!</v>
      </c>
      <c r="W18" s="92">
        <f>'1421'!H20</f>
        <v>0</v>
      </c>
      <c r="X18" s="92">
        <f>'1421'!I20</f>
        <v>0</v>
      </c>
      <c r="Y18" s="80" t="str">
        <f t="shared" si="5"/>
        <v>%</v>
      </c>
      <c r="Z18" s="78"/>
      <c r="AA18" s="96" t="e">
        <f>#REF!+Q18+V18</f>
        <v>#REF!</v>
      </c>
      <c r="AB18" s="92">
        <f>'1601'!H20</f>
        <v>0</v>
      </c>
      <c r="AC18" s="92">
        <f>'1601'!I20</f>
        <v>0</v>
      </c>
      <c r="AD18" s="80" t="str">
        <f t="shared" si="6"/>
        <v>%</v>
      </c>
      <c r="AE18" s="78"/>
      <c r="AF18" s="92">
        <v>0</v>
      </c>
      <c r="AG18" s="92">
        <f>'1621'!H20</f>
        <v>0</v>
      </c>
      <c r="AH18" s="96">
        <f>'1621'!I20</f>
        <v>0</v>
      </c>
      <c r="AI18" s="80" t="str">
        <f t="shared" si="7"/>
        <v>%</v>
      </c>
      <c r="AJ18" s="78"/>
      <c r="AK18" s="96" t="e">
        <f t="shared" si="8"/>
        <v>#REF!</v>
      </c>
      <c r="AL18" s="96">
        <f>'1721'!H20</f>
        <v>0</v>
      </c>
      <c r="AM18" s="96">
        <f>'1721'!I20</f>
        <v>0</v>
      </c>
      <c r="AN18" s="80" t="str">
        <f t="shared" si="9"/>
        <v>%</v>
      </c>
      <c r="AO18" s="78"/>
      <c r="AP18" s="96" t="e">
        <f t="shared" si="10"/>
        <v>#REF!</v>
      </c>
      <c r="AQ18" s="96">
        <f>'9000'!H17</f>
        <v>0</v>
      </c>
      <c r="AR18" s="96">
        <f>'9000'!I17</f>
        <v>0</v>
      </c>
      <c r="AS18" s="80" t="str">
        <f t="shared" si="11"/>
        <v>%</v>
      </c>
      <c r="AT18" s="78"/>
      <c r="AU18" s="96" t="e">
        <f t="shared" si="12"/>
        <v>#REF!</v>
      </c>
      <c r="AV18" s="92">
        <f t="shared" si="1"/>
        <v>0</v>
      </c>
      <c r="AW18" s="92">
        <f t="shared" si="2"/>
        <v>0</v>
      </c>
      <c r="AX18" s="93" t="str">
        <f t="shared" si="13"/>
        <v>%</v>
      </c>
    </row>
    <row r="19" spans="1:50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v>5704.36</v>
      </c>
      <c r="H19" s="92">
        <f>'1351'!H19</f>
        <v>6353.82</v>
      </c>
      <c r="I19" s="92">
        <f>'1351'!I19</f>
        <v>70936</v>
      </c>
      <c r="J19" s="93">
        <v>9.090903295722573E-2</v>
      </c>
      <c r="K19" s="98"/>
      <c r="L19" s="92">
        <v>0</v>
      </c>
      <c r="M19" s="92">
        <f>'1361'!H21</f>
        <v>7393.64</v>
      </c>
      <c r="N19" s="92">
        <f>'1361'!I21</f>
        <v>82545</v>
      </c>
      <c r="O19" s="80">
        <f t="shared" si="3"/>
        <v>8.9571021866860501E-2</v>
      </c>
      <c r="P19" s="99"/>
      <c r="Q19" s="96" t="e">
        <f>G19+L19+#REF!</f>
        <v>#REF!</v>
      </c>
      <c r="R19" s="92">
        <f>'1401'!H21</f>
        <v>12776.91</v>
      </c>
      <c r="S19" s="92">
        <f>'1401'!I21</f>
        <v>142643</v>
      </c>
      <c r="T19" s="80">
        <f t="shared" si="4"/>
        <v>8.9572639386440278E-2</v>
      </c>
      <c r="U19" s="77"/>
      <c r="V19" s="96" t="e">
        <f>L19+#REF!+Q19</f>
        <v>#REF!</v>
      </c>
      <c r="W19" s="92">
        <f>'1421'!H21</f>
        <v>4657.28</v>
      </c>
      <c r="X19" s="92">
        <f>'1421'!I21</f>
        <v>51995</v>
      </c>
      <c r="Y19" s="80">
        <f t="shared" si="5"/>
        <v>8.9571689585537059E-2</v>
      </c>
      <c r="Z19" s="78"/>
      <c r="AA19" s="96" t="e">
        <f>#REF!+Q19+V19</f>
        <v>#REF!</v>
      </c>
      <c r="AB19" s="92">
        <f>'1601'!H21</f>
        <v>22332.37</v>
      </c>
      <c r="AC19" s="92">
        <f>'1601'!I21</f>
        <v>249328</v>
      </c>
      <c r="AD19" s="80">
        <f t="shared" si="6"/>
        <v>8.9570244818070965E-2</v>
      </c>
      <c r="AE19" s="78"/>
      <c r="AF19" s="92">
        <v>0</v>
      </c>
      <c r="AG19" s="92">
        <f>'1621'!H21</f>
        <v>21296.19</v>
      </c>
      <c r="AH19" s="96">
        <f>'1621'!I21</f>
        <v>237759</v>
      </c>
      <c r="AI19" s="80">
        <f t="shared" si="7"/>
        <v>8.9570489445194496E-2</v>
      </c>
      <c r="AJ19" s="78"/>
      <c r="AK19" s="96" t="e">
        <f t="shared" si="8"/>
        <v>#REF!</v>
      </c>
      <c r="AL19" s="96">
        <f>'1721'!H21</f>
        <v>37063.11</v>
      </c>
      <c r="AM19" s="96">
        <f>'1721'!I21</f>
        <v>413787</v>
      </c>
      <c r="AN19" s="80">
        <f t="shared" si="9"/>
        <v>8.9570503664929066E-2</v>
      </c>
      <c r="AO19" s="78"/>
      <c r="AP19" s="96" t="e">
        <f t="shared" si="10"/>
        <v>#REF!</v>
      </c>
      <c r="AQ19" s="96">
        <f>'9000'!H18</f>
        <v>153967.76999999999</v>
      </c>
      <c r="AR19" s="96">
        <f>'9000'!I18</f>
        <v>2665341.6</v>
      </c>
      <c r="AS19" s="80">
        <f t="shared" si="11"/>
        <v>5.7766617982475489E-2</v>
      </c>
      <c r="AT19" s="78"/>
      <c r="AU19" s="96" t="e">
        <f t="shared" si="12"/>
        <v>#REF!</v>
      </c>
      <c r="AV19" s="92">
        <f t="shared" si="1"/>
        <v>265841.08999999997</v>
      </c>
      <c r="AW19" s="92">
        <f t="shared" si="2"/>
        <v>3914334.6</v>
      </c>
      <c r="AX19" s="93">
        <f t="shared" si="13"/>
        <v>6.7914758743414516E-2</v>
      </c>
    </row>
    <row r="20" spans="1:50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v>50684.27</v>
      </c>
      <c r="H20" s="92">
        <f>'1351'!H20</f>
        <v>48865.18</v>
      </c>
      <c r="I20" s="92">
        <f>'1351'!I20</f>
        <v>546006</v>
      </c>
      <c r="J20" s="93">
        <v>9.0909086017358795E-2</v>
      </c>
      <c r="K20" s="98"/>
      <c r="L20" s="92">
        <v>0</v>
      </c>
      <c r="M20" s="92">
        <f>'1361'!H22</f>
        <v>61103.18</v>
      </c>
      <c r="N20" s="92">
        <f>'1361'!I22</f>
        <v>685934</v>
      </c>
      <c r="O20" s="80">
        <f t="shared" si="3"/>
        <v>8.9080261366253896E-2</v>
      </c>
      <c r="P20" s="99"/>
      <c r="Q20" s="96" t="e">
        <f>G20+L20+#REF!</f>
        <v>#REF!</v>
      </c>
      <c r="R20" s="92">
        <f>'1401'!H22</f>
        <v>43536.36</v>
      </c>
      <c r="S20" s="92">
        <f>'1401'!I22</f>
        <v>478875</v>
      </c>
      <c r="T20" s="80">
        <f t="shared" si="4"/>
        <v>9.0913829287392334E-2</v>
      </c>
      <c r="U20" s="77"/>
      <c r="V20" s="96" t="e">
        <f>L20+#REF!+Q20</f>
        <v>#REF!</v>
      </c>
      <c r="W20" s="92">
        <f>'1421'!H22</f>
        <v>43361.64</v>
      </c>
      <c r="X20" s="92">
        <f>'1421'!I22</f>
        <v>478172</v>
      </c>
      <c r="Y20" s="80">
        <f t="shared" si="5"/>
        <v>9.0682097655237021E-2</v>
      </c>
      <c r="Z20" s="78"/>
      <c r="AA20" s="96" t="e">
        <f>#REF!+Q20+V20</f>
        <v>#REF!</v>
      </c>
      <c r="AB20" s="92">
        <f>'1601'!H22</f>
        <v>53466.18</v>
      </c>
      <c r="AC20" s="92">
        <f>'1601'!I22</f>
        <v>602838</v>
      </c>
      <c r="AD20" s="80">
        <f t="shared" si="6"/>
        <v>8.8690792551232675E-2</v>
      </c>
      <c r="AE20" s="78"/>
      <c r="AF20" s="92">
        <v>0</v>
      </c>
      <c r="AG20" s="92">
        <f>'1621'!H22</f>
        <v>64640.639999999999</v>
      </c>
      <c r="AH20" s="96">
        <f>'1621'!I22</f>
        <v>692357</v>
      </c>
      <c r="AI20" s="80">
        <f t="shared" si="7"/>
        <v>9.3363163801333707E-2</v>
      </c>
      <c r="AJ20" s="78"/>
      <c r="AK20" s="96" t="e">
        <f t="shared" si="8"/>
        <v>#REF!</v>
      </c>
      <c r="AL20" s="96">
        <f>'1721'!H22</f>
        <v>131802</v>
      </c>
      <c r="AM20" s="96">
        <f>'1721'!I22</f>
        <v>1483517</v>
      </c>
      <c r="AN20" s="80">
        <f t="shared" si="9"/>
        <v>8.8844280180139498E-2</v>
      </c>
      <c r="AO20" s="78"/>
      <c r="AP20" s="96" t="e">
        <f t="shared" si="10"/>
        <v>#REF!</v>
      </c>
      <c r="AQ20" s="96">
        <f>'9000'!H19</f>
        <v>0</v>
      </c>
      <c r="AR20" s="96">
        <f>'9000'!I19</f>
        <v>0</v>
      </c>
      <c r="AS20" s="80" t="str">
        <f t="shared" si="11"/>
        <v>%</v>
      </c>
      <c r="AT20" s="78"/>
      <c r="AU20" s="96" t="e">
        <f t="shared" si="12"/>
        <v>#REF!</v>
      </c>
      <c r="AV20" s="92">
        <f t="shared" si="1"/>
        <v>446775.18</v>
      </c>
      <c r="AW20" s="92">
        <f t="shared" si="2"/>
        <v>4967699</v>
      </c>
      <c r="AX20" s="93">
        <f t="shared" si="13"/>
        <v>8.9936040810846232E-2</v>
      </c>
    </row>
    <row r="21" spans="1:50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v>0</v>
      </c>
      <c r="H21" s="92">
        <f>'1351'!H21</f>
        <v>0</v>
      </c>
      <c r="I21" s="92">
        <f>'1351'!I21</f>
        <v>0</v>
      </c>
      <c r="J21" s="93" t="s">
        <v>95</v>
      </c>
      <c r="K21" s="98"/>
      <c r="L21" s="92">
        <v>0</v>
      </c>
      <c r="M21" s="92">
        <f>'1361'!H23</f>
        <v>0</v>
      </c>
      <c r="N21" s="92">
        <f>'1361'!I23</f>
        <v>0</v>
      </c>
      <c r="O21" s="80" t="str">
        <f t="shared" si="3"/>
        <v>%</v>
      </c>
      <c r="P21" s="99"/>
      <c r="Q21" s="96" t="e">
        <f>G21+L21+#REF!</f>
        <v>#REF!</v>
      </c>
      <c r="R21" s="92">
        <f>'1401'!H23</f>
        <v>0</v>
      </c>
      <c r="S21" s="92">
        <f>'1401'!I23</f>
        <v>0</v>
      </c>
      <c r="T21" s="80" t="str">
        <f t="shared" si="4"/>
        <v>%</v>
      </c>
      <c r="U21" s="77"/>
      <c r="V21" s="96" t="e">
        <f>L21+#REF!+Q21</f>
        <v>#REF!</v>
      </c>
      <c r="W21" s="92">
        <f>'1421'!H23</f>
        <v>0</v>
      </c>
      <c r="X21" s="92">
        <f>'1421'!I23</f>
        <v>0</v>
      </c>
      <c r="Y21" s="80" t="str">
        <f t="shared" si="5"/>
        <v>%</v>
      </c>
      <c r="Z21" s="78"/>
      <c r="AA21" s="96" t="e">
        <f>#REF!+Q21+V21</f>
        <v>#REF!</v>
      </c>
      <c r="AB21" s="92">
        <f>'1601'!H23</f>
        <v>0</v>
      </c>
      <c r="AC21" s="92">
        <f>'1601'!I23</f>
        <v>0</v>
      </c>
      <c r="AD21" s="80" t="str">
        <f t="shared" si="6"/>
        <v>%</v>
      </c>
      <c r="AE21" s="78"/>
      <c r="AF21" s="92">
        <v>0</v>
      </c>
      <c r="AG21" s="92">
        <f>'1621'!H23</f>
        <v>0</v>
      </c>
      <c r="AH21" s="96">
        <f>'1621'!I23</f>
        <v>0</v>
      </c>
      <c r="AI21" s="80" t="str">
        <f t="shared" si="7"/>
        <v>%</v>
      </c>
      <c r="AJ21" s="78"/>
      <c r="AK21" s="96" t="e">
        <f t="shared" si="8"/>
        <v>#REF!</v>
      </c>
      <c r="AL21" s="96">
        <f>'1721'!H23</f>
        <v>0</v>
      </c>
      <c r="AM21" s="96">
        <f>'1721'!I23</f>
        <v>0</v>
      </c>
      <c r="AN21" s="80" t="str">
        <f t="shared" si="9"/>
        <v>%</v>
      </c>
      <c r="AO21" s="78"/>
      <c r="AP21" s="96" t="e">
        <f t="shared" si="10"/>
        <v>#REF!</v>
      </c>
      <c r="AQ21" s="96">
        <f>'9000'!H20</f>
        <v>0</v>
      </c>
      <c r="AR21" s="96">
        <f>'9000'!I20</f>
        <v>0</v>
      </c>
      <c r="AS21" s="80" t="str">
        <f t="shared" si="11"/>
        <v>%</v>
      </c>
      <c r="AT21" s="78"/>
      <c r="AU21" s="96" t="e">
        <f t="shared" si="12"/>
        <v>#REF!</v>
      </c>
      <c r="AV21" s="92">
        <f t="shared" si="1"/>
        <v>0</v>
      </c>
      <c r="AW21" s="92">
        <f t="shared" si="2"/>
        <v>0</v>
      </c>
      <c r="AX21" s="93" t="str">
        <f t="shared" si="13"/>
        <v>%</v>
      </c>
    </row>
    <row r="22" spans="1:50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v>8100</v>
      </c>
      <c r="H22" s="92">
        <f>'1351'!H22</f>
        <v>0</v>
      </c>
      <c r="I22" s="92">
        <f>'1351'!I22</f>
        <v>0</v>
      </c>
      <c r="J22" s="93" t="s">
        <v>95</v>
      </c>
      <c r="K22" s="98"/>
      <c r="L22" s="92">
        <v>0</v>
      </c>
      <c r="M22" s="92">
        <f>'1361'!H24</f>
        <v>0</v>
      </c>
      <c r="N22" s="92">
        <f>'1361'!I24</f>
        <v>0</v>
      </c>
      <c r="O22" s="80" t="str">
        <f t="shared" si="3"/>
        <v>%</v>
      </c>
      <c r="P22" s="99"/>
      <c r="Q22" s="96" t="e">
        <f>G22+L22+#REF!</f>
        <v>#REF!</v>
      </c>
      <c r="R22" s="92">
        <f>'1401'!H24</f>
        <v>0</v>
      </c>
      <c r="S22" s="92">
        <f>'1401'!I24</f>
        <v>0</v>
      </c>
      <c r="T22" s="80" t="str">
        <f t="shared" si="4"/>
        <v>%</v>
      </c>
      <c r="U22" s="77"/>
      <c r="V22" s="96" t="e">
        <f>L22+#REF!+Q22</f>
        <v>#REF!</v>
      </c>
      <c r="W22" s="92">
        <f>'1421'!H24</f>
        <v>8700</v>
      </c>
      <c r="X22" s="92">
        <f>'1421'!I24</f>
        <v>8700</v>
      </c>
      <c r="Y22" s="80">
        <f t="shared" si="5"/>
        <v>1</v>
      </c>
      <c r="Z22" s="78"/>
      <c r="AA22" s="96" t="e">
        <f>#REF!+Q22+V22</f>
        <v>#REF!</v>
      </c>
      <c r="AB22" s="92">
        <f>'1601'!H24</f>
        <v>0</v>
      </c>
      <c r="AC22" s="92">
        <f>'1601'!I24</f>
        <v>0</v>
      </c>
      <c r="AD22" s="80" t="str">
        <f t="shared" si="6"/>
        <v>%</v>
      </c>
      <c r="AE22" s="78"/>
      <c r="AF22" s="92">
        <v>0</v>
      </c>
      <c r="AG22" s="92">
        <f>'1621'!H24</f>
        <v>102407</v>
      </c>
      <c r="AH22" s="96">
        <f>'1621'!I24</f>
        <v>102407</v>
      </c>
      <c r="AI22" s="80">
        <f t="shared" si="7"/>
        <v>1</v>
      </c>
      <c r="AJ22" s="78"/>
      <c r="AK22" s="96" t="e">
        <f t="shared" si="8"/>
        <v>#REF!</v>
      </c>
      <c r="AL22" s="96">
        <f>'1721'!H24</f>
        <v>0</v>
      </c>
      <c r="AM22" s="96">
        <f>'1721'!I24</f>
        <v>275000</v>
      </c>
      <c r="AN22" s="80">
        <f t="shared" si="9"/>
        <v>0</v>
      </c>
      <c r="AO22" s="78"/>
      <c r="AP22" s="96" t="e">
        <f t="shared" si="10"/>
        <v>#REF!</v>
      </c>
      <c r="AQ22" s="96">
        <f>'9000'!H21</f>
        <v>183233.45</v>
      </c>
      <c r="AR22" s="96">
        <f>'9000'!I21</f>
        <v>0</v>
      </c>
      <c r="AS22" s="80" t="str">
        <f t="shared" si="11"/>
        <v>%</v>
      </c>
      <c r="AT22" s="78"/>
      <c r="AU22" s="96" t="e">
        <f t="shared" si="12"/>
        <v>#REF!</v>
      </c>
      <c r="AV22" s="92">
        <f t="shared" si="1"/>
        <v>294340.45</v>
      </c>
      <c r="AW22" s="92">
        <f t="shared" si="2"/>
        <v>386107</v>
      </c>
      <c r="AX22" s="93">
        <f t="shared" si="13"/>
        <v>0.76232870680925235</v>
      </c>
    </row>
    <row r="23" spans="1:50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2"/>
      <c r="S23" s="92"/>
      <c r="T23" s="80"/>
      <c r="U23" s="77"/>
      <c r="V23" s="96"/>
      <c r="W23" s="92"/>
      <c r="X23" s="92"/>
      <c r="Y23" s="80"/>
      <c r="Z23" s="78"/>
      <c r="AA23" s="96"/>
      <c r="AB23" s="92"/>
      <c r="AC23" s="92"/>
      <c r="AD23" s="80"/>
      <c r="AE23" s="78"/>
      <c r="AF23" s="96"/>
      <c r="AG23" s="92"/>
      <c r="AH23" s="96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2"/>
        <v>0</v>
      </c>
      <c r="AX23" s="93"/>
    </row>
    <row r="24" spans="1:50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v>0</v>
      </c>
      <c r="H24" s="92">
        <f>'1351'!H24</f>
        <v>0</v>
      </c>
      <c r="I24" s="92">
        <f>'1351'!I24</f>
        <v>0</v>
      </c>
      <c r="J24" s="93" t="s">
        <v>95</v>
      </c>
      <c r="K24" s="100"/>
      <c r="L24" s="92">
        <v>0</v>
      </c>
      <c r="M24" s="92">
        <f>'1361'!H26</f>
        <v>0</v>
      </c>
      <c r="N24" s="92">
        <f>'1361'!I26</f>
        <v>0</v>
      </c>
      <c r="O24" s="80" t="str">
        <f t="shared" ref="O24:O29" si="14">IF(N24=0,"%",M24/N24)</f>
        <v>%</v>
      </c>
      <c r="P24" s="101"/>
      <c r="Q24" s="96" t="e">
        <f>G24+L24+#REF!</f>
        <v>#REF!</v>
      </c>
      <c r="R24" s="92">
        <f>'1401'!H26</f>
        <v>0</v>
      </c>
      <c r="S24" s="92">
        <f>'1401'!I26</f>
        <v>0</v>
      </c>
      <c r="T24" s="80" t="str">
        <f t="shared" ref="T24:T29" si="15">IF(S24=0,"%",R24/S24)</f>
        <v>%</v>
      </c>
      <c r="U24" s="77"/>
      <c r="V24" s="96" t="e">
        <f>L24+#REF!+Q24</f>
        <v>#REF!</v>
      </c>
      <c r="W24" s="92">
        <f>'1421'!H26</f>
        <v>0</v>
      </c>
      <c r="X24" s="92">
        <f>'1421'!I26</f>
        <v>0</v>
      </c>
      <c r="Y24" s="80" t="str">
        <f t="shared" ref="Y24:Y29" si="16">IF(X24=0,"%",W24/X24)</f>
        <v>%</v>
      </c>
      <c r="Z24" s="78"/>
      <c r="AA24" s="96" t="e">
        <f>#REF!+Q24+V24</f>
        <v>#REF!</v>
      </c>
      <c r="AB24" s="92">
        <f>'1601'!H26</f>
        <v>0</v>
      </c>
      <c r="AC24" s="92">
        <f>'1601'!I26</f>
        <v>0</v>
      </c>
      <c r="AD24" s="80" t="str">
        <f t="shared" ref="AD24:AD29" si="17">IF(AC24=0,"%",AB24/AC24)</f>
        <v>%</v>
      </c>
      <c r="AE24" s="78"/>
      <c r="AF24" s="92">
        <v>0</v>
      </c>
      <c r="AG24" s="92">
        <f>'1621'!H26</f>
        <v>0</v>
      </c>
      <c r="AH24" s="96">
        <f>'1621'!I26</f>
        <v>0</v>
      </c>
      <c r="AI24" s="80" t="str">
        <f t="shared" ref="AI24:AI29" si="18">IF(AH24=0,"%",AG24/AH24)</f>
        <v>%</v>
      </c>
      <c r="AJ24" s="78"/>
      <c r="AK24" s="96" t="e">
        <f t="shared" ref="AK24:AK29" si="19">V24+AA24+AF24</f>
        <v>#REF!</v>
      </c>
      <c r="AL24" s="96">
        <f>'1721'!H26</f>
        <v>0</v>
      </c>
      <c r="AM24" s="96">
        <f>'1721'!I26</f>
        <v>0</v>
      </c>
      <c r="AN24" s="80" t="str">
        <f t="shared" ref="AN24:AN29" si="20">IF(AM24=0,"%",AL24/AM24)</f>
        <v>%</v>
      </c>
      <c r="AO24" s="78"/>
      <c r="AP24" s="96" t="e">
        <f t="shared" ref="AP24:AP29" si="21">AA24+AF24+AK24</f>
        <v>#REF!</v>
      </c>
      <c r="AQ24" s="96">
        <f>'9000'!H23</f>
        <v>817.13</v>
      </c>
      <c r="AR24" s="96">
        <f>'9000'!I23</f>
        <v>30000</v>
      </c>
      <c r="AS24" s="80">
        <f t="shared" ref="AS24:AS29" si="22">IF(AR24=0,"%",AQ24/AR24)</f>
        <v>2.7237666666666667E-2</v>
      </c>
      <c r="AT24" s="78"/>
      <c r="AU24" s="96" t="e">
        <f t="shared" ref="AU24:AU29" si="23">AF24+AK24+AP24</f>
        <v>#REF!</v>
      </c>
      <c r="AV24" s="92">
        <f t="shared" si="1"/>
        <v>817.13</v>
      </c>
      <c r="AW24" s="92">
        <f t="shared" si="2"/>
        <v>30000</v>
      </c>
      <c r="AX24" s="93">
        <f t="shared" ref="AX24:AX29" si="24">IF(AW24=0,"%",AV24/AW24)</f>
        <v>2.7237666666666667E-2</v>
      </c>
    </row>
    <row r="25" spans="1:50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v>19648.45</v>
      </c>
      <c r="H25" s="92">
        <f>'1351'!H25</f>
        <v>20393.45</v>
      </c>
      <c r="I25" s="92">
        <f>'1351'!I25</f>
        <v>238542</v>
      </c>
      <c r="J25" s="93">
        <v>9.0909069878269397E-2</v>
      </c>
      <c r="K25" s="100"/>
      <c r="L25" s="92">
        <v>0</v>
      </c>
      <c r="M25" s="92">
        <f>'1361'!H27</f>
        <v>25707.360000000001</v>
      </c>
      <c r="N25" s="92">
        <f>'1361'!I27</f>
        <v>299257</v>
      </c>
      <c r="O25" s="80">
        <f t="shared" si="14"/>
        <v>8.5903955463030104E-2</v>
      </c>
      <c r="P25" s="101"/>
      <c r="Q25" s="96" t="e">
        <f>G25+L25+#REF!</f>
        <v>#REF!</v>
      </c>
      <c r="R25" s="92">
        <f>'1401'!H27</f>
        <v>18068.09</v>
      </c>
      <c r="S25" s="92">
        <f>'1401'!I27</f>
        <v>208797</v>
      </c>
      <c r="T25" s="80">
        <f t="shared" si="15"/>
        <v>8.6534241392357172E-2</v>
      </c>
      <c r="U25" s="77"/>
      <c r="V25" s="96" t="e">
        <f>L25+#REF!+Q25</f>
        <v>#REF!</v>
      </c>
      <c r="W25" s="92">
        <f>'1421'!H27</f>
        <v>18379.09</v>
      </c>
      <c r="X25" s="92">
        <f>'1421'!I27</f>
        <v>208739</v>
      </c>
      <c r="Y25" s="80">
        <f t="shared" si="16"/>
        <v>8.8048184574995567E-2</v>
      </c>
      <c r="Z25" s="78"/>
      <c r="AA25" s="96" t="e">
        <f>#REF!+Q25+V25</f>
        <v>#REF!</v>
      </c>
      <c r="AB25" s="92">
        <f>'1601'!H27</f>
        <v>24891.360000000001</v>
      </c>
      <c r="AC25" s="92">
        <f>'1601'!I27</f>
        <v>271786</v>
      </c>
      <c r="AD25" s="80">
        <f t="shared" si="17"/>
        <v>9.1584408321252753E-2</v>
      </c>
      <c r="AE25" s="78"/>
      <c r="AF25" s="92">
        <v>0</v>
      </c>
      <c r="AG25" s="92">
        <f>'1621'!H27</f>
        <v>29700.36</v>
      </c>
      <c r="AH25" s="96">
        <f>'1621'!I27</f>
        <v>312146</v>
      </c>
      <c r="AI25" s="80">
        <f t="shared" si="18"/>
        <v>9.5148936715511334E-2</v>
      </c>
      <c r="AJ25" s="78"/>
      <c r="AK25" s="96" t="e">
        <f t="shared" si="19"/>
        <v>#REF!</v>
      </c>
      <c r="AL25" s="96">
        <f>'1721'!H27</f>
        <v>62037.18</v>
      </c>
      <c r="AM25" s="96">
        <f>'1721'!I27</f>
        <v>667276</v>
      </c>
      <c r="AN25" s="80">
        <f t="shared" si="20"/>
        <v>9.2970794693650008E-2</v>
      </c>
      <c r="AO25" s="78"/>
      <c r="AP25" s="96" t="e">
        <f t="shared" si="21"/>
        <v>#REF!</v>
      </c>
      <c r="AQ25" s="96">
        <f>'9000'!H24</f>
        <v>0</v>
      </c>
      <c r="AR25" s="96">
        <f>'9000'!I24</f>
        <v>0</v>
      </c>
      <c r="AS25" s="80" t="str">
        <f t="shared" si="22"/>
        <v>%</v>
      </c>
      <c r="AT25" s="78"/>
      <c r="AU25" s="96" t="e">
        <f t="shared" si="23"/>
        <v>#REF!</v>
      </c>
      <c r="AV25" s="92">
        <f t="shared" si="1"/>
        <v>199176.88999999998</v>
      </c>
      <c r="AW25" s="92">
        <f t="shared" si="2"/>
        <v>2206543</v>
      </c>
      <c r="AX25" s="93">
        <f t="shared" si="24"/>
        <v>9.0266489254911403E-2</v>
      </c>
    </row>
    <row r="26" spans="1:50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v>0</v>
      </c>
      <c r="H26" s="92">
        <f>'1351'!H26</f>
        <v>0</v>
      </c>
      <c r="I26" s="92">
        <f>'1351'!I26</f>
        <v>0</v>
      </c>
      <c r="J26" s="93" t="s">
        <v>95</v>
      </c>
      <c r="K26" s="100"/>
      <c r="L26" s="92">
        <v>0</v>
      </c>
      <c r="M26" s="92">
        <f>'1361'!H28</f>
        <v>0</v>
      </c>
      <c r="N26" s="92">
        <f>'1361'!I28</f>
        <v>0</v>
      </c>
      <c r="O26" s="80" t="str">
        <f t="shared" si="14"/>
        <v>%</v>
      </c>
      <c r="P26" s="101"/>
      <c r="Q26" s="96" t="e">
        <f>G26+L26+#REF!</f>
        <v>#REF!</v>
      </c>
      <c r="R26" s="92">
        <f>'1401'!H28</f>
        <v>0</v>
      </c>
      <c r="S26" s="92">
        <f>'1401'!I28</f>
        <v>0</v>
      </c>
      <c r="T26" s="80" t="str">
        <f t="shared" si="15"/>
        <v>%</v>
      </c>
      <c r="U26" s="77"/>
      <c r="V26" s="96" t="e">
        <f>L26+#REF!+Q26</f>
        <v>#REF!</v>
      </c>
      <c r="W26" s="92">
        <f>'1421'!H28</f>
        <v>0</v>
      </c>
      <c r="X26" s="92">
        <f>'1421'!I28</f>
        <v>0</v>
      </c>
      <c r="Y26" s="80" t="str">
        <f t="shared" si="16"/>
        <v>%</v>
      </c>
      <c r="Z26" s="78"/>
      <c r="AA26" s="96" t="e">
        <f>#REF!+Q26+V26</f>
        <v>#REF!</v>
      </c>
      <c r="AB26" s="92">
        <f>'1601'!H28</f>
        <v>0</v>
      </c>
      <c r="AC26" s="92">
        <f>'1601'!I28</f>
        <v>0</v>
      </c>
      <c r="AD26" s="80" t="str">
        <f t="shared" si="17"/>
        <v>%</v>
      </c>
      <c r="AE26" s="78"/>
      <c r="AF26" s="92">
        <v>0</v>
      </c>
      <c r="AG26" s="92">
        <f>'1621'!H28</f>
        <v>0</v>
      </c>
      <c r="AH26" s="96">
        <f>'1621'!I28</f>
        <v>0</v>
      </c>
      <c r="AI26" s="80" t="str">
        <f t="shared" si="18"/>
        <v>%</v>
      </c>
      <c r="AJ26" s="78"/>
      <c r="AK26" s="96" t="e">
        <f t="shared" si="19"/>
        <v>#REF!</v>
      </c>
      <c r="AL26" s="96">
        <f>'1721'!H28</f>
        <v>0</v>
      </c>
      <c r="AM26" s="96">
        <f>'1721'!I28</f>
        <v>0</v>
      </c>
      <c r="AN26" s="80" t="str">
        <f t="shared" si="20"/>
        <v>%</v>
      </c>
      <c r="AO26" s="78"/>
      <c r="AP26" s="96" t="e">
        <f t="shared" si="21"/>
        <v>#REF!</v>
      </c>
      <c r="AQ26" s="96">
        <f>'9000'!H25</f>
        <v>0</v>
      </c>
      <c r="AR26" s="96">
        <f>'9000'!I25</f>
        <v>0</v>
      </c>
      <c r="AS26" s="80" t="str">
        <f t="shared" si="22"/>
        <v>%</v>
      </c>
      <c r="AT26" s="78"/>
      <c r="AU26" s="96" t="e">
        <f t="shared" si="23"/>
        <v>#REF!</v>
      </c>
      <c r="AV26" s="92">
        <f t="shared" si="1"/>
        <v>0</v>
      </c>
      <c r="AW26" s="92">
        <f t="shared" si="2"/>
        <v>0</v>
      </c>
      <c r="AX26" s="93" t="str">
        <f t="shared" si="24"/>
        <v>%</v>
      </c>
    </row>
    <row r="27" spans="1:50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v>0</v>
      </c>
      <c r="H27" s="92">
        <f>'1351'!H27</f>
        <v>0</v>
      </c>
      <c r="I27" s="92">
        <f>'1351'!I27</f>
        <v>0</v>
      </c>
      <c r="J27" s="93" t="s">
        <v>95</v>
      </c>
      <c r="K27" s="100"/>
      <c r="L27" s="92">
        <v>0</v>
      </c>
      <c r="M27" s="92">
        <f>'1361'!H29</f>
        <v>0</v>
      </c>
      <c r="N27" s="92">
        <f>'1361'!I29</f>
        <v>0</v>
      </c>
      <c r="O27" s="80" t="str">
        <f t="shared" si="14"/>
        <v>%</v>
      </c>
      <c r="P27" s="101"/>
      <c r="Q27" s="96" t="e">
        <f>G27+L27+#REF!</f>
        <v>#REF!</v>
      </c>
      <c r="R27" s="92">
        <f>'1401'!H29</f>
        <v>0</v>
      </c>
      <c r="S27" s="92">
        <f>'1401'!I29</f>
        <v>0</v>
      </c>
      <c r="T27" s="80" t="str">
        <f t="shared" si="15"/>
        <v>%</v>
      </c>
      <c r="U27" s="77"/>
      <c r="V27" s="96" t="e">
        <f>L27+#REF!+Q27</f>
        <v>#REF!</v>
      </c>
      <c r="W27" s="92">
        <f>'1421'!H29</f>
        <v>0</v>
      </c>
      <c r="X27" s="92">
        <f>'1421'!I29</f>
        <v>0</v>
      </c>
      <c r="Y27" s="80" t="str">
        <f t="shared" si="16"/>
        <v>%</v>
      </c>
      <c r="Z27" s="78"/>
      <c r="AA27" s="96" t="e">
        <f>#REF!+Q27+V27</f>
        <v>#REF!</v>
      </c>
      <c r="AB27" s="92">
        <f>'1601'!H29</f>
        <v>0</v>
      </c>
      <c r="AC27" s="92">
        <f>'1601'!I29</f>
        <v>0</v>
      </c>
      <c r="AD27" s="80" t="str">
        <f t="shared" si="17"/>
        <v>%</v>
      </c>
      <c r="AE27" s="78"/>
      <c r="AF27" s="92">
        <v>0</v>
      </c>
      <c r="AG27" s="92">
        <f>'1621'!H29</f>
        <v>0</v>
      </c>
      <c r="AH27" s="96">
        <f>'1621'!I29</f>
        <v>13930</v>
      </c>
      <c r="AI27" s="80">
        <f t="shared" si="18"/>
        <v>0</v>
      </c>
      <c r="AJ27" s="78"/>
      <c r="AK27" s="96" t="e">
        <f t="shared" si="19"/>
        <v>#REF!</v>
      </c>
      <c r="AL27" s="96">
        <f>'1721'!H29</f>
        <v>0</v>
      </c>
      <c r="AM27" s="96">
        <f>'1721'!I29</f>
        <v>30000</v>
      </c>
      <c r="AN27" s="80">
        <f t="shared" si="20"/>
        <v>0</v>
      </c>
      <c r="AO27" s="78"/>
      <c r="AP27" s="96" t="e">
        <f t="shared" si="21"/>
        <v>#REF!</v>
      </c>
      <c r="AQ27" s="96">
        <f>'9000'!H26</f>
        <v>0</v>
      </c>
      <c r="AR27" s="96">
        <f>'9000'!I26</f>
        <v>20903</v>
      </c>
      <c r="AS27" s="80">
        <f t="shared" si="22"/>
        <v>0</v>
      </c>
      <c r="AT27" s="78"/>
      <c r="AU27" s="96" t="e">
        <f t="shared" si="23"/>
        <v>#REF!</v>
      </c>
      <c r="AV27" s="92">
        <f t="shared" si="1"/>
        <v>0</v>
      </c>
      <c r="AW27" s="92">
        <f t="shared" si="2"/>
        <v>64833</v>
      </c>
      <c r="AX27" s="93">
        <f t="shared" si="24"/>
        <v>0</v>
      </c>
    </row>
    <row r="28" spans="1:50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v>0</v>
      </c>
      <c r="H28" s="92">
        <f>'1351'!H28</f>
        <v>0</v>
      </c>
      <c r="I28" s="92">
        <f>'1351'!I28</f>
        <v>0</v>
      </c>
      <c r="J28" s="93">
        <v>0</v>
      </c>
      <c r="K28" s="100"/>
      <c r="L28" s="92">
        <v>0</v>
      </c>
      <c r="M28" s="92">
        <f>'1361'!H30</f>
        <v>0</v>
      </c>
      <c r="N28" s="92">
        <f>'1361'!I30</f>
        <v>0</v>
      </c>
      <c r="O28" s="80" t="str">
        <f t="shared" si="14"/>
        <v>%</v>
      </c>
      <c r="P28" s="101"/>
      <c r="Q28" s="96" t="e">
        <f>G28+L28+#REF!</f>
        <v>#REF!</v>
      </c>
      <c r="R28" s="92">
        <f>'1401'!H30</f>
        <v>0</v>
      </c>
      <c r="S28" s="92">
        <f>'1401'!I30</f>
        <v>10000</v>
      </c>
      <c r="T28" s="80">
        <f t="shared" si="15"/>
        <v>0</v>
      </c>
      <c r="U28" s="77"/>
      <c r="V28" s="96" t="e">
        <f>L28+#REF!+Q28</f>
        <v>#REF!</v>
      </c>
      <c r="W28" s="92">
        <f>'1421'!H30</f>
        <v>0</v>
      </c>
      <c r="X28" s="92">
        <f>'1421'!I30</f>
        <v>12500</v>
      </c>
      <c r="Y28" s="80">
        <f t="shared" si="16"/>
        <v>0</v>
      </c>
      <c r="Z28" s="78"/>
      <c r="AA28" s="96" t="e">
        <f>#REF!+Q28+V28</f>
        <v>#REF!</v>
      </c>
      <c r="AB28" s="92">
        <f>'1601'!H30</f>
        <v>0</v>
      </c>
      <c r="AC28" s="92">
        <f>'1601'!I30</f>
        <v>114146</v>
      </c>
      <c r="AD28" s="80">
        <f t="shared" si="17"/>
        <v>0</v>
      </c>
      <c r="AE28" s="78"/>
      <c r="AF28" s="92">
        <v>0</v>
      </c>
      <c r="AG28" s="92">
        <f>'1621'!H30</f>
        <v>0</v>
      </c>
      <c r="AH28" s="96">
        <f>'1621'!I30</f>
        <v>4028</v>
      </c>
      <c r="AI28" s="80">
        <f t="shared" si="18"/>
        <v>0</v>
      </c>
      <c r="AJ28" s="78"/>
      <c r="AK28" s="96" t="e">
        <f t="shared" si="19"/>
        <v>#REF!</v>
      </c>
      <c r="AL28" s="96">
        <f>'1721'!H30</f>
        <v>0</v>
      </c>
      <c r="AM28" s="96">
        <f>'1721'!I30</f>
        <v>120000</v>
      </c>
      <c r="AN28" s="80">
        <f t="shared" si="20"/>
        <v>0</v>
      </c>
      <c r="AO28" s="78"/>
      <c r="AP28" s="96" t="e">
        <f t="shared" si="21"/>
        <v>#REF!</v>
      </c>
      <c r="AQ28" s="96">
        <f>'9000'!H27</f>
        <v>0</v>
      </c>
      <c r="AR28" s="96">
        <f>'9000'!I27</f>
        <v>235000</v>
      </c>
      <c r="AS28" s="80">
        <f t="shared" si="22"/>
        <v>0</v>
      </c>
      <c r="AT28" s="78"/>
      <c r="AU28" s="96" t="e">
        <f t="shared" si="23"/>
        <v>#REF!</v>
      </c>
      <c r="AV28" s="92">
        <f t="shared" si="1"/>
        <v>0</v>
      </c>
      <c r="AW28" s="92">
        <f t="shared" si="2"/>
        <v>495674</v>
      </c>
      <c r="AX28" s="93">
        <f t="shared" si="24"/>
        <v>0</v>
      </c>
    </row>
    <row r="29" spans="1:50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v>0</v>
      </c>
      <c r="H29" s="92">
        <f>'1351'!H29</f>
        <v>0</v>
      </c>
      <c r="I29" s="92">
        <f>'1351'!I29</f>
        <v>0</v>
      </c>
      <c r="J29" s="80" t="s">
        <v>95</v>
      </c>
      <c r="K29" s="101"/>
      <c r="L29" s="96">
        <v>0</v>
      </c>
      <c r="M29" s="92">
        <f>'1361'!H31</f>
        <v>0</v>
      </c>
      <c r="N29" s="92">
        <f>'1361'!I31</f>
        <v>0</v>
      </c>
      <c r="O29" s="80" t="str">
        <f t="shared" si="14"/>
        <v>%</v>
      </c>
      <c r="P29" s="101"/>
      <c r="Q29" s="96" t="e">
        <f>G29+L29+#REF!</f>
        <v>#REF!</v>
      </c>
      <c r="R29" s="92">
        <f>'1401'!H31</f>
        <v>0</v>
      </c>
      <c r="S29" s="92">
        <f>'1401'!I31</f>
        <v>0</v>
      </c>
      <c r="T29" s="80" t="str">
        <f t="shared" si="15"/>
        <v>%</v>
      </c>
      <c r="U29" s="77"/>
      <c r="V29" s="96" t="e">
        <f>L29+#REF!+Q29</f>
        <v>#REF!</v>
      </c>
      <c r="W29" s="92">
        <f>'1421'!H31</f>
        <v>0</v>
      </c>
      <c r="X29" s="92">
        <f>'1421'!I31</f>
        <v>0</v>
      </c>
      <c r="Y29" s="80" t="str">
        <f t="shared" si="16"/>
        <v>%</v>
      </c>
      <c r="Z29" s="78"/>
      <c r="AA29" s="96" t="e">
        <f>#REF!+Q29+V29</f>
        <v>#REF!</v>
      </c>
      <c r="AB29" s="92">
        <f>'1601'!H31</f>
        <v>0</v>
      </c>
      <c r="AC29" s="92">
        <f>'1601'!I31</f>
        <v>0</v>
      </c>
      <c r="AD29" s="80" t="str">
        <f t="shared" si="17"/>
        <v>%</v>
      </c>
      <c r="AE29" s="78"/>
      <c r="AF29" s="92">
        <v>0</v>
      </c>
      <c r="AG29" s="92">
        <f>'1621'!H31</f>
        <v>0</v>
      </c>
      <c r="AH29" s="96">
        <f>'1621'!I31</f>
        <v>0</v>
      </c>
      <c r="AI29" s="80" t="str">
        <f t="shared" si="18"/>
        <v>%</v>
      </c>
      <c r="AJ29" s="78"/>
      <c r="AK29" s="96" t="e">
        <f t="shared" si="19"/>
        <v>#REF!</v>
      </c>
      <c r="AL29" s="96">
        <f>'1721'!H31</f>
        <v>0</v>
      </c>
      <c r="AM29" s="96">
        <f>'1721'!I31</f>
        <v>0</v>
      </c>
      <c r="AN29" s="80" t="str">
        <f t="shared" si="20"/>
        <v>%</v>
      </c>
      <c r="AO29" s="78"/>
      <c r="AP29" s="96" t="e">
        <f t="shared" si="21"/>
        <v>#REF!</v>
      </c>
      <c r="AQ29" s="96">
        <f>'9000'!H28</f>
        <v>0</v>
      </c>
      <c r="AR29" s="96">
        <f>'9000'!I28</f>
        <v>0</v>
      </c>
      <c r="AS29" s="80" t="str">
        <f t="shared" si="22"/>
        <v>%</v>
      </c>
      <c r="AT29" s="78"/>
      <c r="AU29" s="96" t="e">
        <f t="shared" si="23"/>
        <v>#REF!</v>
      </c>
      <c r="AV29" s="92">
        <f t="shared" si="1"/>
        <v>0</v>
      </c>
      <c r="AW29" s="92">
        <f t="shared" si="2"/>
        <v>0</v>
      </c>
      <c r="AX29" s="93" t="str">
        <f t="shared" si="24"/>
        <v>%</v>
      </c>
    </row>
    <row r="30" spans="1:50" ht="22.9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420255.9</v>
      </c>
      <c r="H30" s="102">
        <f>SUM(H14:H29)</f>
        <v>385442.54000000004</v>
      </c>
      <c r="I30" s="102">
        <f>SUM(I14:I29)</f>
        <v>4502585</v>
      </c>
      <c r="J30" s="103">
        <v>8.8403849620694447E-2</v>
      </c>
      <c r="K30" s="101"/>
      <c r="L30" s="102">
        <f>SUM(L14:L29)</f>
        <v>0</v>
      </c>
      <c r="M30" s="102">
        <f>SUM(M14:M29)</f>
        <v>481793.1</v>
      </c>
      <c r="N30" s="102">
        <f>SUM(N14:N29)</f>
        <v>5657487</v>
      </c>
      <c r="O30" s="103">
        <f>IF(N30=0,"",M30/N30)</f>
        <v>8.5160266386825098E-2</v>
      </c>
      <c r="P30" s="101"/>
      <c r="Q30" s="102" t="e">
        <f>SUM(Q14:Q29)</f>
        <v>#REF!</v>
      </c>
      <c r="R30" s="102">
        <f>SUM(R14:R29)</f>
        <v>350399.72</v>
      </c>
      <c r="S30" s="102">
        <f>SUM(S14:S29)</f>
        <v>4216732</v>
      </c>
      <c r="T30" s="103">
        <f>IF(S30=0,"",R30/S30)</f>
        <v>8.3097460308124857E-2</v>
      </c>
      <c r="U30" s="77"/>
      <c r="V30" s="102" t="e">
        <f>SUM(V14:V29)</f>
        <v>#REF!</v>
      </c>
      <c r="W30" s="102">
        <f>SUM(W14:W29)</f>
        <v>354850.2900000001</v>
      </c>
      <c r="X30" s="102">
        <f>SUM(X14:X29)</f>
        <v>3998964</v>
      </c>
      <c r="Y30" s="103">
        <f>IF(X30=0,"",W30/X30)</f>
        <v>8.8735555008747288E-2</v>
      </c>
      <c r="Z30" s="78"/>
      <c r="AA30" s="102" t="e">
        <f>SUM(AA14:AA29)</f>
        <v>#REF!</v>
      </c>
      <c r="AB30" s="102">
        <f>SUM(AB14:AB29)</f>
        <v>459782.44999999995</v>
      </c>
      <c r="AC30" s="102">
        <f>SUM(AC14:AC29)</f>
        <v>5502822</v>
      </c>
      <c r="AD30" s="103">
        <f>IF(AC30=0,"",AB30/AC30)</f>
        <v>8.3553938324735913E-2</v>
      </c>
      <c r="AE30" s="78"/>
      <c r="AF30" s="102">
        <f>SUM(AF14:AF29)</f>
        <v>0</v>
      </c>
      <c r="AG30" s="102">
        <f>SUM(AG14:AG29)</f>
        <v>649722.64</v>
      </c>
      <c r="AH30" s="102">
        <f>SUM(AH14:AH29)</f>
        <v>6208643</v>
      </c>
      <c r="AI30" s="103">
        <f>IF(AH30=0,"",AG30/AH30)</f>
        <v>0.10464809137842199</v>
      </c>
      <c r="AJ30" s="78"/>
      <c r="AK30" s="102" t="e">
        <f>SUM(AK14:AK29)</f>
        <v>#REF!</v>
      </c>
      <c r="AL30" s="102">
        <f>SUM(AL14:AL29)</f>
        <v>1102789.83</v>
      </c>
      <c r="AM30" s="102">
        <f>SUM(AM14:AM29)</f>
        <v>13328003</v>
      </c>
      <c r="AN30" s="103">
        <f>IF(AM30=0,"",AL30/AM30)</f>
        <v>8.2742315559202681E-2</v>
      </c>
      <c r="AO30" s="78"/>
      <c r="AP30" s="102" t="e">
        <f>SUM(AP14:AP29)</f>
        <v>#REF!</v>
      </c>
      <c r="AQ30" s="102">
        <f>SUM(AQ14:AQ29)</f>
        <v>482145.79</v>
      </c>
      <c r="AR30" s="102">
        <f>SUM(AR14:AR29)</f>
        <v>3269962.6</v>
      </c>
      <c r="AS30" s="103">
        <f>IF(AR30=0,"",AQ30/AR30)</f>
        <v>0.14744688211418686</v>
      </c>
      <c r="AT30" s="78"/>
      <c r="AU30" s="102" t="e">
        <f>SUM(AU14:AU29)</f>
        <v>#REF!</v>
      </c>
      <c r="AV30" s="118">
        <f>SUM(AV14:AV29)</f>
        <v>4266926.3599999994</v>
      </c>
      <c r="AW30" s="118">
        <f>SUM(AW14:AW29)</f>
        <v>46685198.600000001</v>
      </c>
      <c r="AX30" s="119">
        <f>IF(AW30=0,"",AV30/AW30)</f>
        <v>9.1397841027926988E-2</v>
      </c>
    </row>
    <row r="31" spans="1:50" ht="13.9" customHeight="1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0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v>18008.12</v>
      </c>
      <c r="H34" s="92">
        <f>'1351'!H34</f>
        <v>21040.749999999996</v>
      </c>
      <c r="I34" s="92">
        <f>'1351'!I34</f>
        <v>3036242.41</v>
      </c>
      <c r="J34" s="80">
        <v>5.4045228213744027E-3</v>
      </c>
      <c r="K34" s="101"/>
      <c r="L34" s="92">
        <v>6193.79</v>
      </c>
      <c r="M34" s="92">
        <f>'1361'!H36</f>
        <v>13581.81</v>
      </c>
      <c r="N34" s="92">
        <f>'1361'!I36</f>
        <v>3990635.8399999994</v>
      </c>
      <c r="O34" s="80">
        <f t="shared" ref="O34:O48" si="25">IF(N34=0,"%",M34/N34)</f>
        <v>3.4034200424561921E-3</v>
      </c>
      <c r="P34" s="101"/>
      <c r="Q34" s="96" t="e">
        <f>G34+L34+#REF!</f>
        <v>#REF!</v>
      </c>
      <c r="R34" s="92">
        <f>'1401'!H36</f>
        <v>11716.42</v>
      </c>
      <c r="S34" s="92">
        <f>'1401'!I36</f>
        <v>3073127.68</v>
      </c>
      <c r="T34" s="80">
        <f t="shared" ref="T34:T49" si="26">IF(S34=0,"%",R34/S34)</f>
        <v>3.8125392824550652E-3</v>
      </c>
      <c r="U34" s="77"/>
      <c r="V34" s="96" t="e">
        <f>L34+#REF!+Q34</f>
        <v>#REF!</v>
      </c>
      <c r="W34" s="92">
        <f>'1421'!H36</f>
        <v>9973.4199999999983</v>
      </c>
      <c r="X34" s="92">
        <f>'1421'!I36</f>
        <v>2976172.8600000003</v>
      </c>
      <c r="Y34" s="80">
        <f t="shared" ref="Y34:Y49" si="27">IF(X34=0,"%",W34/X34)</f>
        <v>3.3510889552295685E-3</v>
      </c>
      <c r="Z34" s="78"/>
      <c r="AA34" s="96" t="e">
        <f>#REF!+Q34+V34</f>
        <v>#REF!</v>
      </c>
      <c r="AB34" s="92">
        <f>'1601'!H36</f>
        <v>7038.34</v>
      </c>
      <c r="AC34" s="92">
        <f>'1601'!I36</f>
        <v>3166831.0799999996</v>
      </c>
      <c r="AD34" s="80">
        <f t="shared" ref="AD34:AD49" si="28">IF(AC34=0,"%",AB34/AC34)</f>
        <v>2.2225182910608548E-3</v>
      </c>
      <c r="AE34" s="78"/>
      <c r="AF34" s="92">
        <v>0</v>
      </c>
      <c r="AG34" s="92">
        <f>'1621'!H37</f>
        <v>22259.56</v>
      </c>
      <c r="AH34" s="96">
        <f>'1621'!I37</f>
        <v>3601966.5600000005</v>
      </c>
      <c r="AI34" s="80">
        <f t="shared" ref="AI34:AI49" si="29">IF(AH34=0,"%",AG34/AH34)</f>
        <v>6.1798352730959277E-3</v>
      </c>
      <c r="AJ34" s="78"/>
      <c r="AK34" s="96" t="e">
        <f t="shared" ref="AK34:AK49" si="30">V34+AA34+AF34</f>
        <v>#REF!</v>
      </c>
      <c r="AL34" s="96">
        <f>'1721'!H36</f>
        <v>396776.27</v>
      </c>
      <c r="AM34" s="96">
        <f>'1721'!I36</f>
        <v>7965987.2800000012</v>
      </c>
      <c r="AN34" s="80">
        <f t="shared" ref="AN34:AN49" si="31">IF(AM34=0,"%",AL34/AM34)</f>
        <v>4.980880034746929E-2</v>
      </c>
      <c r="AO34" s="78"/>
      <c r="AP34" s="96" t="e">
        <f t="shared" ref="AP34:AP49" si="32">AA34+AF34+AK34</f>
        <v>#REF!</v>
      </c>
      <c r="AQ34" s="96">
        <f>'9000'!H33</f>
        <v>0</v>
      </c>
      <c r="AR34" s="96">
        <f>'9000'!I33</f>
        <v>37275</v>
      </c>
      <c r="AS34" s="80">
        <f t="shared" ref="AS34:AS48" si="33">IF(AR34=0,"%",AQ34/AR34)</f>
        <v>0</v>
      </c>
      <c r="AT34" s="78"/>
      <c r="AU34" s="96" t="e">
        <f t="shared" ref="AU34:AU49" si="34">AF34+AK34+AP34</f>
        <v>#REF!</v>
      </c>
      <c r="AV34" s="92">
        <f>H34+M34+R34+W34+AB34+AG34+AL34+AQ34</f>
        <v>482386.57</v>
      </c>
      <c r="AW34" s="92">
        <f>I34+N34+S34+X34+AC34+AH34+AM34+AR34</f>
        <v>27848238.710000001</v>
      </c>
      <c r="AX34" s="93">
        <f t="shared" ref="AX34:AX48" si="35">IF(AW34=0,"%",AV34/AW34)</f>
        <v>1.7321977702912328E-2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v>142</v>
      </c>
      <c r="H35" s="92">
        <f>'1351'!H35</f>
        <v>0</v>
      </c>
      <c r="I35" s="92">
        <f>'1351'!I35</f>
        <v>168501.10000000003</v>
      </c>
      <c r="J35" s="80">
        <v>8.8888260133120804E-4</v>
      </c>
      <c r="K35" s="101"/>
      <c r="L35" s="92">
        <v>73225</v>
      </c>
      <c r="M35" s="92">
        <f>'1361'!H37</f>
        <v>4.96</v>
      </c>
      <c r="N35" s="92">
        <f>'1361'!I37</f>
        <v>313432.13999999996</v>
      </c>
      <c r="O35" s="80">
        <f t="shared" si="25"/>
        <v>1.5824797035811326E-5</v>
      </c>
      <c r="P35" s="101"/>
      <c r="Q35" s="96" t="e">
        <f>G35+L35+#REF!</f>
        <v>#REF!</v>
      </c>
      <c r="R35" s="92">
        <f>'1401'!H37</f>
        <v>250</v>
      </c>
      <c r="S35" s="92">
        <f>'1401'!I37</f>
        <v>179204.15</v>
      </c>
      <c r="T35" s="80">
        <f t="shared" si="26"/>
        <v>1.3950569783121652E-3</v>
      </c>
      <c r="U35" s="77"/>
      <c r="V35" s="96" t="e">
        <f>L35+#REF!+Q35</f>
        <v>#REF!</v>
      </c>
      <c r="W35" s="92">
        <f>'1421'!H37</f>
        <v>292.88</v>
      </c>
      <c r="X35" s="92">
        <f>'1421'!I37</f>
        <v>213223.19</v>
      </c>
      <c r="Y35" s="80">
        <f t="shared" si="27"/>
        <v>1.3735841772182472E-3</v>
      </c>
      <c r="Z35" s="78"/>
      <c r="AA35" s="96" t="e">
        <f>#REF!+Q35+V35</f>
        <v>#REF!</v>
      </c>
      <c r="AB35" s="92">
        <f>'1601'!H37</f>
        <v>3484.6</v>
      </c>
      <c r="AC35" s="92">
        <f>'1601'!I37</f>
        <v>150390.69999999998</v>
      </c>
      <c r="AD35" s="80">
        <f t="shared" si="28"/>
        <v>2.3170315717660737E-2</v>
      </c>
      <c r="AE35" s="78"/>
      <c r="AF35" s="92">
        <v>0</v>
      </c>
      <c r="AG35" s="92">
        <f>'1621'!H38</f>
        <v>0</v>
      </c>
      <c r="AH35" s="96">
        <f>'1621'!I38</f>
        <v>79216.110000000015</v>
      </c>
      <c r="AI35" s="80">
        <f t="shared" si="29"/>
        <v>0</v>
      </c>
      <c r="AJ35" s="78"/>
      <c r="AK35" s="96" t="e">
        <f t="shared" si="30"/>
        <v>#REF!</v>
      </c>
      <c r="AL35" s="96">
        <f>'1721'!H37</f>
        <v>10038.44</v>
      </c>
      <c r="AM35" s="96">
        <f>'1721'!I37</f>
        <v>705621.67999999982</v>
      </c>
      <c r="AN35" s="80">
        <f t="shared" si="31"/>
        <v>1.4226376944653972E-2</v>
      </c>
      <c r="AO35" s="78"/>
      <c r="AP35" s="96" t="e">
        <f t="shared" si="32"/>
        <v>#REF!</v>
      </c>
      <c r="AQ35" s="96">
        <f>'9000'!H34</f>
        <v>31544.5</v>
      </c>
      <c r="AR35" s="96">
        <f>'9000'!I34</f>
        <v>1003215.7899999998</v>
      </c>
      <c r="AS35" s="80">
        <f t="shared" si="33"/>
        <v>3.1443384677986387E-2</v>
      </c>
      <c r="AT35" s="78"/>
      <c r="AU35" s="96" t="e">
        <f t="shared" si="34"/>
        <v>#REF!</v>
      </c>
      <c r="AV35" s="92">
        <f t="shared" ref="AV35:AV49" si="36">H35+M35+R35+W35+AB35+AG35+AL35+AQ35</f>
        <v>45615.380000000005</v>
      </c>
      <c r="AW35" s="92">
        <f t="shared" ref="AW35:AW49" si="37">I35+N35+S35+X35+AC35+AH35+AM35+AR35</f>
        <v>2812804.8599999994</v>
      </c>
      <c r="AX35" s="93">
        <f t="shared" si="35"/>
        <v>1.6217043936705946E-2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v>0</v>
      </c>
      <c r="H36" s="92">
        <f>'1351'!H36</f>
        <v>0</v>
      </c>
      <c r="I36" s="92">
        <f>'1351'!I36</f>
        <v>18000</v>
      </c>
      <c r="J36" s="80">
        <v>0</v>
      </c>
      <c r="K36" s="101"/>
      <c r="L36" s="96">
        <v>0</v>
      </c>
      <c r="M36" s="92">
        <f>'1361'!H38</f>
        <v>0</v>
      </c>
      <c r="N36" s="92">
        <f>'1361'!I38</f>
        <v>18000</v>
      </c>
      <c r="O36" s="80">
        <f t="shared" si="25"/>
        <v>0</v>
      </c>
      <c r="P36" s="101"/>
      <c r="Q36" s="96" t="e">
        <f>G36+L36+#REF!</f>
        <v>#REF!</v>
      </c>
      <c r="R36" s="92">
        <f>'1401'!H38</f>
        <v>0</v>
      </c>
      <c r="S36" s="92">
        <f>'1401'!I38</f>
        <v>18000</v>
      </c>
      <c r="T36" s="80">
        <f t="shared" si="26"/>
        <v>0</v>
      </c>
      <c r="U36" s="77"/>
      <c r="V36" s="96" t="e">
        <f>L36+#REF!+Q36</f>
        <v>#REF!</v>
      </c>
      <c r="W36" s="92">
        <f>'1421'!H38</f>
        <v>0</v>
      </c>
      <c r="X36" s="92">
        <f>'1421'!I38</f>
        <v>18000</v>
      </c>
      <c r="Y36" s="80">
        <f t="shared" si="27"/>
        <v>0</v>
      </c>
      <c r="Z36" s="78"/>
      <c r="AA36" s="96" t="e">
        <f>#REF!+Q36+V36</f>
        <v>#REF!</v>
      </c>
      <c r="AB36" s="92">
        <f>'1601'!H38</f>
        <v>0</v>
      </c>
      <c r="AC36" s="92">
        <f>'1601'!I38</f>
        <v>18000</v>
      </c>
      <c r="AD36" s="80">
        <f t="shared" si="28"/>
        <v>0</v>
      </c>
      <c r="AE36" s="78"/>
      <c r="AF36" s="92">
        <v>0</v>
      </c>
      <c r="AG36" s="92">
        <f>'1621'!H39</f>
        <v>0</v>
      </c>
      <c r="AH36" s="96">
        <f>'1621'!I39</f>
        <v>18000</v>
      </c>
      <c r="AI36" s="80">
        <f t="shared" si="29"/>
        <v>0</v>
      </c>
      <c r="AJ36" s="78"/>
      <c r="AK36" s="96" t="e">
        <f t="shared" si="30"/>
        <v>#REF!</v>
      </c>
      <c r="AL36" s="96">
        <f>'1721'!H38</f>
        <v>0</v>
      </c>
      <c r="AM36" s="96">
        <f>'1721'!I38</f>
        <v>25000</v>
      </c>
      <c r="AN36" s="80">
        <f t="shared" si="31"/>
        <v>0</v>
      </c>
      <c r="AO36" s="78"/>
      <c r="AP36" s="96" t="e">
        <f t="shared" si="32"/>
        <v>#REF!</v>
      </c>
      <c r="AQ36" s="96">
        <f>'9000'!H35</f>
        <v>481.8</v>
      </c>
      <c r="AR36" s="96">
        <f>'9000'!I35</f>
        <v>165500</v>
      </c>
      <c r="AS36" s="80">
        <f t="shared" si="33"/>
        <v>2.9111782477341391E-3</v>
      </c>
      <c r="AT36" s="78"/>
      <c r="AU36" s="96" t="e">
        <f t="shared" si="34"/>
        <v>#REF!</v>
      </c>
      <c r="AV36" s="92">
        <f t="shared" si="36"/>
        <v>481.8</v>
      </c>
      <c r="AW36" s="92">
        <f t="shared" si="37"/>
        <v>298500</v>
      </c>
      <c r="AX36" s="93">
        <f t="shared" si="35"/>
        <v>1.614070351758794E-3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v>0</v>
      </c>
      <c r="H37" s="92">
        <f>'1351'!H37</f>
        <v>0</v>
      </c>
      <c r="I37" s="92">
        <f>'1351'!I37</f>
        <v>0</v>
      </c>
      <c r="J37" s="80" t="s">
        <v>95</v>
      </c>
      <c r="K37" s="101"/>
      <c r="L37" s="96">
        <v>0</v>
      </c>
      <c r="M37" s="92">
        <f>'1361'!H39</f>
        <v>0</v>
      </c>
      <c r="N37" s="92">
        <f>'1361'!I39</f>
        <v>0</v>
      </c>
      <c r="O37" s="80" t="str">
        <f t="shared" si="25"/>
        <v>%</v>
      </c>
      <c r="P37" s="101"/>
      <c r="Q37" s="96" t="e">
        <f>G37+L37+#REF!</f>
        <v>#REF!</v>
      </c>
      <c r="R37" s="92">
        <f>'1401'!H39</f>
        <v>0</v>
      </c>
      <c r="S37" s="92">
        <f>'1401'!I39</f>
        <v>0</v>
      </c>
      <c r="T37" s="80" t="str">
        <f t="shared" si="26"/>
        <v>%</v>
      </c>
      <c r="U37" s="77"/>
      <c r="V37" s="96" t="e">
        <f>L37+#REF!+Q37</f>
        <v>#REF!</v>
      </c>
      <c r="W37" s="92">
        <f>'1421'!H39</f>
        <v>0</v>
      </c>
      <c r="X37" s="92">
        <f>'1421'!I39</f>
        <v>0</v>
      </c>
      <c r="Y37" s="80" t="str">
        <f t="shared" si="27"/>
        <v>%</v>
      </c>
      <c r="Z37" s="78"/>
      <c r="AA37" s="96" t="e">
        <f>#REF!+Q37+V37</f>
        <v>#REF!</v>
      </c>
      <c r="AB37" s="92">
        <f>'1601'!H39</f>
        <v>0</v>
      </c>
      <c r="AC37" s="92">
        <f>'1601'!I39</f>
        <v>0</v>
      </c>
      <c r="AD37" s="80" t="str">
        <f t="shared" si="28"/>
        <v>%</v>
      </c>
      <c r="AE37" s="78"/>
      <c r="AF37" s="92">
        <v>0</v>
      </c>
      <c r="AG37" s="92">
        <f>'1621'!H40</f>
        <v>0</v>
      </c>
      <c r="AH37" s="96">
        <f>'1621'!I40</f>
        <v>0</v>
      </c>
      <c r="AI37" s="80" t="str">
        <f t="shared" si="29"/>
        <v>%</v>
      </c>
      <c r="AJ37" s="78"/>
      <c r="AK37" s="96" t="e">
        <f t="shared" si="30"/>
        <v>#REF!</v>
      </c>
      <c r="AL37" s="96">
        <f>'1721'!H39</f>
        <v>0</v>
      </c>
      <c r="AM37" s="96">
        <f>'1721'!I39</f>
        <v>0</v>
      </c>
      <c r="AN37" s="80" t="str">
        <f t="shared" si="31"/>
        <v>%</v>
      </c>
      <c r="AO37" s="78"/>
      <c r="AP37" s="96" t="e">
        <f t="shared" si="32"/>
        <v>#REF!</v>
      </c>
      <c r="AQ37" s="96">
        <f>'9000'!H36</f>
        <v>18990.699999999997</v>
      </c>
      <c r="AR37" s="96">
        <f>'9000'!I36</f>
        <v>435982.26000000007</v>
      </c>
      <c r="AS37" s="80">
        <f t="shared" si="33"/>
        <v>4.3558423684486598E-2</v>
      </c>
      <c r="AT37" s="78"/>
      <c r="AU37" s="96" t="e">
        <f t="shared" si="34"/>
        <v>#REF!</v>
      </c>
      <c r="AV37" s="92">
        <f t="shared" si="36"/>
        <v>18990.699999999997</v>
      </c>
      <c r="AW37" s="92">
        <f t="shared" si="37"/>
        <v>435982.26000000007</v>
      </c>
      <c r="AX37" s="93">
        <f t="shared" si="35"/>
        <v>4.3558423684486598E-2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v>36361.040000000001</v>
      </c>
      <c r="H38" s="92">
        <f>'1351'!H38</f>
        <v>36559.649999999994</v>
      </c>
      <c r="I38" s="92">
        <f>'1351'!I38</f>
        <v>475535.99</v>
      </c>
      <c r="J38" s="80">
        <v>8.6510148841973694E-2</v>
      </c>
      <c r="K38" s="101"/>
      <c r="L38" s="96">
        <v>0</v>
      </c>
      <c r="M38" s="92">
        <f>'1361'!H40</f>
        <v>39456.87000000001</v>
      </c>
      <c r="N38" s="92">
        <f>'1361'!I40</f>
        <v>456735.28000000009</v>
      </c>
      <c r="O38" s="80">
        <f t="shared" si="25"/>
        <v>8.6388925331102082E-2</v>
      </c>
      <c r="P38" s="101"/>
      <c r="Q38" s="96" t="e">
        <f>G38+L38+#REF!</f>
        <v>#REF!</v>
      </c>
      <c r="R38" s="92">
        <f>'1401'!H40</f>
        <v>27383.26</v>
      </c>
      <c r="S38" s="92">
        <f>'1401'!I40</f>
        <v>374553.25000000006</v>
      </c>
      <c r="T38" s="80">
        <f t="shared" si="26"/>
        <v>7.3109124003062298E-2</v>
      </c>
      <c r="U38" s="77"/>
      <c r="V38" s="96" t="e">
        <f>L38+#REF!+Q38</f>
        <v>#REF!</v>
      </c>
      <c r="W38" s="92">
        <f>'1421'!H40</f>
        <v>33758.109999999993</v>
      </c>
      <c r="X38" s="92">
        <f>'1421'!I40</f>
        <v>422021.50000000006</v>
      </c>
      <c r="Y38" s="80">
        <f t="shared" si="27"/>
        <v>7.9991445933441749E-2</v>
      </c>
      <c r="Z38" s="78"/>
      <c r="AA38" s="96" t="e">
        <f>#REF!+Q38+V38</f>
        <v>#REF!</v>
      </c>
      <c r="AB38" s="92">
        <f>'1601'!H40</f>
        <v>38736.259999999995</v>
      </c>
      <c r="AC38" s="92">
        <f>'1601'!I40</f>
        <v>679426.91999999993</v>
      </c>
      <c r="AD38" s="80">
        <f t="shared" si="28"/>
        <v>5.7013136894840728E-2</v>
      </c>
      <c r="AE38" s="78"/>
      <c r="AF38" s="92">
        <v>0</v>
      </c>
      <c r="AG38" s="92">
        <f>'1621'!H41</f>
        <v>44417.33</v>
      </c>
      <c r="AH38" s="96">
        <f>'1621'!I41</f>
        <v>705628.09</v>
      </c>
      <c r="AI38" s="80">
        <f t="shared" si="29"/>
        <v>6.2947224790895165E-2</v>
      </c>
      <c r="AJ38" s="78"/>
      <c r="AK38" s="96" t="e">
        <f t="shared" si="30"/>
        <v>#REF!</v>
      </c>
      <c r="AL38" s="96">
        <f>'1721'!H40</f>
        <v>87069.07</v>
      </c>
      <c r="AM38" s="96">
        <f>'1721'!I40</f>
        <v>1286338.8699999999</v>
      </c>
      <c r="AN38" s="80">
        <f t="shared" si="31"/>
        <v>6.7687506014647611E-2</v>
      </c>
      <c r="AO38" s="78"/>
      <c r="AP38" s="96" t="e">
        <f t="shared" si="32"/>
        <v>#REF!</v>
      </c>
      <c r="AQ38" s="96">
        <f>'9000'!H37</f>
        <v>0</v>
      </c>
      <c r="AR38" s="96">
        <f>'9000'!I37</f>
        <v>0</v>
      </c>
      <c r="AS38" s="80" t="str">
        <f t="shared" si="33"/>
        <v>%</v>
      </c>
      <c r="AT38" s="78"/>
      <c r="AU38" s="96" t="e">
        <f t="shared" si="34"/>
        <v>#REF!</v>
      </c>
      <c r="AV38" s="92">
        <f t="shared" si="36"/>
        <v>307380.55</v>
      </c>
      <c r="AW38" s="92">
        <f t="shared" si="37"/>
        <v>4400239.8999999994</v>
      </c>
      <c r="AX38" s="93">
        <f t="shared" si="35"/>
        <v>6.9855407201775521E-2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v>0</v>
      </c>
      <c r="H39" s="92">
        <f>'1351'!H39</f>
        <v>0</v>
      </c>
      <c r="I39" s="92">
        <f>'1351'!I39</f>
        <v>0</v>
      </c>
      <c r="J39" s="80" t="s">
        <v>95</v>
      </c>
      <c r="K39" s="101"/>
      <c r="L39" s="96">
        <v>0</v>
      </c>
      <c r="M39" s="92">
        <f>'1361'!H41</f>
        <v>0</v>
      </c>
      <c r="N39" s="92">
        <f>'1361'!I41</f>
        <v>0</v>
      </c>
      <c r="O39" s="80" t="str">
        <f t="shared" si="25"/>
        <v>%</v>
      </c>
      <c r="P39" s="101"/>
      <c r="Q39" s="96" t="e">
        <f>G39+L39+#REF!</f>
        <v>#REF!</v>
      </c>
      <c r="R39" s="92">
        <f>'1401'!H41</f>
        <v>0</v>
      </c>
      <c r="S39" s="92">
        <f>'1401'!I41</f>
        <v>0</v>
      </c>
      <c r="T39" s="80" t="str">
        <f t="shared" si="26"/>
        <v>%</v>
      </c>
      <c r="U39" s="77"/>
      <c r="V39" s="96" t="e">
        <f>L39+#REF!+Q39</f>
        <v>#REF!</v>
      </c>
      <c r="W39" s="92">
        <f>'1421'!H41</f>
        <v>0</v>
      </c>
      <c r="X39" s="92">
        <f>'1421'!I41</f>
        <v>0</v>
      </c>
      <c r="Y39" s="80" t="str">
        <f t="shared" si="27"/>
        <v>%</v>
      </c>
      <c r="Z39" s="78"/>
      <c r="AA39" s="96" t="e">
        <f>#REF!+Q39+V39</f>
        <v>#REF!</v>
      </c>
      <c r="AB39" s="92">
        <f>'1601'!H41</f>
        <v>0</v>
      </c>
      <c r="AC39" s="92">
        <f>'1601'!I41</f>
        <v>0</v>
      </c>
      <c r="AD39" s="80" t="str">
        <f t="shared" si="28"/>
        <v>%</v>
      </c>
      <c r="AE39" s="78"/>
      <c r="AF39" s="92">
        <v>0</v>
      </c>
      <c r="AG39" s="92">
        <f>'1621'!H42</f>
        <v>0</v>
      </c>
      <c r="AH39" s="96">
        <f>'1621'!I42</f>
        <v>0</v>
      </c>
      <c r="AI39" s="80" t="str">
        <f t="shared" si="29"/>
        <v>%</v>
      </c>
      <c r="AJ39" s="78"/>
      <c r="AK39" s="96" t="e">
        <f t="shared" si="30"/>
        <v>#REF!</v>
      </c>
      <c r="AL39" s="96">
        <f>'1721'!H41</f>
        <v>0</v>
      </c>
      <c r="AM39" s="96">
        <f>'1721'!I41</f>
        <v>0</v>
      </c>
      <c r="AN39" s="80" t="str">
        <f t="shared" si="31"/>
        <v>%</v>
      </c>
      <c r="AO39" s="78"/>
      <c r="AP39" s="96" t="e">
        <f t="shared" si="32"/>
        <v>#REF!</v>
      </c>
      <c r="AQ39" s="96">
        <f>'9000'!H38</f>
        <v>0</v>
      </c>
      <c r="AR39" s="96">
        <f>'9000'!I38</f>
        <v>0</v>
      </c>
      <c r="AS39" s="80" t="str">
        <f t="shared" si="33"/>
        <v>%</v>
      </c>
      <c r="AT39" s="78"/>
      <c r="AU39" s="96" t="e">
        <f t="shared" si="34"/>
        <v>#REF!</v>
      </c>
      <c r="AV39" s="92">
        <f t="shared" si="36"/>
        <v>0</v>
      </c>
      <c r="AW39" s="92">
        <f t="shared" si="37"/>
        <v>0</v>
      </c>
      <c r="AX39" s="93" t="str">
        <f t="shared" si="35"/>
        <v>%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v>1976.2</v>
      </c>
      <c r="H40" s="92">
        <f>'1351'!H40</f>
        <v>1921.97</v>
      </c>
      <c r="I40" s="92">
        <f>'1351'!I40</f>
        <v>20670</v>
      </c>
      <c r="J40" s="80">
        <v>9.4010751153608296E-2</v>
      </c>
      <c r="K40" s="101"/>
      <c r="L40" s="96">
        <v>0</v>
      </c>
      <c r="M40" s="92">
        <f>'1361'!H42</f>
        <v>2422.56</v>
      </c>
      <c r="N40" s="92">
        <f>'1361'!I42</f>
        <v>26169</v>
      </c>
      <c r="O40" s="80">
        <f t="shared" si="25"/>
        <v>9.257365585234438E-2</v>
      </c>
      <c r="P40" s="101"/>
      <c r="Q40" s="96" t="e">
        <f>G40+L40+#REF!</f>
        <v>#REF!</v>
      </c>
      <c r="R40" s="92">
        <f>'1401'!H42</f>
        <v>1702.73</v>
      </c>
      <c r="S40" s="92">
        <f>'1401'!I42</f>
        <v>18135</v>
      </c>
      <c r="T40" s="80">
        <f t="shared" si="26"/>
        <v>9.3891921698373307E-2</v>
      </c>
      <c r="U40" s="77"/>
      <c r="V40" s="96" t="e">
        <f>L40+#REF!+Q40</f>
        <v>#REF!</v>
      </c>
      <c r="W40" s="92">
        <f>'1421'!H42</f>
        <v>1731.97</v>
      </c>
      <c r="X40" s="92">
        <f>'1421'!I42</f>
        <v>18369</v>
      </c>
      <c r="Y40" s="80">
        <f t="shared" si="27"/>
        <v>9.4287658555174486E-2</v>
      </c>
      <c r="Z40" s="78"/>
      <c r="AA40" s="96" t="e">
        <f>#REF!+Q40+V40</f>
        <v>#REF!</v>
      </c>
      <c r="AB40" s="92">
        <f>'1601'!H42</f>
        <v>2345.83</v>
      </c>
      <c r="AC40" s="92">
        <f>'1601'!I42</f>
        <v>25467</v>
      </c>
      <c r="AD40" s="80">
        <f t="shared" si="28"/>
        <v>9.2112537794007923E-2</v>
      </c>
      <c r="AE40" s="78"/>
      <c r="AF40" s="92">
        <v>0</v>
      </c>
      <c r="AG40" s="92">
        <f>'1621'!H43</f>
        <v>2798.92</v>
      </c>
      <c r="AH40" s="96">
        <f>'1621'!I43</f>
        <v>29250</v>
      </c>
      <c r="AI40" s="80">
        <f t="shared" si="29"/>
        <v>9.5689572649572646E-2</v>
      </c>
      <c r="AJ40" s="78"/>
      <c r="AK40" s="96" t="e">
        <f t="shared" si="30"/>
        <v>#REF!</v>
      </c>
      <c r="AL40" s="96">
        <f>'1721'!H42</f>
        <v>5846.3</v>
      </c>
      <c r="AM40" s="96">
        <f>'1721'!I42</f>
        <v>62790</v>
      </c>
      <c r="AN40" s="80">
        <f t="shared" si="31"/>
        <v>9.3108775282688336E-2</v>
      </c>
      <c r="AO40" s="78"/>
      <c r="AP40" s="96" t="e">
        <f t="shared" si="32"/>
        <v>#REF!</v>
      </c>
      <c r="AQ40" s="96">
        <f>'9000'!H39</f>
        <v>47738.680000000008</v>
      </c>
      <c r="AR40" s="96">
        <f>'9000'!I39</f>
        <v>643830.44000000006</v>
      </c>
      <c r="AS40" s="80">
        <f t="shared" si="33"/>
        <v>7.4147907638539123E-2</v>
      </c>
      <c r="AT40" s="78"/>
      <c r="AU40" s="96" t="e">
        <f t="shared" si="34"/>
        <v>#REF!</v>
      </c>
      <c r="AV40" s="92">
        <f t="shared" si="36"/>
        <v>66508.960000000006</v>
      </c>
      <c r="AW40" s="92">
        <f t="shared" si="37"/>
        <v>844680.44000000006</v>
      </c>
      <c r="AX40" s="93">
        <f t="shared" si="35"/>
        <v>7.8738605572540546E-2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v>0</v>
      </c>
      <c r="H41" s="92">
        <f>'1351'!H41</f>
        <v>0</v>
      </c>
      <c r="I41" s="92">
        <f>'1351'!I41</f>
        <v>0</v>
      </c>
      <c r="J41" s="80" t="s">
        <v>95</v>
      </c>
      <c r="K41" s="101"/>
      <c r="L41" s="96">
        <v>0</v>
      </c>
      <c r="M41" s="92">
        <f>'1361'!H43</f>
        <v>0</v>
      </c>
      <c r="N41" s="92">
        <f>'1361'!I43</f>
        <v>0</v>
      </c>
      <c r="O41" s="80" t="str">
        <f t="shared" si="25"/>
        <v>%</v>
      </c>
      <c r="P41" s="101"/>
      <c r="Q41" s="96" t="e">
        <f>G41+L41+#REF!</f>
        <v>#REF!</v>
      </c>
      <c r="R41" s="92">
        <f>'1401'!H43</f>
        <v>0</v>
      </c>
      <c r="S41" s="92">
        <f>'1401'!I43</f>
        <v>0</v>
      </c>
      <c r="T41" s="80" t="str">
        <f t="shared" si="26"/>
        <v>%</v>
      </c>
      <c r="U41" s="77"/>
      <c r="V41" s="96" t="e">
        <f>L41+#REF!+Q41</f>
        <v>#REF!</v>
      </c>
      <c r="W41" s="92">
        <f>'1421'!H43</f>
        <v>0</v>
      </c>
      <c r="X41" s="92">
        <f>'1421'!I43</f>
        <v>0</v>
      </c>
      <c r="Y41" s="80" t="str">
        <f t="shared" si="27"/>
        <v>%</v>
      </c>
      <c r="Z41" s="78"/>
      <c r="AA41" s="96" t="e">
        <f>#REF!+Q41+V41</f>
        <v>#REF!</v>
      </c>
      <c r="AB41" s="92">
        <f>'1601'!H43</f>
        <v>0</v>
      </c>
      <c r="AC41" s="92">
        <f>'1601'!I43</f>
        <v>0</v>
      </c>
      <c r="AD41" s="80" t="str">
        <f t="shared" si="28"/>
        <v>%</v>
      </c>
      <c r="AE41" s="78"/>
      <c r="AF41" s="92">
        <v>0</v>
      </c>
      <c r="AG41" s="92">
        <f>'1621'!H44</f>
        <v>0</v>
      </c>
      <c r="AH41" s="96">
        <f>'1621'!I44</f>
        <v>0</v>
      </c>
      <c r="AI41" s="80" t="str">
        <f t="shared" si="29"/>
        <v>%</v>
      </c>
      <c r="AJ41" s="78"/>
      <c r="AK41" s="96" t="e">
        <f t="shared" si="30"/>
        <v>#REF!</v>
      </c>
      <c r="AL41" s="96">
        <f>'1721'!H43</f>
        <v>0</v>
      </c>
      <c r="AM41" s="96">
        <f>'1721'!I43</f>
        <v>0</v>
      </c>
      <c r="AN41" s="80" t="str">
        <f t="shared" si="31"/>
        <v>%</v>
      </c>
      <c r="AO41" s="78"/>
      <c r="AP41" s="96" t="e">
        <f t="shared" si="32"/>
        <v>#REF!</v>
      </c>
      <c r="AQ41" s="96">
        <f>'9000'!H40</f>
        <v>0</v>
      </c>
      <c r="AR41" s="96">
        <f>'9000'!I40</f>
        <v>0</v>
      </c>
      <c r="AS41" s="80" t="str">
        <f t="shared" si="33"/>
        <v>%</v>
      </c>
      <c r="AT41" s="78"/>
      <c r="AU41" s="96" t="e">
        <f t="shared" si="34"/>
        <v>#REF!</v>
      </c>
      <c r="AV41" s="92">
        <f t="shared" si="36"/>
        <v>0</v>
      </c>
      <c r="AW41" s="92">
        <f t="shared" si="37"/>
        <v>0</v>
      </c>
      <c r="AX41" s="93" t="str">
        <f t="shared" si="35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v>0</v>
      </c>
      <c r="H42" s="92">
        <f>'1351'!H42</f>
        <v>0</v>
      </c>
      <c r="I42" s="92">
        <f>'1351'!I42</f>
        <v>4</v>
      </c>
      <c r="J42" s="80" t="s">
        <v>95</v>
      </c>
      <c r="K42" s="101"/>
      <c r="L42" s="96">
        <v>0</v>
      </c>
      <c r="M42" s="92">
        <f>'1361'!H44</f>
        <v>0</v>
      </c>
      <c r="N42" s="92">
        <f>'1361'!I44</f>
        <v>0</v>
      </c>
      <c r="O42" s="80" t="str">
        <f t="shared" si="25"/>
        <v>%</v>
      </c>
      <c r="P42" s="101"/>
      <c r="Q42" s="96" t="e">
        <f>G42+L42+#REF!</f>
        <v>#REF!</v>
      </c>
      <c r="R42" s="92">
        <f>'1401'!H44</f>
        <v>0</v>
      </c>
      <c r="S42" s="92">
        <f>'1401'!I44</f>
        <v>0</v>
      </c>
      <c r="T42" s="80" t="str">
        <f t="shared" si="26"/>
        <v>%</v>
      </c>
      <c r="U42" s="77"/>
      <c r="V42" s="96" t="e">
        <f>L42+#REF!+Q42</f>
        <v>#REF!</v>
      </c>
      <c r="W42" s="92">
        <f>'1421'!H44</f>
        <v>0</v>
      </c>
      <c r="X42" s="92">
        <f>'1421'!I44</f>
        <v>0</v>
      </c>
      <c r="Y42" s="80" t="str">
        <f t="shared" si="27"/>
        <v>%</v>
      </c>
      <c r="Z42" s="78"/>
      <c r="AA42" s="96" t="e">
        <f>#REF!+Q42+V42</f>
        <v>#REF!</v>
      </c>
      <c r="AB42" s="92">
        <f>'1601'!H44</f>
        <v>0</v>
      </c>
      <c r="AC42" s="92">
        <f>'1601'!I44</f>
        <v>0</v>
      </c>
      <c r="AD42" s="80" t="str">
        <f t="shared" si="28"/>
        <v>%</v>
      </c>
      <c r="AE42" s="78"/>
      <c r="AF42" s="92">
        <v>0</v>
      </c>
      <c r="AG42" s="92">
        <f>'1621'!H45</f>
        <v>0</v>
      </c>
      <c r="AH42" s="96">
        <f>'1621'!I45</f>
        <v>0</v>
      </c>
      <c r="AI42" s="80" t="str">
        <f t="shared" si="29"/>
        <v>%</v>
      </c>
      <c r="AJ42" s="78"/>
      <c r="AK42" s="96" t="e">
        <f t="shared" si="30"/>
        <v>#REF!</v>
      </c>
      <c r="AL42" s="96">
        <f>'1721'!H44</f>
        <v>0</v>
      </c>
      <c r="AM42" s="96">
        <f>'1721'!I44</f>
        <v>0</v>
      </c>
      <c r="AN42" s="80" t="str">
        <f t="shared" si="31"/>
        <v>%</v>
      </c>
      <c r="AO42" s="78"/>
      <c r="AP42" s="96" t="e">
        <f t="shared" si="32"/>
        <v>#REF!</v>
      </c>
      <c r="AQ42" s="96">
        <f>'9000'!H41</f>
        <v>17354.230000000003</v>
      </c>
      <c r="AR42" s="96">
        <f>'9000'!I41</f>
        <v>225265.93</v>
      </c>
      <c r="AS42" s="80">
        <f t="shared" si="33"/>
        <v>7.703885802881956E-2</v>
      </c>
      <c r="AT42" s="78"/>
      <c r="AU42" s="96" t="e">
        <f t="shared" si="34"/>
        <v>#REF!</v>
      </c>
      <c r="AV42" s="92">
        <f t="shared" si="36"/>
        <v>17354.230000000003</v>
      </c>
      <c r="AW42" s="92">
        <f t="shared" si="37"/>
        <v>225269.93</v>
      </c>
      <c r="AX42" s="93">
        <f t="shared" si="35"/>
        <v>7.7037490090221997E-2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v>0</v>
      </c>
      <c r="H43" s="92">
        <f>'1351'!H43</f>
        <v>0</v>
      </c>
      <c r="I43" s="92">
        <f>'1351'!I43</f>
        <v>0</v>
      </c>
      <c r="J43" s="80" t="s">
        <v>95</v>
      </c>
      <c r="K43" s="101"/>
      <c r="L43" s="96">
        <v>0</v>
      </c>
      <c r="M43" s="92">
        <f>'1361'!H45</f>
        <v>0</v>
      </c>
      <c r="N43" s="92">
        <f>'1361'!I45</f>
        <v>0</v>
      </c>
      <c r="O43" s="80" t="str">
        <f t="shared" si="25"/>
        <v>%</v>
      </c>
      <c r="P43" s="101"/>
      <c r="Q43" s="96" t="e">
        <f>G43+L43+#REF!</f>
        <v>#REF!</v>
      </c>
      <c r="R43" s="92">
        <f>'1401'!H45</f>
        <v>0</v>
      </c>
      <c r="S43" s="92">
        <f>'1401'!I45</f>
        <v>0</v>
      </c>
      <c r="T43" s="80" t="str">
        <f t="shared" si="26"/>
        <v>%</v>
      </c>
      <c r="U43" s="77"/>
      <c r="V43" s="96" t="e">
        <f>L43+#REF!+Q43</f>
        <v>#REF!</v>
      </c>
      <c r="W43" s="92">
        <f>'1421'!H45</f>
        <v>0</v>
      </c>
      <c r="X43" s="92">
        <f>'1421'!I45</f>
        <v>0</v>
      </c>
      <c r="Y43" s="80" t="str">
        <f t="shared" si="27"/>
        <v>%</v>
      </c>
      <c r="Z43" s="78"/>
      <c r="AA43" s="96" t="e">
        <f>#REF!+Q43+V43</f>
        <v>#REF!</v>
      </c>
      <c r="AB43" s="92">
        <f>'1601'!H45</f>
        <v>0</v>
      </c>
      <c r="AC43" s="92">
        <f>'1601'!I45</f>
        <v>1500</v>
      </c>
      <c r="AD43" s="80">
        <f t="shared" si="28"/>
        <v>0</v>
      </c>
      <c r="AE43" s="78"/>
      <c r="AF43" s="92">
        <v>0</v>
      </c>
      <c r="AG43" s="92">
        <f>'1621'!H46</f>
        <v>0</v>
      </c>
      <c r="AH43" s="96">
        <f>'1621'!I46</f>
        <v>7000</v>
      </c>
      <c r="AI43" s="80">
        <f t="shared" si="29"/>
        <v>0</v>
      </c>
      <c r="AJ43" s="78"/>
      <c r="AK43" s="96" t="e">
        <f t="shared" si="30"/>
        <v>#REF!</v>
      </c>
      <c r="AL43" s="96">
        <f>'1721'!H45</f>
        <v>0</v>
      </c>
      <c r="AM43" s="96">
        <f>'1721'!I45</f>
        <v>91000</v>
      </c>
      <c r="AN43" s="80">
        <f t="shared" si="31"/>
        <v>0</v>
      </c>
      <c r="AO43" s="78"/>
      <c r="AP43" s="96" t="e">
        <f t="shared" si="32"/>
        <v>#REF!</v>
      </c>
      <c r="AQ43" s="96">
        <f>'9000'!H42</f>
        <v>127815.37</v>
      </c>
      <c r="AR43" s="96">
        <f>'9000'!I42</f>
        <v>2431739.6</v>
      </c>
      <c r="AS43" s="80">
        <f t="shared" si="33"/>
        <v>5.2561289868372413E-2</v>
      </c>
      <c r="AT43" s="78"/>
      <c r="AU43" s="96" t="e">
        <f t="shared" si="34"/>
        <v>#REF!</v>
      </c>
      <c r="AV43" s="92">
        <f t="shared" si="36"/>
        <v>127815.37</v>
      </c>
      <c r="AW43" s="92">
        <f t="shared" si="37"/>
        <v>2531239.6</v>
      </c>
      <c r="AX43" s="93">
        <f t="shared" si="35"/>
        <v>5.0495168454222979E-2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v>55150.1</v>
      </c>
      <c r="H44" s="92">
        <f>'1351'!H44</f>
        <v>52202.92</v>
      </c>
      <c r="I44" s="92">
        <f>'1351'!I44</f>
        <v>407399.33999999997</v>
      </c>
      <c r="J44" s="80">
        <v>0.19245437155909917</v>
      </c>
      <c r="K44" s="101"/>
      <c r="L44" s="96">
        <v>0</v>
      </c>
      <c r="M44" s="92">
        <f>'1361'!H46</f>
        <v>48169.59</v>
      </c>
      <c r="N44" s="92">
        <f>'1361'!I46</f>
        <v>481862.5</v>
      </c>
      <c r="O44" s="80">
        <f t="shared" si="25"/>
        <v>9.9965425821681483E-2</v>
      </c>
      <c r="P44" s="101"/>
      <c r="Q44" s="96" t="e">
        <f>G44+L44+#REF!</f>
        <v>#REF!</v>
      </c>
      <c r="R44" s="92">
        <f>'1401'!H46</f>
        <v>61459.710000000006</v>
      </c>
      <c r="S44" s="92">
        <f>'1401'!I46</f>
        <v>447746.95</v>
      </c>
      <c r="T44" s="80">
        <f t="shared" si="26"/>
        <v>0.13726438560888021</v>
      </c>
      <c r="U44" s="77"/>
      <c r="V44" s="96" t="e">
        <f>L44+#REF!+Q44</f>
        <v>#REF!</v>
      </c>
      <c r="W44" s="92">
        <f>'1421'!H46</f>
        <v>55814.930000000008</v>
      </c>
      <c r="X44" s="92">
        <f>'1421'!I46</f>
        <v>339275.4</v>
      </c>
      <c r="Y44" s="80">
        <f t="shared" si="27"/>
        <v>0.16451216327502674</v>
      </c>
      <c r="Z44" s="78"/>
      <c r="AA44" s="96" t="e">
        <f>#REF!+Q44+V44</f>
        <v>#REF!</v>
      </c>
      <c r="AB44" s="92">
        <f>'1601'!H46</f>
        <v>158303.52999999997</v>
      </c>
      <c r="AC44" s="92">
        <f>'1601'!I46</f>
        <v>468881.95</v>
      </c>
      <c r="AD44" s="80">
        <f t="shared" si="28"/>
        <v>0.33761915979064661</v>
      </c>
      <c r="AE44" s="78"/>
      <c r="AF44" s="92">
        <v>0</v>
      </c>
      <c r="AG44" s="92">
        <f>'1621'!H47</f>
        <v>161696.10999999999</v>
      </c>
      <c r="AH44" s="96">
        <f>'1621'!I47</f>
        <v>657112.75</v>
      </c>
      <c r="AI44" s="80">
        <f t="shared" si="29"/>
        <v>0.24607057160281853</v>
      </c>
      <c r="AJ44" s="78"/>
      <c r="AK44" s="96" t="e">
        <f t="shared" si="30"/>
        <v>#REF!</v>
      </c>
      <c r="AL44" s="96">
        <f>'1721'!H46</f>
        <v>161125.62</v>
      </c>
      <c r="AM44" s="96">
        <f>'1721'!I46</f>
        <v>1310724.3999999999</v>
      </c>
      <c r="AN44" s="80">
        <f t="shared" si="31"/>
        <v>0.1229286797438119</v>
      </c>
      <c r="AO44" s="78"/>
      <c r="AP44" s="96" t="e">
        <f t="shared" si="32"/>
        <v>#REF!</v>
      </c>
      <c r="AQ44" s="96">
        <f>'9000'!H43</f>
        <v>69191.850000000006</v>
      </c>
      <c r="AR44" s="96">
        <f>'9000'!I43</f>
        <v>150901</v>
      </c>
      <c r="AS44" s="80">
        <f t="shared" si="33"/>
        <v>0.45852479440162758</v>
      </c>
      <c r="AT44" s="78"/>
      <c r="AU44" s="96" t="e">
        <f t="shared" si="34"/>
        <v>#REF!</v>
      </c>
      <c r="AV44" s="92">
        <f t="shared" si="36"/>
        <v>767964.26</v>
      </c>
      <c r="AW44" s="92">
        <f t="shared" si="37"/>
        <v>4263904.29</v>
      </c>
      <c r="AX44" s="93">
        <f t="shared" si="35"/>
        <v>0.18010823127551956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6">
        <v>0</v>
      </c>
      <c r="H45" s="92">
        <f>'1351'!H45</f>
        <v>0</v>
      </c>
      <c r="I45" s="92">
        <f>'1351'!I45</f>
        <v>0</v>
      </c>
      <c r="J45" s="80" t="s">
        <v>95</v>
      </c>
      <c r="K45" s="101"/>
      <c r="L45" s="96">
        <v>0</v>
      </c>
      <c r="M45" s="92">
        <f>'1361'!H47</f>
        <v>14769.59</v>
      </c>
      <c r="N45" s="92">
        <f>'1361'!I47</f>
        <v>0</v>
      </c>
      <c r="O45" s="80" t="str">
        <f t="shared" si="25"/>
        <v>%</v>
      </c>
      <c r="P45" s="101"/>
      <c r="Q45" s="96" t="e">
        <f>G45+L45+#REF!</f>
        <v>#REF!</v>
      </c>
      <c r="R45" s="92">
        <f>'1401'!H47</f>
        <v>0</v>
      </c>
      <c r="S45" s="92">
        <f>'1401'!I47</f>
        <v>2500</v>
      </c>
      <c r="T45" s="80">
        <f t="shared" si="26"/>
        <v>0</v>
      </c>
      <c r="U45" s="77"/>
      <c r="V45" s="96" t="e">
        <f>L45+#REF!+Q45</f>
        <v>#REF!</v>
      </c>
      <c r="W45" s="92">
        <f>'1421'!H47</f>
        <v>3750</v>
      </c>
      <c r="X45" s="92">
        <f>'1421'!I47</f>
        <v>0</v>
      </c>
      <c r="Y45" s="80" t="str">
        <f t="shared" si="27"/>
        <v>%</v>
      </c>
      <c r="Z45" s="78"/>
      <c r="AA45" s="96" t="e">
        <f>#REF!+Q45+V45</f>
        <v>#REF!</v>
      </c>
      <c r="AB45" s="92">
        <f>'1601'!H47</f>
        <v>20963</v>
      </c>
      <c r="AC45" s="92">
        <f>'1601'!I47</f>
        <v>20963</v>
      </c>
      <c r="AD45" s="80">
        <f t="shared" si="28"/>
        <v>1</v>
      </c>
      <c r="AE45" s="78"/>
      <c r="AF45" s="92">
        <v>0</v>
      </c>
      <c r="AG45" s="92">
        <f>'1621'!H48</f>
        <v>0</v>
      </c>
      <c r="AH45" s="96">
        <f>'1621'!I48</f>
        <v>0</v>
      </c>
      <c r="AI45" s="80" t="str">
        <f t="shared" si="29"/>
        <v>%</v>
      </c>
      <c r="AJ45" s="78"/>
      <c r="AK45" s="96" t="e">
        <f t="shared" si="30"/>
        <v>#REF!</v>
      </c>
      <c r="AL45" s="96">
        <f>'1721'!H47</f>
        <v>0</v>
      </c>
      <c r="AM45" s="96">
        <f>'1721'!I47</f>
        <v>0</v>
      </c>
      <c r="AN45" s="80" t="str">
        <f t="shared" si="31"/>
        <v>%</v>
      </c>
      <c r="AO45" s="78"/>
      <c r="AP45" s="96" t="e">
        <f t="shared" si="32"/>
        <v>#REF!</v>
      </c>
      <c r="AQ45" s="96">
        <f>'9000'!H44</f>
        <v>0</v>
      </c>
      <c r="AR45" s="96">
        <f>'9000'!I44</f>
        <v>0</v>
      </c>
      <c r="AS45" s="80" t="str">
        <f t="shared" si="33"/>
        <v>%</v>
      </c>
      <c r="AT45" s="78"/>
      <c r="AU45" s="96" t="e">
        <f t="shared" si="34"/>
        <v>#REF!</v>
      </c>
      <c r="AV45" s="92">
        <f t="shared" si="36"/>
        <v>39482.589999999997</v>
      </c>
      <c r="AW45" s="92">
        <f t="shared" si="37"/>
        <v>23463</v>
      </c>
      <c r="AX45" s="93">
        <f t="shared" si="35"/>
        <v>1.682759664152069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6">
        <v>0</v>
      </c>
      <c r="H46" s="92">
        <f>'1351'!H46</f>
        <v>0</v>
      </c>
      <c r="I46" s="92">
        <f>'1351'!I46</f>
        <v>0</v>
      </c>
      <c r="J46" s="80" t="s">
        <v>95</v>
      </c>
      <c r="K46" s="101"/>
      <c r="L46" s="96">
        <v>0</v>
      </c>
      <c r="M46" s="92">
        <f>'1361'!H48</f>
        <v>0</v>
      </c>
      <c r="N46" s="92">
        <f>'1361'!I48</f>
        <v>0</v>
      </c>
      <c r="O46" s="80" t="str">
        <f t="shared" si="25"/>
        <v>%</v>
      </c>
      <c r="P46" s="101"/>
      <c r="Q46" s="96" t="e">
        <f>G46+L46+#REF!</f>
        <v>#REF!</v>
      </c>
      <c r="R46" s="92">
        <f>'1401'!H48</f>
        <v>65.97</v>
      </c>
      <c r="S46" s="92">
        <f>'1401'!I48</f>
        <v>0</v>
      </c>
      <c r="T46" s="80" t="str">
        <f t="shared" si="26"/>
        <v>%</v>
      </c>
      <c r="U46" s="77"/>
      <c r="V46" s="96" t="e">
        <f>L46+#REF!+Q46</f>
        <v>#REF!</v>
      </c>
      <c r="W46" s="92">
        <f>'1421'!H48</f>
        <v>0</v>
      </c>
      <c r="X46" s="92">
        <f>'1421'!I48</f>
        <v>0</v>
      </c>
      <c r="Y46" s="80" t="str">
        <f t="shared" si="27"/>
        <v>%</v>
      </c>
      <c r="Z46" s="78"/>
      <c r="AA46" s="96" t="e">
        <f>#REF!+Q46+V46</f>
        <v>#REF!</v>
      </c>
      <c r="AB46" s="92">
        <f>'1601'!H48</f>
        <v>0</v>
      </c>
      <c r="AC46" s="92">
        <f>'1601'!I48</f>
        <v>0</v>
      </c>
      <c r="AD46" s="80" t="str">
        <f t="shared" si="28"/>
        <v>%</v>
      </c>
      <c r="AE46" s="78"/>
      <c r="AF46" s="92">
        <v>0</v>
      </c>
      <c r="AG46" s="92">
        <f>'1621'!H49</f>
        <v>0</v>
      </c>
      <c r="AH46" s="96">
        <f>'1621'!I49</f>
        <v>0</v>
      </c>
      <c r="AI46" s="80" t="str">
        <f t="shared" si="29"/>
        <v>%</v>
      </c>
      <c r="AJ46" s="78"/>
      <c r="AK46" s="96" t="e">
        <f t="shared" si="30"/>
        <v>#REF!</v>
      </c>
      <c r="AL46" s="96">
        <f>'1721'!H48</f>
        <v>0</v>
      </c>
      <c r="AM46" s="96">
        <f>'1721'!I48</f>
        <v>0</v>
      </c>
      <c r="AN46" s="80" t="str">
        <f t="shared" si="31"/>
        <v>%</v>
      </c>
      <c r="AO46" s="78"/>
      <c r="AP46" s="96" t="e">
        <f t="shared" si="32"/>
        <v>#REF!</v>
      </c>
      <c r="AQ46" s="96">
        <f>'9000'!H45</f>
        <v>10095.27</v>
      </c>
      <c r="AR46" s="96">
        <f>'9000'!I45</f>
        <v>166894.59999999998</v>
      </c>
      <c r="AS46" s="80">
        <f t="shared" si="33"/>
        <v>6.0488895386669204E-2</v>
      </c>
      <c r="AT46" s="78"/>
      <c r="AU46" s="96" t="e">
        <f t="shared" si="34"/>
        <v>#REF!</v>
      </c>
      <c r="AV46" s="92">
        <f t="shared" si="36"/>
        <v>10161.24</v>
      </c>
      <c r="AW46" s="92">
        <f t="shared" si="37"/>
        <v>166894.59999999998</v>
      </c>
      <c r="AX46" s="93">
        <f t="shared" si="35"/>
        <v>6.0884174802540054E-2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6">
        <v>0</v>
      </c>
      <c r="H47" s="92">
        <f>'1351'!H47</f>
        <v>0</v>
      </c>
      <c r="I47" s="92">
        <f>'1351'!I47</f>
        <v>0</v>
      </c>
      <c r="J47" s="80" t="s">
        <v>95</v>
      </c>
      <c r="K47" s="101"/>
      <c r="L47" s="96">
        <v>0</v>
      </c>
      <c r="M47" s="92">
        <f>'1361'!H49</f>
        <v>0</v>
      </c>
      <c r="N47" s="92">
        <f>'1361'!I49</f>
        <v>0</v>
      </c>
      <c r="O47" s="80" t="str">
        <f t="shared" si="25"/>
        <v>%</v>
      </c>
      <c r="P47" s="101"/>
      <c r="Q47" s="96" t="e">
        <f>G47+L47+#REF!</f>
        <v>#REF!</v>
      </c>
      <c r="R47" s="92">
        <f>'1401'!H49</f>
        <v>0</v>
      </c>
      <c r="S47" s="92">
        <f>'1401'!I49</f>
        <v>0</v>
      </c>
      <c r="T47" s="80" t="str">
        <f t="shared" si="26"/>
        <v>%</v>
      </c>
      <c r="U47" s="77"/>
      <c r="V47" s="96" t="e">
        <f>L47+#REF!+Q47</f>
        <v>#REF!</v>
      </c>
      <c r="W47" s="92">
        <f>'1421'!H49</f>
        <v>0</v>
      </c>
      <c r="X47" s="92">
        <f>'1421'!I49</f>
        <v>0</v>
      </c>
      <c r="Y47" s="80" t="str">
        <f t="shared" si="27"/>
        <v>%</v>
      </c>
      <c r="Z47" s="78"/>
      <c r="AA47" s="96" t="e">
        <f>#REF!+Q47+V47</f>
        <v>#REF!</v>
      </c>
      <c r="AB47" s="92">
        <f>'1601'!H49</f>
        <v>0</v>
      </c>
      <c r="AC47" s="92">
        <f>'1601'!I49</f>
        <v>4882</v>
      </c>
      <c r="AD47" s="80">
        <f t="shared" si="28"/>
        <v>0</v>
      </c>
      <c r="AE47" s="78"/>
      <c r="AF47" s="92">
        <v>0</v>
      </c>
      <c r="AG47" s="92">
        <f>'1621'!H50</f>
        <v>0</v>
      </c>
      <c r="AH47" s="96">
        <f>'1621'!I50</f>
        <v>32762.5</v>
      </c>
      <c r="AI47" s="80">
        <f t="shared" si="29"/>
        <v>0</v>
      </c>
      <c r="AJ47" s="78"/>
      <c r="AK47" s="96" t="e">
        <f t="shared" si="30"/>
        <v>#REF!</v>
      </c>
      <c r="AL47" s="96">
        <f>'1721'!H49</f>
        <v>19038.850000000002</v>
      </c>
      <c r="AM47" s="96">
        <f>'1721'!I49</f>
        <v>687285.22</v>
      </c>
      <c r="AN47" s="80">
        <f t="shared" si="31"/>
        <v>2.7701526885737487E-2</v>
      </c>
      <c r="AO47" s="78"/>
      <c r="AP47" s="96" t="e">
        <f t="shared" si="32"/>
        <v>#REF!</v>
      </c>
      <c r="AQ47" s="96">
        <f>'9000'!H46</f>
        <v>0</v>
      </c>
      <c r="AR47" s="96">
        <f>'9000'!I46</f>
        <v>0</v>
      </c>
      <c r="AS47" s="80" t="str">
        <f t="shared" si="33"/>
        <v>%</v>
      </c>
      <c r="AT47" s="78"/>
      <c r="AU47" s="96" t="e">
        <f t="shared" si="34"/>
        <v>#REF!</v>
      </c>
      <c r="AV47" s="92">
        <f t="shared" si="36"/>
        <v>19038.850000000002</v>
      </c>
      <c r="AW47" s="92">
        <f t="shared" si="37"/>
        <v>724929.72</v>
      </c>
      <c r="AX47" s="93">
        <f t="shared" si="35"/>
        <v>2.6263028642279976E-2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6">
        <v>0</v>
      </c>
      <c r="H48" s="92">
        <f>'1351'!H48</f>
        <v>0</v>
      </c>
      <c r="I48" s="92">
        <f>'1351'!I48</f>
        <v>0</v>
      </c>
      <c r="J48" s="80" t="s">
        <v>95</v>
      </c>
      <c r="K48" s="101"/>
      <c r="L48" s="96">
        <v>0</v>
      </c>
      <c r="M48" s="92">
        <f>'1361'!H50</f>
        <v>0</v>
      </c>
      <c r="N48" s="92">
        <f>'1361'!I50</f>
        <v>0</v>
      </c>
      <c r="O48" s="80" t="str">
        <f t="shared" si="25"/>
        <v>%</v>
      </c>
      <c r="P48" s="101"/>
      <c r="Q48" s="96" t="e">
        <f>G48+L48+#REF!</f>
        <v>#REF!</v>
      </c>
      <c r="R48" s="92">
        <f>'1401'!H50</f>
        <v>0</v>
      </c>
      <c r="S48" s="92">
        <f>'1401'!I50</f>
        <v>0</v>
      </c>
      <c r="T48" s="80" t="str">
        <f t="shared" si="26"/>
        <v>%</v>
      </c>
      <c r="U48" s="77"/>
      <c r="V48" s="96" t="e">
        <f>L48+#REF!+Q48</f>
        <v>#REF!</v>
      </c>
      <c r="W48" s="92">
        <f>'1421'!H50</f>
        <v>0</v>
      </c>
      <c r="X48" s="92">
        <f>'1421'!I50</f>
        <v>0</v>
      </c>
      <c r="Y48" s="80" t="str">
        <f t="shared" si="27"/>
        <v>%</v>
      </c>
      <c r="Z48" s="78"/>
      <c r="AA48" s="96" t="e">
        <f>#REF!+Q48+V48</f>
        <v>#REF!</v>
      </c>
      <c r="AB48" s="92">
        <f>'1601'!H50</f>
        <v>0</v>
      </c>
      <c r="AC48" s="92">
        <f>'1601'!I50</f>
        <v>0</v>
      </c>
      <c r="AD48" s="80" t="str">
        <f t="shared" si="28"/>
        <v>%</v>
      </c>
      <c r="AE48" s="78"/>
      <c r="AF48" s="92">
        <v>0</v>
      </c>
      <c r="AG48" s="92">
        <f>'1621'!H51</f>
        <v>0</v>
      </c>
      <c r="AH48" s="96">
        <f>'1621'!I51</f>
        <v>0</v>
      </c>
      <c r="AI48" s="80" t="str">
        <f t="shared" si="29"/>
        <v>%</v>
      </c>
      <c r="AJ48" s="78"/>
      <c r="AK48" s="96" t="e">
        <f t="shared" si="30"/>
        <v>#REF!</v>
      </c>
      <c r="AL48" s="96">
        <f>'1721'!H50</f>
        <v>0</v>
      </c>
      <c r="AM48" s="96">
        <f>'1721'!I50</f>
        <v>0</v>
      </c>
      <c r="AN48" s="80" t="str">
        <f t="shared" si="31"/>
        <v>%</v>
      </c>
      <c r="AO48" s="78"/>
      <c r="AP48" s="96" t="e">
        <f t="shared" si="32"/>
        <v>#REF!</v>
      </c>
      <c r="AQ48" s="96">
        <f>'9000'!H47</f>
        <v>26152.400000000001</v>
      </c>
      <c r="AR48" s="96">
        <f>'9000'!I47</f>
        <v>368602</v>
      </c>
      <c r="AS48" s="80">
        <f t="shared" si="33"/>
        <v>7.0950239011182803E-2</v>
      </c>
      <c r="AT48" s="78"/>
      <c r="AU48" s="96" t="e">
        <f t="shared" si="34"/>
        <v>#REF!</v>
      </c>
      <c r="AV48" s="92">
        <f t="shared" si="36"/>
        <v>26152.400000000001</v>
      </c>
      <c r="AW48" s="92">
        <f t="shared" si="37"/>
        <v>368602</v>
      </c>
      <c r="AX48" s="93">
        <f t="shared" si="35"/>
        <v>7.0950239011182803E-2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6">
        <v>0</v>
      </c>
      <c r="H49" s="92">
        <f>'1351'!H49</f>
        <v>0</v>
      </c>
      <c r="I49" s="92">
        <f>'1351'!I49</f>
        <v>0</v>
      </c>
      <c r="J49" s="80" t="s">
        <v>95</v>
      </c>
      <c r="K49" s="101"/>
      <c r="L49" s="96">
        <v>0</v>
      </c>
      <c r="M49" s="92">
        <f>'1361'!H51</f>
        <v>0</v>
      </c>
      <c r="N49" s="92">
        <f>'1361'!I51</f>
        <v>0</v>
      </c>
      <c r="O49" s="80"/>
      <c r="P49" s="101"/>
      <c r="Q49" s="96" t="e">
        <f>G49+L49+#REF!</f>
        <v>#REF!</v>
      </c>
      <c r="R49" s="92">
        <f>'1401'!H51</f>
        <v>0</v>
      </c>
      <c r="S49" s="92">
        <f>'1401'!I51</f>
        <v>0</v>
      </c>
      <c r="T49" s="80" t="str">
        <f t="shared" si="26"/>
        <v>%</v>
      </c>
      <c r="U49" s="77"/>
      <c r="V49" s="96" t="e">
        <f>L49+#REF!+Q49</f>
        <v>#REF!</v>
      </c>
      <c r="W49" s="92">
        <f>'1421'!H51</f>
        <v>0</v>
      </c>
      <c r="X49" s="92">
        <f>'1421'!I51</f>
        <v>0</v>
      </c>
      <c r="Y49" s="80" t="str">
        <f t="shared" si="27"/>
        <v>%</v>
      </c>
      <c r="Z49" s="78"/>
      <c r="AA49" s="96" t="e">
        <f>#REF!+Q49+V49</f>
        <v>#REF!</v>
      </c>
      <c r="AB49" s="92">
        <f>'1601'!H51</f>
        <v>0</v>
      </c>
      <c r="AC49" s="92">
        <f>'1601'!I51</f>
        <v>0</v>
      </c>
      <c r="AD49" s="80" t="str">
        <f t="shared" si="28"/>
        <v>%</v>
      </c>
      <c r="AE49" s="78"/>
      <c r="AF49" s="92">
        <v>0</v>
      </c>
      <c r="AG49" s="92">
        <f>'1621'!H52</f>
        <v>0</v>
      </c>
      <c r="AH49" s="96">
        <f>'1621'!I52</f>
        <v>0</v>
      </c>
      <c r="AI49" s="80" t="str">
        <f t="shared" si="29"/>
        <v>%</v>
      </c>
      <c r="AJ49" s="78"/>
      <c r="AK49" s="96" t="e">
        <f t="shared" si="30"/>
        <v>#REF!</v>
      </c>
      <c r="AL49" s="96">
        <f>'1721'!H51</f>
        <v>0</v>
      </c>
      <c r="AM49" s="96">
        <f>'1721'!I51</f>
        <v>0</v>
      </c>
      <c r="AN49" s="80" t="str">
        <f t="shared" si="31"/>
        <v>%</v>
      </c>
      <c r="AO49" s="78"/>
      <c r="AP49" s="96" t="e">
        <f t="shared" si="32"/>
        <v>#REF!</v>
      </c>
      <c r="AQ49" s="96">
        <f>'9000'!H48</f>
        <v>0</v>
      </c>
      <c r="AR49" s="96">
        <f>'9000'!I48</f>
        <v>0</v>
      </c>
      <c r="AS49" s="80"/>
      <c r="AT49" s="78"/>
      <c r="AU49" s="96" t="e">
        <f t="shared" si="34"/>
        <v>#REF!</v>
      </c>
      <c r="AV49" s="92">
        <f t="shared" si="36"/>
        <v>0</v>
      </c>
      <c r="AW49" s="92">
        <f t="shared" si="37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111637.45999999999</v>
      </c>
      <c r="H50" s="102">
        <f>SUM(H34:H49)</f>
        <v>111725.29</v>
      </c>
      <c r="I50" s="102">
        <f>SUM(I34:I49)</f>
        <v>4126352.84</v>
      </c>
      <c r="J50" s="103">
        <v>2.6370389964627962E-2</v>
      </c>
      <c r="K50" s="101"/>
      <c r="L50" s="102">
        <f>SUM(L34:L49)</f>
        <v>79418.789999999994</v>
      </c>
      <c r="M50" s="102">
        <f>SUM(M34:M49)</f>
        <v>118405.38</v>
      </c>
      <c r="N50" s="102">
        <f>SUM(N34:N48)</f>
        <v>5286834.76</v>
      </c>
      <c r="O50" s="103">
        <f>IF(N50=0,"",M50/N50)</f>
        <v>2.2396270240154056E-2</v>
      </c>
      <c r="P50" s="101"/>
      <c r="Q50" s="102" t="e">
        <f>SUM(Q34:Q49)</f>
        <v>#REF!</v>
      </c>
      <c r="R50" s="102">
        <f>SUM(R34:R49)</f>
        <v>102578.09000000001</v>
      </c>
      <c r="S50" s="102">
        <f>SUM(S34:S49)</f>
        <v>4113267.0300000003</v>
      </c>
      <c r="T50" s="103">
        <f>IF(S50=0,"",R50/S50)</f>
        <v>2.4938349310134628E-2</v>
      </c>
      <c r="U50" s="77"/>
      <c r="V50" s="102" t="e">
        <f>SUM(V34:V49)</f>
        <v>#REF!</v>
      </c>
      <c r="W50" s="102">
        <f>SUM(W34:W49)</f>
        <v>105321.31</v>
      </c>
      <c r="X50" s="102">
        <f>SUM(X34:X49)</f>
        <v>3987061.95</v>
      </c>
      <c r="Y50" s="103">
        <f>IF(X50=0,"",W50/X50)</f>
        <v>2.641576963708828E-2</v>
      </c>
      <c r="Z50" s="78"/>
      <c r="AA50" s="102" t="e">
        <f>SUM(AA34:AA49)</f>
        <v>#REF!</v>
      </c>
      <c r="AB50" s="102">
        <f>SUM(AB34:AB49)</f>
        <v>230871.55999999997</v>
      </c>
      <c r="AC50" s="102">
        <f>SUM(AC34:AC49)</f>
        <v>4536342.6499999994</v>
      </c>
      <c r="AD50" s="103">
        <f>IF(AC50=0,"",AB50/AC50)</f>
        <v>5.0893765707932137E-2</v>
      </c>
      <c r="AE50" s="78"/>
      <c r="AF50" s="102">
        <f>SUM(AF34:AF49)</f>
        <v>0</v>
      </c>
      <c r="AG50" s="102">
        <f>SUM(AG34:AG49)</f>
        <v>231171.91999999998</v>
      </c>
      <c r="AH50" s="102">
        <f>SUM(AH34:AH49)</f>
        <v>5130936.0100000007</v>
      </c>
      <c r="AI50" s="103">
        <f>IF(AH50=0,"",AG50/AH50)</f>
        <v>4.5054531872830733E-2</v>
      </c>
      <c r="AJ50" s="78"/>
      <c r="AK50" s="102" t="e">
        <f>SUM(AK34:AK49)</f>
        <v>#REF!</v>
      </c>
      <c r="AL50" s="102">
        <f>SUM(AL34:AL49)</f>
        <v>679894.54999999993</v>
      </c>
      <c r="AM50" s="102">
        <f>SUM(AM34:AM49)</f>
        <v>12134747.450000001</v>
      </c>
      <c r="AN50" s="103">
        <f>IF(AM50=0,"",AL50/AM50)</f>
        <v>5.6028735068565427E-2</v>
      </c>
      <c r="AO50" s="78"/>
      <c r="AP50" s="102" t="e">
        <f>SUM(AP34:AP49)</f>
        <v>#REF!</v>
      </c>
      <c r="AQ50" s="102">
        <f>SUM(AQ34:AQ49)</f>
        <v>349364.80000000005</v>
      </c>
      <c r="AR50" s="102">
        <f>SUM(AR34:AR49)</f>
        <v>5629206.6199999992</v>
      </c>
      <c r="AS50" s="103">
        <f>IF(AR50=0,"",AQ50/AR50)</f>
        <v>6.2062884449602972E-2</v>
      </c>
      <c r="AT50" s="78"/>
      <c r="AU50" s="102" t="e">
        <f>SUM(AU34:AU49)</f>
        <v>#REF!</v>
      </c>
      <c r="AV50" s="118">
        <f>SUM(AV34:AV49)</f>
        <v>1929332.9000000001</v>
      </c>
      <c r="AW50" s="118">
        <f>SUM(AW34:AW49)</f>
        <v>44944749.310000002</v>
      </c>
      <c r="AX50" s="119">
        <f>IF(AW50=0,"",AV50/AW50)</f>
        <v>4.2926769636486374E-2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308618.44000000006</v>
      </c>
      <c r="H51" s="105">
        <f>H30-H50</f>
        <v>273717.25000000006</v>
      </c>
      <c r="I51" s="105">
        <f>I30-I50</f>
        <v>376232.16000000015</v>
      </c>
      <c r="J51" s="103">
        <v>0.59306458748519342</v>
      </c>
      <c r="K51" s="101"/>
      <c r="L51" s="105">
        <f>L30-L50</f>
        <v>-79418.789999999994</v>
      </c>
      <c r="M51" s="105">
        <f>M30-M50</f>
        <v>363387.72</v>
      </c>
      <c r="N51" s="105">
        <f>N30-N50</f>
        <v>370652.24000000022</v>
      </c>
      <c r="O51" s="103">
        <f>IF(N51=0,"",M51/N51)</f>
        <v>0.98040071199893397</v>
      </c>
      <c r="P51" s="101"/>
      <c r="Q51" s="105" t="e">
        <f>Q30-Q50</f>
        <v>#REF!</v>
      </c>
      <c r="R51" s="105">
        <f>R30-R50</f>
        <v>247821.62999999995</v>
      </c>
      <c r="S51" s="105">
        <f>S30-S50</f>
        <v>103464.96999999974</v>
      </c>
      <c r="T51" s="103">
        <f>IF(S51=0,"",R51/S51)</f>
        <v>2.3952225569678371</v>
      </c>
      <c r="U51" s="77"/>
      <c r="V51" s="105" t="e">
        <f>V30-V50</f>
        <v>#REF!</v>
      </c>
      <c r="W51" s="105">
        <f>W30-W50</f>
        <v>249528.9800000001</v>
      </c>
      <c r="X51" s="105">
        <f>X30-X50</f>
        <v>11902.049999999814</v>
      </c>
      <c r="Y51" s="103">
        <f>IF(X51=0,"",W51/X51)</f>
        <v>20.965210194882729</v>
      </c>
      <c r="Z51" s="78"/>
      <c r="AA51" s="105" t="e">
        <f>AA30-AA50</f>
        <v>#REF!</v>
      </c>
      <c r="AB51" s="105">
        <f>AB30-AB50</f>
        <v>228910.88999999998</v>
      </c>
      <c r="AC51" s="105">
        <f>AC30-AC50</f>
        <v>966479.35000000056</v>
      </c>
      <c r="AD51" s="103">
        <f>IF(AC51=0,"",AB51/AC51)</f>
        <v>0.23685026482976573</v>
      </c>
      <c r="AE51" s="78"/>
      <c r="AF51" s="105">
        <f>AF30-AF50</f>
        <v>0</v>
      </c>
      <c r="AG51" s="105">
        <f>AG30-AG50</f>
        <v>418550.72000000003</v>
      </c>
      <c r="AH51" s="105">
        <f>AH30-AH50</f>
        <v>1077706.9899999993</v>
      </c>
      <c r="AI51" s="103">
        <f>IF(AH51=0,"",AG51/AH51)</f>
        <v>0.38837153686829134</v>
      </c>
      <c r="AJ51" s="78"/>
      <c r="AK51" s="105" t="e">
        <f>AK30-AK50</f>
        <v>#REF!</v>
      </c>
      <c r="AL51" s="105">
        <f>AL30-AL50</f>
        <v>422895.28000000014</v>
      </c>
      <c r="AM51" s="105">
        <f>AM30-AM50</f>
        <v>1193255.5499999989</v>
      </c>
      <c r="AN51" s="103">
        <f>IF(AM51=0,"",AL51/AM51)</f>
        <v>0.35440462020059371</v>
      </c>
      <c r="AO51" s="78"/>
      <c r="AP51" s="105" t="e">
        <f>AP30-AP50</f>
        <v>#REF!</v>
      </c>
      <c r="AQ51" s="105">
        <f>AQ30-AQ50</f>
        <v>132780.98999999993</v>
      </c>
      <c r="AR51" s="105">
        <f>AR30-AR50</f>
        <v>-2359244.0199999991</v>
      </c>
      <c r="AS51" s="103">
        <f>IF(AR51=0,"",AQ51/AR51)</f>
        <v>-5.6281159928509635E-2</v>
      </c>
      <c r="AT51" s="78"/>
      <c r="AU51" s="105" t="e">
        <f>AU30-AU50</f>
        <v>#REF!</v>
      </c>
      <c r="AV51" s="120">
        <f>AV30-AV50</f>
        <v>2337593.459999999</v>
      </c>
      <c r="AW51" s="120">
        <f>AW30-AW50</f>
        <v>1740449.2899999991</v>
      </c>
      <c r="AX51" s="119">
        <f>IF(AW51=0,"",AV51/AW51)</f>
        <v>1.3430977124303347</v>
      </c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>
        <v>0</v>
      </c>
      <c r="H54" s="109">
        <f>'1351'!H54</f>
        <v>0</v>
      </c>
      <c r="I54" s="110">
        <v>50176</v>
      </c>
      <c r="J54" s="80">
        <v>0</v>
      </c>
      <c r="K54" s="101"/>
      <c r="L54" s="109">
        <v>0</v>
      </c>
      <c r="M54" s="109">
        <f>'1361'!H56</f>
        <v>0</v>
      </c>
      <c r="N54" s="110">
        <f>'1361'!I56</f>
        <v>195164</v>
      </c>
      <c r="O54" s="80">
        <f>IF(N54=0,"%",M54/N54)</f>
        <v>0</v>
      </c>
      <c r="P54" s="101"/>
      <c r="Q54" s="109" t="e">
        <f>G54+L54+#REF!</f>
        <v>#REF!</v>
      </c>
      <c r="R54" s="109">
        <f>'1401'!H56</f>
        <v>5865</v>
      </c>
      <c r="S54" s="110">
        <f>'1401'!I56</f>
        <v>362770</v>
      </c>
      <c r="T54" s="80">
        <f>IF(S54=0,"%",R54/S54)</f>
        <v>1.6167268517242331E-2</v>
      </c>
      <c r="U54" s="77"/>
      <c r="V54" s="78"/>
      <c r="W54" s="109">
        <f>'1421'!H56</f>
        <v>0</v>
      </c>
      <c r="X54" s="110">
        <f>'1421'!I56</f>
        <v>381635.22</v>
      </c>
      <c r="Y54" s="80">
        <f>IF(X54=0,"%",W54/X54)</f>
        <v>0</v>
      </c>
      <c r="Z54" s="78"/>
      <c r="AA54" s="78"/>
      <c r="AB54" s="109">
        <f>'1601'!H56</f>
        <v>0</v>
      </c>
      <c r="AC54" s="110">
        <f>'1601'!I56</f>
        <v>91417.2</v>
      </c>
      <c r="AD54" s="80">
        <f>IF(AC54=0,"%",AB54/AC54)</f>
        <v>0</v>
      </c>
      <c r="AE54" s="78"/>
      <c r="AF54" s="109">
        <f>'1401'!V56</f>
        <v>5865</v>
      </c>
      <c r="AG54" s="109">
        <f>'1621'!H57</f>
        <v>0</v>
      </c>
      <c r="AH54" s="110">
        <f>'1621'!I57</f>
        <v>24732</v>
      </c>
      <c r="AI54" s="80">
        <f>IF(AH54=0,"%",AG54/AH54)</f>
        <v>0</v>
      </c>
      <c r="AJ54" s="78"/>
      <c r="AK54" s="78"/>
      <c r="AL54" s="109">
        <f>'1721'!H56</f>
        <v>0</v>
      </c>
      <c r="AM54" s="110">
        <f>'1721'!I56</f>
        <v>269220</v>
      </c>
      <c r="AN54" s="80">
        <f>IF(AM54=0,"%",AL54/AM54)</f>
        <v>0</v>
      </c>
      <c r="AO54" s="78"/>
      <c r="AP54" s="78"/>
      <c r="AQ54" s="109">
        <f>'9000'!H54</f>
        <v>216139.63</v>
      </c>
      <c r="AR54" s="110">
        <f>'9000'!I54</f>
        <v>2346817.64</v>
      </c>
      <c r="AS54" s="80">
        <f>IF(AR54=0,"%",AQ54/AR54)</f>
        <v>9.2099030753833938E-2</v>
      </c>
      <c r="AT54" s="78"/>
      <c r="AU54" s="78"/>
      <c r="AV54" s="122">
        <f>H54+M54+R54+W54+AB54+AG54+AL54++AQ54</f>
        <v>222004.63</v>
      </c>
      <c r="AW54" s="122">
        <f>I54+N54+S54+X54+AC54+AH54+AM54++AR54</f>
        <v>3721932.06</v>
      </c>
      <c r="AX54" s="93">
        <f>IF(AW54=0,"%",AV54/AW54)</f>
        <v>5.9647684702766983E-2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>
        <v>0</v>
      </c>
      <c r="H55" s="92">
        <f>'1351'!H55</f>
        <v>32961.65</v>
      </c>
      <c r="I55" s="92">
        <v>570554.80000000005</v>
      </c>
      <c r="J55" s="80">
        <v>0</v>
      </c>
      <c r="K55" s="101"/>
      <c r="L55" s="109">
        <v>0</v>
      </c>
      <c r="M55" s="109">
        <f>'1361'!H57</f>
        <v>40515.279999999999</v>
      </c>
      <c r="N55" s="110">
        <f>'1361'!I57</f>
        <v>565816.25</v>
      </c>
      <c r="O55" s="80">
        <f>IF(N55=0,"%",M55/N55)</f>
        <v>7.1605013111588789E-2</v>
      </c>
      <c r="P55" s="101"/>
      <c r="Q55" s="109" t="e">
        <f>G55+L55+#REF!</f>
        <v>#REF!</v>
      </c>
      <c r="R55" s="109">
        <f>'1401'!H57</f>
        <v>35094.050000000003</v>
      </c>
      <c r="S55" s="110">
        <f>'1401'!I57</f>
        <v>466235</v>
      </c>
      <c r="T55" s="80">
        <f>IF(S55=0,"%",R55/S55)</f>
        <v>7.5271161538709025E-2</v>
      </c>
      <c r="U55" s="77"/>
      <c r="V55" s="78"/>
      <c r="W55" s="109">
        <f>'1421'!H57</f>
        <v>27430.59</v>
      </c>
      <c r="X55" s="110">
        <f>'1421'!I57</f>
        <v>384737.29000000004</v>
      </c>
      <c r="Y55" s="80">
        <f>IF(X55=0,"%",W55/X55)</f>
        <v>7.1296936150899215E-2</v>
      </c>
      <c r="Z55" s="78"/>
      <c r="AA55" s="78"/>
      <c r="AB55" s="109">
        <f>'1601'!H57</f>
        <v>59118.97</v>
      </c>
      <c r="AC55" s="110">
        <f>'1601'!I57</f>
        <v>937869.07</v>
      </c>
      <c r="AD55" s="80">
        <f>IF(AC55=0,"%",AB55/AC55)</f>
        <v>6.3035419219017425E-2</v>
      </c>
      <c r="AE55" s="78"/>
      <c r="AF55" s="109">
        <f>'1401'!V57</f>
        <v>35094.050000000003</v>
      </c>
      <c r="AG55" s="109">
        <f>'1621'!H58</f>
        <v>56806.03</v>
      </c>
      <c r="AH55" s="110">
        <f>'1621'!I58</f>
        <v>1000032</v>
      </c>
      <c r="AI55" s="80">
        <f>IF(AH55=0,"%",AG55/AH55)</f>
        <v>5.6804212265207515E-2</v>
      </c>
      <c r="AJ55" s="78"/>
      <c r="AK55" s="78"/>
      <c r="AL55" s="109">
        <f>'1721'!H57</f>
        <v>117324.58</v>
      </c>
      <c r="AM55" s="110">
        <f>'1721'!I57</f>
        <v>1587610</v>
      </c>
      <c r="AN55" s="80">
        <f>IF(AM55=0,"%",AL55/AM55)</f>
        <v>7.3900126605400573E-2</v>
      </c>
      <c r="AO55" s="78"/>
      <c r="AP55" s="78"/>
      <c r="AQ55" s="109">
        <f>'9000'!H55</f>
        <v>0</v>
      </c>
      <c r="AR55" s="110">
        <f>'9000'!I55</f>
        <v>27574</v>
      </c>
      <c r="AS55" s="80">
        <f>IF(AR55=0,"%",AQ55/AR55)</f>
        <v>0</v>
      </c>
      <c r="AT55" s="78"/>
      <c r="AU55" s="78"/>
      <c r="AV55" s="122">
        <f>H55+M55+R55+W55+AB55+AG55+AL55++AQ55</f>
        <v>369251.15</v>
      </c>
      <c r="AW55" s="122">
        <f>I55+N55+S55+X55+AC55+AH55+AM55++AR55</f>
        <v>5540428.4100000001</v>
      </c>
      <c r="AX55" s="93">
        <f>IF(AW55=0,"%",AV55/AW55)</f>
        <v>6.6646678320675209E-2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-32961.65</v>
      </c>
      <c r="I56" s="102">
        <f>I54-I55</f>
        <v>-520378.80000000005</v>
      </c>
      <c r="J56" s="103">
        <v>0</v>
      </c>
      <c r="K56" s="101"/>
      <c r="L56" s="102">
        <f>SUM(L54:L55)</f>
        <v>0</v>
      </c>
      <c r="M56" s="102">
        <f>M54-M55</f>
        <v>-40515.279999999999</v>
      </c>
      <c r="N56" s="102">
        <f>SUM(N54:N55)</f>
        <v>760980.25</v>
      </c>
      <c r="O56" s="103">
        <f>IF(N56=0,"",M56/N56)</f>
        <v>-5.324090868324112E-2</v>
      </c>
      <c r="P56" s="101"/>
      <c r="Q56" s="102" t="e">
        <f>SUM(Q54:Q55)</f>
        <v>#REF!</v>
      </c>
      <c r="R56" s="102">
        <f>R54-R55</f>
        <v>-29229.050000000003</v>
      </c>
      <c r="S56" s="102">
        <f>SUM(S54:S55)</f>
        <v>829005</v>
      </c>
      <c r="T56" s="103">
        <f>IF(S56=0,"",R56/S56)</f>
        <v>-3.5257990000060316E-2</v>
      </c>
      <c r="U56" s="77"/>
      <c r="V56" s="78"/>
      <c r="W56" s="102">
        <f>W54-W55</f>
        <v>-27430.59</v>
      </c>
      <c r="X56" s="102">
        <f>SUM(X54:X55)</f>
        <v>766372.51</v>
      </c>
      <c r="Y56" s="103">
        <f>IF(X56=0,"",W56/X56)</f>
        <v>-3.5792763495653045E-2</v>
      </c>
      <c r="Z56" s="78"/>
      <c r="AA56" s="78"/>
      <c r="AB56" s="102">
        <f>AB54-AB55</f>
        <v>-59118.97</v>
      </c>
      <c r="AC56" s="102">
        <f>SUM(AC54:AC55)</f>
        <v>1029286.2699999999</v>
      </c>
      <c r="AD56" s="103">
        <f>IF(AC56=0,"",AB56/AC56)</f>
        <v>-5.7436858649634964E-2</v>
      </c>
      <c r="AE56" s="78"/>
      <c r="AF56" s="102">
        <f>AF54-AF55</f>
        <v>-29229.050000000003</v>
      </c>
      <c r="AG56" s="102">
        <f>AG54-AG55</f>
        <v>-56806.03</v>
      </c>
      <c r="AH56" s="102">
        <f>SUM(AH54:AH55)</f>
        <v>1024764</v>
      </c>
      <c r="AI56" s="103">
        <f>IF(AH56=0,"",AG56/AH56)</f>
        <v>-5.543328024794001E-2</v>
      </c>
      <c r="AJ56" s="78"/>
      <c r="AK56" s="78"/>
      <c r="AL56" s="102">
        <f>AL54-AL55</f>
        <v>-117324.58</v>
      </c>
      <c r="AM56" s="102">
        <f>SUM(AM54:AM55)</f>
        <v>1856830</v>
      </c>
      <c r="AN56" s="103">
        <f>IF(AM56=0,"",AL56/AM56)</f>
        <v>-6.3185418158905229E-2</v>
      </c>
      <c r="AO56" s="78"/>
      <c r="AP56" s="78"/>
      <c r="AQ56" s="102">
        <f>AQ54-AQ55</f>
        <v>216139.63</v>
      </c>
      <c r="AR56" s="102">
        <f>SUM(AR54:AR55)</f>
        <v>2374391.64</v>
      </c>
      <c r="AS56" s="103">
        <f>IF(AR56=0,"",AQ56/AR56)</f>
        <v>9.1029477344352502E-2</v>
      </c>
      <c r="AT56" s="78"/>
      <c r="AU56" s="78"/>
      <c r="AV56" s="118">
        <f>AV54-AV55</f>
        <v>-147246.52000000002</v>
      </c>
      <c r="AW56" s="118">
        <f>SUM(AW54:AW55)</f>
        <v>9262360.4700000007</v>
      </c>
      <c r="AX56" s="119">
        <f>IF(AW56=0,"",AV56/AW56)</f>
        <v>-1.589729966534114E-2</v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240755.60000000006</v>
      </c>
      <c r="I58" s="113"/>
      <c r="J58" s="114" t="s">
        <v>96</v>
      </c>
      <c r="K58" s="113"/>
      <c r="L58" s="113"/>
      <c r="M58" s="113">
        <f>M51+M56</f>
        <v>322872.43999999994</v>
      </c>
      <c r="N58" s="113"/>
      <c r="O58" s="113"/>
      <c r="P58" s="113"/>
      <c r="Q58" s="113"/>
      <c r="R58" s="113">
        <f>R51+R56</f>
        <v>218592.57999999996</v>
      </c>
      <c r="S58" s="113"/>
      <c r="T58" s="114" t="str">
        <f>IF(S58=0,"",R58/S58)</f>
        <v/>
      </c>
      <c r="U58" s="112"/>
      <c r="V58" s="112"/>
      <c r="W58" s="115">
        <f>W51+W56</f>
        <v>222098.3900000001</v>
      </c>
      <c r="X58" s="112"/>
      <c r="Y58" s="112"/>
      <c r="Z58" s="112"/>
      <c r="AA58" s="112"/>
      <c r="AB58" s="115">
        <f>AB51+AB56</f>
        <v>169791.91999999998</v>
      </c>
      <c r="AC58" s="112"/>
      <c r="AD58" s="112"/>
      <c r="AE58" s="112"/>
      <c r="AF58" s="112"/>
      <c r="AG58" s="115">
        <f>AG51+AG56</f>
        <v>361744.69000000006</v>
      </c>
      <c r="AH58" s="112"/>
      <c r="AI58" s="112"/>
      <c r="AJ58" s="112"/>
      <c r="AK58" s="112"/>
      <c r="AL58" s="115">
        <f>AL51+AL56</f>
        <v>305570.70000000013</v>
      </c>
      <c r="AM58" s="112"/>
      <c r="AN58" s="112"/>
      <c r="AO58" s="112"/>
      <c r="AP58" s="112"/>
      <c r="AQ58" s="115">
        <f>AQ51+AQ56</f>
        <v>348920.61999999994</v>
      </c>
      <c r="AR58" s="112"/>
      <c r="AS58" s="112"/>
      <c r="AT58" s="112"/>
      <c r="AU58" s="112"/>
      <c r="AV58" s="123">
        <f>AV51+AV56</f>
        <v>2190346.939999999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116"/>
      <c r="AW59" s="78"/>
      <c r="AX59" s="78" t="s">
        <v>103</v>
      </c>
    </row>
  </sheetData>
  <mergeCells count="22">
    <mergeCell ref="C1:AX1"/>
    <mergeCell ref="C2:AX2"/>
    <mergeCell ref="C3:AX3"/>
    <mergeCell ref="C4:AX4"/>
    <mergeCell ref="AU9:AX9"/>
    <mergeCell ref="AF8:AI8"/>
    <mergeCell ref="AF9:AI9"/>
    <mergeCell ref="AK8:AN8"/>
    <mergeCell ref="AK9:AN9"/>
    <mergeCell ref="AP8:AS8"/>
    <mergeCell ref="AP9:AS9"/>
    <mergeCell ref="AU8:AX8"/>
    <mergeCell ref="V9:Y9"/>
    <mergeCell ref="AA9:AD9"/>
    <mergeCell ref="G8:J8"/>
    <mergeCell ref="L8:O8"/>
    <mergeCell ref="Q8:T8"/>
    <mergeCell ref="V8:Y8"/>
    <mergeCell ref="AA8:AD8"/>
    <mergeCell ref="G9:J9"/>
    <mergeCell ref="L9:O9"/>
    <mergeCell ref="Q9:T9"/>
  </mergeCells>
  <pageMargins left="0.7" right="0.7" top="0.75" bottom="0.75" header="0.3" footer="0.3"/>
  <pageSetup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1351</vt:lpstr>
      <vt:lpstr>1361</vt:lpstr>
      <vt:lpstr>1401</vt:lpstr>
      <vt:lpstr>1421</vt:lpstr>
      <vt:lpstr>1601</vt:lpstr>
      <vt:lpstr>1621</vt:lpstr>
      <vt:lpstr>1721</vt:lpstr>
      <vt:lpstr>9000</vt:lpstr>
      <vt:lpstr>Consolidated General</vt:lpstr>
      <vt:lpstr>Consolidated Federal (420)</vt:lpstr>
      <vt:lpstr>'1351'!Print_Area</vt:lpstr>
      <vt:lpstr>'1361'!Print_Area</vt:lpstr>
      <vt:lpstr>'1401'!Print_Area</vt:lpstr>
      <vt:lpstr>'1421'!Print_Area</vt:lpstr>
      <vt:lpstr>'1601'!Print_Area</vt:lpstr>
      <vt:lpstr>'1621'!Print_Area</vt:lpstr>
      <vt:lpstr>'1721'!Print_Area</vt:lpstr>
      <vt:lpstr>'9000'!Print_Area</vt:lpstr>
      <vt:lpstr>'Consolidated Federal (420)'!Print_Area</vt:lpstr>
      <vt:lpstr>'Consolidated General'!Print_Area</vt:lpstr>
      <vt:lpstr>'9000'!Print_Titles</vt:lpstr>
    </vt:vector>
  </TitlesOfParts>
  <Company>Lake Wales Charter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Mellissa Ard</dc:creator>
  <cp:lastModifiedBy>Mellissa Ard</cp:lastModifiedBy>
  <cp:lastPrinted>2025-07-24T20:13:26Z</cp:lastPrinted>
  <dcterms:created xsi:type="dcterms:W3CDTF">2022-11-03T13:00:31Z</dcterms:created>
  <dcterms:modified xsi:type="dcterms:W3CDTF">2025-10-22T17:51:21Z</dcterms:modified>
</cp:coreProperties>
</file>