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futt\Documents\"/>
    </mc:Choice>
  </mc:AlternateContent>
  <xr:revisionPtr revIDLastSave="0" documentId="13_ncr:1_{95B3FFE7-D8C2-454A-AE58-20A8F60C4B2C}" xr6:coauthVersionLast="36" xr6:coauthVersionMax="36" xr10:uidLastSave="{00000000-0000-0000-0000-000000000000}"/>
  <workbookProtection workbookAlgorithmName="SHA-512" workbookHashValue="csJvtNETlpHmg9CxF2+4stycDqrrxKeSQ0bIsTOL9oLNBukII3DkkY78wpt8jIooMLqxburc8r7gnbgKRZXRag==" workbookSaltValue="AYq8xS8Nrblli9DZh1mDtg==" workbookSpinCount="100000" lockStructure="1"/>
  <bookViews>
    <workbookView xWindow="0" yWindow="0" windowWidth="7230" windowHeight="8025" xr2:uid="{00000000-000D-0000-FFFF-FFFF00000000}"/>
  </bookViews>
  <sheets>
    <sheet name="Travel Log" sheetId="5" r:id="rId1"/>
    <sheet name="Sample Log" sheetId="8" r:id="rId2"/>
  </sheets>
  <definedNames>
    <definedName name="_xlnm.Print_Area" localSheetId="1">'Sample Log'!$A$3:$T$109</definedName>
    <definedName name="_xlnm.Print_Area" localSheetId="0">'Travel Log'!$A$3:$T$109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3" i="8" l="1"/>
  <c r="T72" i="8"/>
  <c r="T71" i="8"/>
  <c r="T70" i="8"/>
  <c r="T74" i="8" s="1"/>
  <c r="T65" i="8"/>
  <c r="T64" i="8"/>
  <c r="T63" i="8"/>
  <c r="T62" i="8"/>
  <c r="T67" i="8" s="1"/>
  <c r="T59" i="8"/>
  <c r="T55" i="8"/>
  <c r="T51" i="8"/>
  <c r="H98" i="8" s="1"/>
  <c r="L45" i="8"/>
  <c r="I45" i="8"/>
  <c r="L44" i="8"/>
  <c r="L43" i="8"/>
  <c r="L42" i="8"/>
  <c r="L41" i="8"/>
  <c r="L40" i="8"/>
  <c r="L39" i="8"/>
  <c r="L38" i="8"/>
  <c r="AG11" i="8"/>
  <c r="AH11" i="8" s="1"/>
  <c r="AJ8" i="8"/>
  <c r="AI8" i="8"/>
  <c r="AH8" i="8"/>
  <c r="AK8" i="8" s="1"/>
  <c r="O11" i="8" s="1"/>
  <c r="AJ6" i="8"/>
  <c r="AI6" i="8"/>
  <c r="AH6" i="8"/>
  <c r="AK6" i="8" s="1"/>
  <c r="H98" i="5"/>
  <c r="T62" i="5"/>
  <c r="T59" i="5"/>
  <c r="AI11" i="8" l="1"/>
  <c r="AJ11" i="8" s="1"/>
  <c r="T65" i="5"/>
  <c r="Q47" i="8" l="1"/>
  <c r="T47" i="8" s="1"/>
  <c r="M47" i="8"/>
  <c r="J47" i="8"/>
  <c r="H47" i="8"/>
  <c r="Q50" i="8"/>
  <c r="T50" i="8" s="1"/>
  <c r="M50" i="8"/>
  <c r="J50" i="8"/>
  <c r="H50" i="8"/>
  <c r="Q49" i="8"/>
  <c r="T49" i="8" s="1"/>
  <c r="M49" i="8"/>
  <c r="J49" i="8"/>
  <c r="H49" i="8"/>
  <c r="Q48" i="8"/>
  <c r="T48" i="8" s="1"/>
  <c r="M48" i="8"/>
  <c r="H48" i="8"/>
  <c r="J48" i="8"/>
  <c r="H22" i="8"/>
  <c r="M22" i="8"/>
  <c r="H19" i="8"/>
  <c r="H20" i="8" s="1"/>
  <c r="J22" i="8"/>
  <c r="D22" i="8"/>
  <c r="P18" i="8"/>
  <c r="P21" i="8"/>
  <c r="T21" i="8" s="1"/>
  <c r="O41" i="8" s="1"/>
  <c r="H18" i="8"/>
  <c r="M18" i="8" s="1"/>
  <c r="M19" i="8" s="1"/>
  <c r="P24" i="8"/>
  <c r="T24" i="8" s="1"/>
  <c r="O44" i="8" s="1"/>
  <c r="D18" i="8"/>
  <c r="D19" i="8" s="1"/>
  <c r="D20" i="8" s="1"/>
  <c r="D21" i="8" s="1"/>
  <c r="M24" i="8"/>
  <c r="J24" i="8"/>
  <c r="H24" i="8"/>
  <c r="D24" i="8"/>
  <c r="P20" i="8"/>
  <c r="T20" i="8" s="1"/>
  <c r="O40" i="8" s="1"/>
  <c r="P23" i="8"/>
  <c r="T23" i="8" s="1"/>
  <c r="O43" i="8" s="1"/>
  <c r="M23" i="8"/>
  <c r="J23" i="8"/>
  <c r="H23" i="8"/>
  <c r="D23" i="8"/>
  <c r="P19" i="8"/>
  <c r="T19" i="8" s="1"/>
  <c r="O39" i="8" s="1"/>
  <c r="P22" i="8"/>
  <c r="T22" i="8" s="1"/>
  <c r="O42" i="8" s="1"/>
  <c r="H21" i="8" l="1"/>
  <c r="M21" i="8" s="1"/>
  <c r="M20" i="8"/>
  <c r="J18" i="8"/>
  <c r="J19" i="8" s="1"/>
  <c r="J20" i="8" s="1"/>
  <c r="J21" i="8" s="1"/>
  <c r="T18" i="8"/>
  <c r="O38" i="8" s="1"/>
  <c r="O45" i="8" s="1"/>
  <c r="P25" i="8"/>
  <c r="T25" i="8" s="1"/>
  <c r="T53" i="8" s="1"/>
  <c r="T52" i="8"/>
  <c r="U50" i="8"/>
  <c r="R52" i="8" s="1"/>
  <c r="U52" i="8" l="1"/>
  <c r="T56" i="8"/>
  <c r="T76" i="8" s="1"/>
  <c r="T95" i="8" s="1"/>
  <c r="T98" i="8" s="1"/>
  <c r="J102" i="8" s="1"/>
  <c r="T54" i="8"/>
  <c r="T93" i="5" l="1"/>
  <c r="T72" i="5"/>
  <c r="T71" i="5"/>
  <c r="T70" i="5"/>
  <c r="T74" i="5" s="1"/>
  <c r="T64" i="5"/>
  <c r="T63" i="5"/>
  <c r="T67" i="5" s="1"/>
  <c r="T51" i="5"/>
  <c r="L45" i="5"/>
  <c r="I45" i="5"/>
  <c r="L44" i="5"/>
  <c r="L43" i="5"/>
  <c r="L42" i="5"/>
  <c r="L41" i="5"/>
  <c r="L40" i="5"/>
  <c r="L39" i="5"/>
  <c r="L38" i="5"/>
  <c r="AG11" i="5"/>
  <c r="AH11" i="5" s="1"/>
  <c r="AJ8" i="5"/>
  <c r="AI8" i="5"/>
  <c r="AH8" i="5"/>
  <c r="AJ6" i="5"/>
  <c r="AI6" i="5"/>
  <c r="AH6" i="5"/>
  <c r="AK8" i="5" l="1"/>
  <c r="T55" i="5"/>
  <c r="AK6" i="5"/>
  <c r="AI11" i="5"/>
  <c r="AJ11" i="5" s="1"/>
  <c r="O11" i="5" l="1"/>
  <c r="J50" i="5"/>
  <c r="Q48" i="5"/>
  <c r="T48" i="5" s="1"/>
  <c r="H47" i="5"/>
  <c r="Q47" i="5"/>
  <c r="T47" i="5" s="1"/>
  <c r="M50" i="5"/>
  <c r="H50" i="5"/>
  <c r="M48" i="5"/>
  <c r="M49" i="5"/>
  <c r="J49" i="5"/>
  <c r="Q50" i="5"/>
  <c r="T50" i="5" s="1"/>
  <c r="H49" i="5"/>
  <c r="M47" i="5"/>
  <c r="J47" i="5"/>
  <c r="J48" i="5"/>
  <c r="Q49" i="5"/>
  <c r="T49" i="5" s="1"/>
  <c r="H48" i="5"/>
  <c r="P23" i="5"/>
  <c r="T23" i="5" s="1"/>
  <c r="O43" i="5" s="1"/>
  <c r="P19" i="5"/>
  <c r="T19" i="5" s="1"/>
  <c r="O39" i="5" s="1"/>
  <c r="P21" i="5"/>
  <c r="T21" i="5" s="1"/>
  <c r="O41" i="5" s="1"/>
  <c r="P22" i="5"/>
  <c r="T22" i="5" s="1"/>
  <c r="O42" i="5" s="1"/>
  <c r="P18" i="5"/>
  <c r="H18" i="5"/>
  <c r="M18" i="5" s="1"/>
  <c r="M19" i="5" s="1"/>
  <c r="P24" i="5"/>
  <c r="T24" i="5" s="1"/>
  <c r="O44" i="5" s="1"/>
  <c r="P20" i="5"/>
  <c r="T20" i="5" s="1"/>
  <c r="O40" i="5" s="1"/>
  <c r="D18" i="5"/>
  <c r="J18" i="5" s="1"/>
  <c r="J19" i="5" s="1"/>
  <c r="J20" i="5" s="1"/>
  <c r="J21" i="5" s="1"/>
  <c r="J22" i="5" s="1"/>
  <c r="J23" i="5" s="1"/>
  <c r="J24" i="5" s="1"/>
  <c r="T18" i="5" l="1"/>
  <c r="O38" i="5" s="1"/>
  <c r="P25" i="5"/>
  <c r="T25" i="5" s="1"/>
  <c r="T53" i="5" s="1"/>
  <c r="O45" i="5"/>
  <c r="H19" i="5"/>
  <c r="H20" i="5" s="1"/>
  <c r="D19" i="5"/>
  <c r="D20" i="5" s="1"/>
  <c r="D21" i="5" s="1"/>
  <c r="D22" i="5" s="1"/>
  <c r="D23" i="5" s="1"/>
  <c r="D24" i="5" s="1"/>
  <c r="T52" i="5"/>
  <c r="U50" i="5"/>
  <c r="R52" i="5" s="1"/>
  <c r="U52" i="5" l="1"/>
  <c r="T56" i="5"/>
  <c r="T76" i="5" s="1"/>
  <c r="T95" i="5" s="1"/>
  <c r="T98" i="5" s="1"/>
  <c r="J102" i="5" s="1"/>
  <c r="T54" i="5"/>
  <c r="H21" i="5"/>
  <c r="M20" i="5"/>
  <c r="M21" i="5" l="1"/>
  <c r="H22" i="5"/>
  <c r="M22" i="5" l="1"/>
  <c r="H23" i="5"/>
  <c r="M23" i="5" l="1"/>
  <c r="H24" i="5"/>
  <c r="M24" i="5" s="1"/>
</calcChain>
</file>

<file path=xl/sharedStrings.xml><?xml version="1.0" encoding="utf-8"?>
<sst xmlns="http://schemas.openxmlformats.org/spreadsheetml/2006/main" count="226" uniqueCount="103">
  <si>
    <t xml:space="preserve">TRAVEL REIMBURSEMENT WORKSHEET - ACTUAL EXPENSES IN LIEU OF PER DIEM RATES </t>
  </si>
  <si>
    <t>I.</t>
  </si>
  <si>
    <t>EMPLOYEE:</t>
  </si>
  <si>
    <t>TO</t>
  </si>
  <si>
    <t>II.</t>
  </si>
  <si>
    <t>BOA Visa</t>
  </si>
  <si>
    <t>From</t>
  </si>
  <si>
    <t>Date (from)</t>
  </si>
  <si>
    <t>Time (From)</t>
  </si>
  <si>
    <t>Date (To)</t>
  </si>
  <si>
    <t>Time (To)</t>
  </si>
  <si>
    <t>Days</t>
  </si>
  <si>
    <t>Hours</t>
  </si>
  <si>
    <r>
      <t xml:space="preserve">Refer to </t>
    </r>
    <r>
      <rPr>
        <b/>
        <i/>
        <sz val="11"/>
        <color indexed="8"/>
        <rFont val="Times New Roman"/>
        <family val="1"/>
      </rPr>
      <t>Business &amp; Operations Policy 4.17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>Business Administrative Regulation 4.17a</t>
    </r>
    <r>
      <rPr>
        <i/>
        <sz val="11"/>
        <color indexed="8"/>
        <rFont val="Times New Roman"/>
        <family val="1"/>
      </rPr>
      <t xml:space="preserve"> for allowable reimbursement rates  </t>
    </r>
    <r>
      <rPr>
        <b/>
        <i/>
        <sz val="11"/>
        <color indexed="8"/>
        <rFont val="Times New Roman"/>
        <family val="1"/>
      </rPr>
      <t>ITEMIZED RECEIPTS REQUIRED.</t>
    </r>
  </si>
  <si>
    <t>III.</t>
  </si>
  <si>
    <t>REIMBURSEMENT CALCULATION</t>
  </si>
  <si>
    <t>MEALS</t>
  </si>
  <si>
    <t>LIST FULL 24-HOUR PERIODS (EXCLUDING EXTENDED STAY FOR PERSONAL REASONS):</t>
  </si>
  <si>
    <r>
      <t xml:space="preserve">Day / Date </t>
    </r>
    <r>
      <rPr>
        <b/>
        <sz val="9"/>
        <color theme="1"/>
        <rFont val="Times New Roman"/>
        <family val="1"/>
      </rPr>
      <t>(From)</t>
    </r>
  </si>
  <si>
    <r>
      <t>Time</t>
    </r>
    <r>
      <rPr>
        <b/>
        <sz val="9"/>
        <color theme="1"/>
        <rFont val="Times New Roman"/>
        <family val="1"/>
      </rPr>
      <t xml:space="preserve"> (From)</t>
    </r>
  </si>
  <si>
    <r>
      <t xml:space="preserve">Date </t>
    </r>
    <r>
      <rPr>
        <b/>
        <sz val="9"/>
        <color theme="1"/>
        <rFont val="Times New Roman"/>
        <family val="1"/>
      </rPr>
      <t>(To)</t>
    </r>
  </si>
  <si>
    <r>
      <t>Time</t>
    </r>
    <r>
      <rPr>
        <b/>
        <sz val="9"/>
        <color theme="1"/>
        <rFont val="Times New Roman"/>
        <family val="1"/>
      </rPr>
      <t xml:space="preserve"> (To)</t>
    </r>
  </si>
  <si>
    <t>Rate</t>
  </si>
  <si>
    <t>ITEMIZED RECEIPTS  (B=Breakfast  L=Lunch  D=Dinner)</t>
  </si>
  <si>
    <t>ACTUAL OUT-OF-POCKET RECEIPTS</t>
  </si>
  <si>
    <t>Receipt 1</t>
  </si>
  <si>
    <t>Receipt 2</t>
  </si>
  <si>
    <t>Receipt 3</t>
  </si>
  <si>
    <t>Total Receipts</t>
  </si>
  <si>
    <t>MAX Reimb</t>
  </si>
  <si>
    <t>PERIOD 1</t>
  </si>
  <si>
    <t>PERIOD 2</t>
  </si>
  <si>
    <t>PERIOD 3</t>
  </si>
  <si>
    <t>PERIOD 4</t>
  </si>
  <si>
    <t>PERIOD 5</t>
  </si>
  <si>
    <t>PERIOD 6</t>
  </si>
  <si>
    <t>PERIOD 7</t>
  </si>
  <si>
    <t>Total Receipts:</t>
  </si>
  <si>
    <t>Date</t>
  </si>
  <si>
    <t>&lt; 2 Hours</t>
  </si>
  <si>
    <t>2 to &lt; 6 Hours</t>
  </si>
  <si>
    <t>6 to &lt;12 Hours</t>
  </si>
  <si>
    <t>12 Hours +</t>
  </si>
  <si>
    <t>Partial Day Receipts-BOA P-Card</t>
  </si>
  <si>
    <t>Partial Day is Per-Diem so no "Out-of-Pocket" receipts</t>
  </si>
  <si>
    <t>Total Partial Day Meal Reimbursement:</t>
  </si>
  <si>
    <t xml:space="preserve">MAX MEAL REIMBURSEMENT </t>
  </si>
  <si>
    <t>LESS:  Allowable P-Card Meal Charges</t>
  </si>
  <si>
    <t>Bank of America P- Card Charges</t>
  </si>
  <si>
    <t>Out-of-Pocket Receipts</t>
  </si>
  <si>
    <t>LODGING PO#</t>
  </si>
  <si>
    <t>TRANSPORTATION:</t>
  </si>
  <si>
    <t>Airfare</t>
  </si>
  <si>
    <t>Bus/Shuttle/Taxi</t>
  </si>
  <si>
    <t>Car Rental</t>
  </si>
  <si>
    <t>MILES</t>
  </si>
  <si>
    <t>TOTAL TRANSPORTATION</t>
  </si>
  <si>
    <t>OTHER TRAVEL EXPENSES:</t>
  </si>
  <si>
    <t>Parking</t>
  </si>
  <si>
    <t>Registration Fees</t>
  </si>
  <si>
    <t>Other (List)</t>
  </si>
  <si>
    <t>TOTAL OTHER TRAVEL EXPENSES</t>
  </si>
  <si>
    <t>TOTAL REIMBURSEMENT REQUEST</t>
  </si>
  <si>
    <t xml:space="preserve">NOTES: </t>
  </si>
  <si>
    <t>IV.</t>
  </si>
  <si>
    <t>DEDUCTIONS FOR UNALLOWED CHARGES OR MISSING RECEIPTS:</t>
  </si>
  <si>
    <t>TOTAL REIMBURSEMENT TO EMPLOYEE</t>
  </si>
  <si>
    <t>V.</t>
  </si>
  <si>
    <t>CHARGE SUMMARY (FINANCE USE ONLY)</t>
  </si>
  <si>
    <t>Total P-CARD CHARGES</t>
  </si>
  <si>
    <t>EMPLOYEE REIMBURSEMENT</t>
  </si>
  <si>
    <t>Agenda?</t>
  </si>
  <si>
    <t>YES</t>
  </si>
  <si>
    <t>NO</t>
  </si>
  <si>
    <t>Travel Total</t>
  </si>
  <si>
    <t>CHECK #</t>
  </si>
  <si>
    <t>DATE</t>
  </si>
  <si>
    <t>Folio?</t>
  </si>
  <si>
    <t>EMPLOYEE:_________________________________________________</t>
  </si>
  <si>
    <t>*I hereby certify that the above travel was done in connection with authorized school business and that the above statements are true and payment thereof has not been received. I certify that no alcohol was purchased with any funds requested for reimbursement.</t>
  </si>
  <si>
    <t>CONFERENCE / MTG:</t>
  </si>
  <si>
    <t>DESTINATION:</t>
  </si>
  <si>
    <t>DATES OF TRAVEL:</t>
  </si>
  <si>
    <t>REIM PO #:</t>
  </si>
  <si>
    <t>FUND:</t>
  </si>
  <si>
    <t>IN-STATE</t>
  </si>
  <si>
    <t>Hatch Valley Public Schools Employee Travel Log</t>
  </si>
  <si>
    <r>
      <t xml:space="preserve">Refer to </t>
    </r>
    <r>
      <rPr>
        <b/>
        <i/>
        <sz val="11"/>
        <color indexed="8"/>
        <rFont val="Times New Roman"/>
        <family val="1"/>
      </rPr>
      <t>SBFAB_Manual-of-Procedures-PSAB_PSAB20_Training-Travel</t>
    </r>
    <r>
      <rPr>
        <i/>
        <sz val="11"/>
        <color indexed="8"/>
        <rFont val="Times New Roman"/>
        <family val="1"/>
      </rPr>
      <t xml:space="preserve"> and </t>
    </r>
    <r>
      <rPr>
        <b/>
        <i/>
        <sz val="11"/>
        <color indexed="8"/>
        <rFont val="Times New Roman"/>
        <family val="1"/>
      </rPr>
      <t xml:space="preserve">Travel &amp; Per Diem Act NM </t>
    </r>
    <r>
      <rPr>
        <sz val="11"/>
        <color rgb="FF000000"/>
        <rFont val="Times New Roman"/>
        <family val="1"/>
      </rPr>
      <t>Per Diem Rates</t>
    </r>
    <r>
      <rPr>
        <sz val="11"/>
        <color theme="1"/>
        <rFont val="Times New Roman"/>
        <family val="1"/>
      </rPr>
      <t xml:space="preserve"> published 5/1/2021</t>
    </r>
  </si>
  <si>
    <t>FINANCE / SUPERINTENDENT:</t>
  </si>
  <si>
    <t xml:space="preserve">*By signing above, the Finance Dept/ Superintendent approves travel per diem reimbursement payment to Employee as calculated by Travel Form. </t>
  </si>
  <si>
    <t>Albuquerque, NM</t>
  </si>
  <si>
    <t>Do not use GoogleSheets. Download and open in Excel.</t>
  </si>
  <si>
    <t>Personal Vehicle (map mileage)-only if School Vehicle was unavailable (must attach preapproval from Mr. Chavez).</t>
  </si>
  <si>
    <t>NMSBA Law Conference</t>
  </si>
  <si>
    <t>* Mileage Rate approved by PED 7/1/2024</t>
  </si>
  <si>
    <t>Rev. 07/08/2025 SS</t>
  </si>
  <si>
    <t>Reimbursement</t>
  </si>
  <si>
    <t>24 HOUR DAY PERIOD TOTAL REIMBURSEMENT CALCULATED:</t>
  </si>
  <si>
    <t>Total days:</t>
  </si>
  <si>
    <t>TOTAL MEAL REIMBURSEMENT DUE TO EMPLOYEE</t>
  </si>
  <si>
    <t>PARTIAL DAY PERIOD REIM.</t>
  </si>
  <si>
    <t>Sheila Stevenson</t>
  </si>
  <si>
    <t>11000.2500.55811.0000.018000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</si>
</sst>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h:mm\ AM/P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i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sz val="10.5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hadow/>
      <sz val="3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lightGrid">
        <f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 applyProtection="1"/>
    <xf numFmtId="8" fontId="3" fillId="0" borderId="0" xfId="0" applyNumberFormat="1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18" fontId="5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8" fillId="0" borderId="0" xfId="0" applyFont="1" applyProtection="1"/>
    <xf numFmtId="8" fontId="5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vertical="top"/>
    </xf>
    <xf numFmtId="8" fontId="9" fillId="0" borderId="10" xfId="0" applyNumberFormat="1" applyFont="1" applyBorder="1" applyAlignment="1" applyProtection="1">
      <alignment horizontal="center" vertical="top"/>
    </xf>
    <xf numFmtId="0" fontId="5" fillId="0" borderId="8" xfId="0" applyFont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0" fontId="5" fillId="0" borderId="0" xfId="0" applyFont="1" applyProtection="1">
      <protection hidden="1"/>
    </xf>
    <xf numFmtId="14" fontId="5" fillId="0" borderId="0" xfId="0" applyNumberFormat="1" applyFont="1" applyBorder="1" applyAlignment="1" applyProtection="1">
      <alignment horizontal="center"/>
    </xf>
    <xf numFmtId="14" fontId="8" fillId="0" borderId="0" xfId="0" applyNumberFormat="1" applyFont="1" applyBorder="1" applyAlignment="1" applyProtection="1">
      <alignment horizontal="center"/>
    </xf>
    <xf numFmtId="43" fontId="4" fillId="0" borderId="0" xfId="1" applyFont="1" applyProtection="1">
      <protection hidden="1"/>
    </xf>
    <xf numFmtId="0" fontId="7" fillId="0" borderId="0" xfId="0" applyFont="1" applyProtection="1"/>
    <xf numFmtId="0" fontId="13" fillId="0" borderId="0" xfId="0" applyFont="1" applyBorder="1" applyProtection="1"/>
    <xf numFmtId="0" fontId="13" fillId="0" borderId="0" xfId="0" applyFont="1" applyProtection="1"/>
    <xf numFmtId="0" fontId="14" fillId="0" borderId="0" xfId="0" applyFont="1" applyProtection="1"/>
    <xf numFmtId="0" fontId="7" fillId="5" borderId="0" xfId="0" applyFont="1" applyFill="1" applyBorder="1" applyAlignment="1" applyProtection="1">
      <alignment horizontal="center"/>
    </xf>
    <xf numFmtId="8" fontId="7" fillId="0" borderId="2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5" borderId="0" xfId="0" applyNumberFormat="1" applyFont="1" applyFill="1" applyBorder="1" applyAlignment="1" applyProtection="1">
      <alignment horizontal="center"/>
    </xf>
    <xf numFmtId="8" fontId="7" fillId="0" borderId="26" xfId="0" applyNumberFormat="1" applyFont="1" applyBorder="1" applyProtection="1"/>
    <xf numFmtId="14" fontId="7" fillId="0" borderId="0" xfId="0" quotePrefix="1" applyNumberFormat="1" applyFont="1" applyBorder="1" applyAlignment="1" applyProtection="1">
      <alignment horizontal="center"/>
    </xf>
    <xf numFmtId="8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8" fontId="7" fillId="0" borderId="28" xfId="0" applyNumberFormat="1" applyFont="1" applyBorder="1" applyProtection="1"/>
    <xf numFmtId="0" fontId="3" fillId="0" borderId="0" xfId="0" applyNumberFormat="1" applyFont="1" applyBorder="1" applyProtection="1"/>
    <xf numFmtId="8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8" fontId="7" fillId="0" borderId="0" xfId="0" applyNumberFormat="1" applyFont="1" applyBorder="1" applyProtection="1"/>
    <xf numFmtId="8" fontId="7" fillId="0" borderId="0" xfId="0" applyNumberFormat="1" applyFont="1" applyProtection="1"/>
    <xf numFmtId="0" fontId="16" fillId="0" borderId="0" xfId="0" applyFont="1" applyProtection="1"/>
    <xf numFmtId="0" fontId="18" fillId="0" borderId="0" xfId="0" applyNumberFormat="1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44" fontId="3" fillId="7" borderId="18" xfId="2" applyFont="1" applyFill="1" applyBorder="1" applyProtection="1">
      <protection locked="0"/>
    </xf>
    <xf numFmtId="0" fontId="7" fillId="7" borderId="15" xfId="0" applyFont="1" applyFill="1" applyBorder="1" applyAlignment="1" applyProtection="1">
      <alignment horizontal="center"/>
      <protection locked="0"/>
    </xf>
    <xf numFmtId="39" fontId="20" fillId="0" borderId="11" xfId="1" applyNumberFormat="1" applyFont="1" applyBorder="1" applyAlignment="1" applyProtection="1"/>
    <xf numFmtId="14" fontId="19" fillId="7" borderId="31" xfId="0" applyNumberFormat="1" applyFont="1" applyFill="1" applyBorder="1" applyAlignment="1" applyProtection="1">
      <alignment horizontal="center"/>
      <protection locked="0"/>
    </xf>
    <xf numFmtId="44" fontId="3" fillId="7" borderId="24" xfId="2" applyFont="1" applyFill="1" applyBorder="1" applyProtection="1">
      <protection locked="0"/>
    </xf>
    <xf numFmtId="0" fontId="7" fillId="7" borderId="21" xfId="0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44" fontId="20" fillId="7" borderId="24" xfId="2" applyFont="1" applyFill="1" applyBorder="1" applyAlignment="1" applyProtection="1">
      <protection locked="0"/>
    </xf>
    <xf numFmtId="14" fontId="19" fillId="7" borderId="32" xfId="0" applyNumberFormat="1" applyFont="1" applyFill="1" applyBorder="1" applyAlignment="1" applyProtection="1">
      <alignment horizontal="center"/>
      <protection locked="0"/>
    </xf>
    <xf numFmtId="44" fontId="3" fillId="7" borderId="33" xfId="2" applyFont="1" applyFill="1" applyBorder="1" applyProtection="1">
      <protection locked="0"/>
    </xf>
    <xf numFmtId="0" fontId="7" fillId="7" borderId="34" xfId="0" applyFont="1" applyFill="1" applyBorder="1" applyAlignment="1" applyProtection="1">
      <alignment horizontal="center"/>
      <protection locked="0"/>
    </xf>
    <xf numFmtId="44" fontId="20" fillId="7" borderId="33" xfId="2" applyFont="1" applyFill="1" applyBorder="1" applyAlignment="1" applyProtection="1">
      <protection locked="0"/>
    </xf>
    <xf numFmtId="39" fontId="20" fillId="0" borderId="35" xfId="1" applyNumberFormat="1" applyFont="1" applyBorder="1" applyAlignment="1" applyProtection="1"/>
    <xf numFmtId="0" fontId="7" fillId="0" borderId="23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14" fontId="3" fillId="0" borderId="7" xfId="0" applyNumberFormat="1" applyFont="1" applyFill="1" applyBorder="1" applyAlignment="1" applyProtection="1">
      <alignment horizontal="center"/>
    </xf>
    <xf numFmtId="8" fontId="3" fillId="0" borderId="7" xfId="0" applyNumberFormat="1" applyFont="1" applyFill="1" applyBorder="1" applyProtection="1"/>
    <xf numFmtId="0" fontId="7" fillId="0" borderId="0" xfId="0" applyFont="1" applyBorder="1" applyAlignment="1" applyProtection="1"/>
    <xf numFmtId="0" fontId="7" fillId="5" borderId="11" xfId="0" applyFont="1" applyFill="1" applyBorder="1" applyAlignment="1" applyProtection="1"/>
    <xf numFmtId="0" fontId="7" fillId="5" borderId="40" xfId="0" applyFont="1" applyFill="1" applyBorder="1" applyAlignment="1" applyProtection="1"/>
    <xf numFmtId="0" fontId="7" fillId="0" borderId="22" xfId="0" applyFont="1" applyBorder="1" applyAlignment="1" applyProtection="1">
      <alignment horizontal="center"/>
    </xf>
    <xf numFmtId="8" fontId="7" fillId="0" borderId="22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/>
    <xf numFmtId="43" fontId="7" fillId="0" borderId="23" xfId="1" applyFont="1" applyBorder="1" applyAlignment="1" applyProtection="1">
      <alignment horizontal="center"/>
    </xf>
    <xf numFmtId="164" fontId="7" fillId="0" borderId="22" xfId="0" applyNumberFormat="1" applyFont="1" applyBorder="1" applyAlignment="1" applyProtection="1">
      <alignment horizontal="center"/>
    </xf>
    <xf numFmtId="8" fontId="7" fillId="0" borderId="22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5" borderId="35" xfId="0" applyFont="1" applyFill="1" applyBorder="1" applyAlignment="1" applyProtection="1"/>
    <xf numFmtId="0" fontId="7" fillId="5" borderId="43" xfId="0" applyFont="1" applyFill="1" applyBorder="1" applyAlignment="1" applyProtection="1"/>
    <xf numFmtId="43" fontId="7" fillId="0" borderId="42" xfId="1" applyFont="1" applyBorder="1" applyAlignment="1" applyProtection="1">
      <alignment horizontal="center"/>
    </xf>
    <xf numFmtId="164" fontId="7" fillId="0" borderId="44" xfId="0" applyNumberFormat="1" applyFont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0" fontId="7" fillId="8" borderId="2" xfId="0" applyFont="1" applyFill="1" applyBorder="1" applyAlignment="1" applyProtection="1">
      <alignment horizontal="center"/>
    </xf>
    <xf numFmtId="0" fontId="7" fillId="8" borderId="47" xfId="0" applyFont="1" applyFill="1" applyBorder="1" applyProtection="1"/>
    <xf numFmtId="8" fontId="7" fillId="8" borderId="39" xfId="0" applyNumberFormat="1" applyFont="1" applyFill="1" applyBorder="1" applyProtection="1"/>
    <xf numFmtId="165" fontId="20" fillId="2" borderId="4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/>
    <xf numFmtId="8" fontId="7" fillId="2" borderId="29" xfId="0" applyNumberFormat="1" applyFont="1" applyFill="1" applyBorder="1" applyProtection="1"/>
    <xf numFmtId="8" fontId="7" fillId="0" borderId="0" xfId="0" applyNumberFormat="1" applyFont="1" applyAlignment="1" applyProtection="1">
      <alignment horizontal="right"/>
    </xf>
    <xf numFmtId="0" fontId="13" fillId="0" borderId="23" xfId="0" applyFont="1" applyBorder="1" applyProtection="1"/>
    <xf numFmtId="0" fontId="7" fillId="0" borderId="11" xfId="0" applyFont="1" applyFill="1" applyBorder="1" applyProtection="1"/>
    <xf numFmtId="0" fontId="21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165" fontId="20" fillId="0" borderId="7" xfId="0" applyNumberFormat="1" applyFont="1" applyFill="1" applyBorder="1" applyAlignment="1" applyProtection="1">
      <alignment horizontal="center"/>
    </xf>
    <xf numFmtId="8" fontId="7" fillId="0" borderId="48" xfId="0" applyNumberFormat="1" applyFont="1" applyFill="1" applyBorder="1" applyProtection="1"/>
    <xf numFmtId="0" fontId="22" fillId="0" borderId="0" xfId="0" applyNumberFormat="1" applyFont="1" applyBorder="1" applyProtection="1"/>
    <xf numFmtId="8" fontId="22" fillId="0" borderId="0" xfId="0" applyNumberFormat="1" applyFont="1" applyBorder="1" applyProtection="1"/>
    <xf numFmtId="0" fontId="22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8" fontId="13" fillId="0" borderId="0" xfId="0" applyNumberFormat="1" applyFont="1" applyBorder="1" applyProtection="1"/>
    <xf numFmtId="8" fontId="13" fillId="9" borderId="0" xfId="0" applyNumberFormat="1" applyFont="1" applyFill="1" applyBorder="1" applyProtection="1"/>
    <xf numFmtId="0" fontId="13" fillId="0" borderId="11" xfId="0" applyFont="1" applyBorder="1" applyProtection="1"/>
    <xf numFmtId="0" fontId="22" fillId="0" borderId="49" xfId="0" applyNumberFormat="1" applyFont="1" applyBorder="1" applyProtection="1"/>
    <xf numFmtId="8" fontId="22" fillId="0" borderId="49" xfId="0" applyNumberFormat="1" applyFont="1" applyBorder="1" applyProtection="1"/>
    <xf numFmtId="0" fontId="13" fillId="0" borderId="49" xfId="0" applyFont="1" applyBorder="1" applyProtection="1"/>
    <xf numFmtId="0" fontId="22" fillId="0" borderId="49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</xf>
    <xf numFmtId="164" fontId="13" fillId="0" borderId="11" xfId="0" applyNumberFormat="1" applyFont="1" applyBorder="1" applyAlignment="1" applyProtection="1">
      <alignment horizontal="center"/>
    </xf>
    <xf numFmtId="164" fontId="13" fillId="0" borderId="49" xfId="0" applyNumberFormat="1" applyFont="1" applyBorder="1" applyAlignment="1" applyProtection="1">
      <alignment horizontal="center"/>
    </xf>
    <xf numFmtId="8" fontId="13" fillId="0" borderId="49" xfId="0" applyNumberFormat="1" applyFont="1" applyBorder="1" applyProtection="1"/>
    <xf numFmtId="8" fontId="13" fillId="0" borderId="40" xfId="0" applyNumberFormat="1" applyFont="1" applyBorder="1" applyProtection="1"/>
    <xf numFmtId="0" fontId="13" fillId="0" borderId="0" xfId="0" applyFont="1" applyBorder="1" applyAlignment="1" applyProtection="1">
      <alignment horizontal="right"/>
    </xf>
    <xf numFmtId="0" fontId="13" fillId="0" borderId="11" xfId="0" applyFont="1" applyBorder="1" applyAlignment="1" applyProtection="1"/>
    <xf numFmtId="0" fontId="13" fillId="0" borderId="7" xfId="0" applyFont="1" applyBorder="1" applyAlignment="1" applyProtection="1"/>
    <xf numFmtId="44" fontId="7" fillId="0" borderId="0" xfId="2" applyFont="1" applyProtection="1"/>
    <xf numFmtId="44" fontId="13" fillId="0" borderId="0" xfId="2" applyFont="1" applyProtection="1"/>
    <xf numFmtId="8" fontId="13" fillId="0" borderId="0" xfId="0" applyNumberFormat="1" applyFont="1" applyProtection="1"/>
    <xf numFmtId="0" fontId="13" fillId="0" borderId="0" xfId="0" applyFont="1" applyAlignment="1" applyProtection="1">
      <alignment horizontal="right"/>
    </xf>
    <xf numFmtId="0" fontId="3" fillId="0" borderId="11" xfId="0" applyFont="1" applyBorder="1" applyProtection="1"/>
    <xf numFmtId="0" fontId="3" fillId="0" borderId="11" xfId="0" applyFont="1" applyBorder="1" applyAlignment="1" applyProtection="1"/>
    <xf numFmtId="0" fontId="18" fillId="0" borderId="11" xfId="0" applyFont="1" applyBorder="1" applyProtection="1"/>
    <xf numFmtId="8" fontId="7" fillId="0" borderId="22" xfId="0" applyNumberFormat="1" applyFont="1" applyFill="1" applyBorder="1" applyProtection="1"/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7" xfId="0" applyFont="1" applyFill="1" applyBorder="1" applyAlignment="1" applyProtection="1"/>
    <xf numFmtId="8" fontId="7" fillId="0" borderId="7" xfId="2" applyNumberFormat="1" applyFont="1" applyBorder="1" applyAlignment="1" applyProtection="1">
      <alignment horizontal="center"/>
    </xf>
    <xf numFmtId="0" fontId="23" fillId="0" borderId="0" xfId="0" applyFont="1" applyProtection="1"/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4" fillId="0" borderId="11" xfId="0" applyFont="1" applyBorder="1" applyAlignment="1" applyProtection="1"/>
    <xf numFmtId="0" fontId="18" fillId="0" borderId="0" xfId="0" applyFont="1" applyProtection="1"/>
    <xf numFmtId="8" fontId="23" fillId="0" borderId="0" xfId="0" applyNumberFormat="1" applyFont="1" applyBorder="1" applyProtection="1"/>
    <xf numFmtId="0" fontId="22" fillId="0" borderId="11" xfId="0" applyNumberFormat="1" applyFont="1" applyBorder="1" applyProtection="1"/>
    <xf numFmtId="8" fontId="22" fillId="0" borderId="11" xfId="0" applyNumberFormat="1" applyFont="1" applyBorder="1" applyProtection="1"/>
    <xf numFmtId="0" fontId="15" fillId="0" borderId="11" xfId="0" applyFont="1" applyBorder="1" applyProtection="1"/>
    <xf numFmtId="0" fontId="15" fillId="0" borderId="0" xfId="0" applyFont="1" applyProtection="1"/>
    <xf numFmtId="0" fontId="3" fillId="0" borderId="0" xfId="0" applyFont="1" applyBorder="1" applyProtection="1"/>
    <xf numFmtId="0" fontId="3" fillId="0" borderId="7" xfId="0" applyFont="1" applyBorder="1" applyAlignment="1" applyProtection="1">
      <protection locked="0"/>
    </xf>
    <xf numFmtId="0" fontId="22" fillId="0" borderId="0" xfId="0" applyFont="1" applyProtection="1"/>
    <xf numFmtId="8" fontId="2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8" fontId="3" fillId="0" borderId="22" xfId="0" applyNumberFormat="1" applyFont="1" applyBorder="1" applyProtection="1">
      <protection locked="0"/>
    </xf>
    <xf numFmtId="8" fontId="25" fillId="0" borderId="22" xfId="0" applyNumberFormat="1" applyFont="1" applyBorder="1" applyProtection="1"/>
    <xf numFmtId="0" fontId="13" fillId="2" borderId="0" xfId="0" applyFont="1" applyFill="1" applyProtection="1"/>
    <xf numFmtId="0" fontId="13" fillId="2" borderId="0" xfId="0" applyFont="1" applyFill="1" applyAlignment="1" applyProtection="1"/>
    <xf numFmtId="8" fontId="13" fillId="2" borderId="29" xfId="0" applyNumberFormat="1" applyFont="1" applyFill="1" applyBorder="1" applyProtection="1"/>
    <xf numFmtId="0" fontId="17" fillId="0" borderId="50" xfId="0" applyFont="1" applyBorder="1" applyProtection="1"/>
    <xf numFmtId="0" fontId="17" fillId="0" borderId="49" xfId="0" applyFont="1" applyBorder="1" applyProtection="1"/>
    <xf numFmtId="0" fontId="3" fillId="0" borderId="49" xfId="0" applyFont="1" applyBorder="1" applyProtection="1"/>
    <xf numFmtId="0" fontId="3" fillId="0" borderId="49" xfId="0" applyFont="1" applyFill="1" applyBorder="1" applyProtection="1"/>
    <xf numFmtId="8" fontId="3" fillId="0" borderId="49" xfId="0" applyNumberFormat="1" applyFont="1" applyFill="1" applyBorder="1" applyProtection="1"/>
    <xf numFmtId="0" fontId="3" fillId="0" borderId="51" xfId="0" applyFont="1" applyBorder="1" applyProtection="1"/>
    <xf numFmtId="0" fontId="3" fillId="0" borderId="52" xfId="0" applyFont="1" applyBorder="1" applyProtection="1"/>
    <xf numFmtId="0" fontId="3" fillId="6" borderId="0" xfId="0" applyFont="1" applyFill="1" applyBorder="1" applyProtection="1"/>
    <xf numFmtId="8" fontId="3" fillId="6" borderId="55" xfId="2" applyNumberFormat="1" applyFont="1" applyFill="1" applyBorder="1" applyAlignment="1" applyProtection="1"/>
    <xf numFmtId="8" fontId="3" fillId="0" borderId="0" xfId="2" applyNumberFormat="1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26" fillId="2" borderId="0" xfId="0" applyFont="1" applyFill="1" applyBorder="1" applyProtection="1"/>
    <xf numFmtId="8" fontId="3" fillId="2" borderId="55" xfId="2" applyNumberFormat="1" applyFont="1" applyFill="1" applyBorder="1" applyAlignment="1" applyProtection="1">
      <alignment horizontal="right"/>
    </xf>
    <xf numFmtId="8" fontId="3" fillId="2" borderId="56" xfId="2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53" xfId="0" applyFont="1" applyBorder="1" applyProtection="1"/>
    <xf numFmtId="0" fontId="3" fillId="0" borderId="0" xfId="0" applyFont="1" applyBorder="1" applyAlignment="1" applyProtection="1">
      <alignment horizontal="right"/>
    </xf>
    <xf numFmtId="8" fontId="3" fillId="0" borderId="0" xfId="2" applyNumberFormat="1" applyFont="1" applyBorder="1" applyAlignment="1" applyProtection="1">
      <alignment horizontal="center"/>
    </xf>
    <xf numFmtId="8" fontId="3" fillId="0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protection locked="0"/>
    </xf>
    <xf numFmtId="165" fontId="3" fillId="0" borderId="0" xfId="2" applyNumberFormat="1" applyFont="1" applyBorder="1" applyAlignment="1" applyProtection="1"/>
    <xf numFmtId="165" fontId="3" fillId="0" borderId="0" xfId="2" applyNumberFormat="1" applyFont="1" applyFill="1" applyBorder="1" applyAlignment="1" applyProtection="1"/>
    <xf numFmtId="0" fontId="27" fillId="0" borderId="54" xfId="0" applyFont="1" applyBorder="1" applyProtection="1"/>
    <xf numFmtId="0" fontId="27" fillId="0" borderId="7" xfId="0" applyFont="1" applyBorder="1" applyProtection="1"/>
    <xf numFmtId="8" fontId="27" fillId="0" borderId="7" xfId="0" applyNumberFormat="1" applyFont="1" applyBorder="1" applyProtection="1"/>
    <xf numFmtId="0" fontId="27" fillId="0" borderId="48" xfId="0" applyFont="1" applyBorder="1" applyProtection="1"/>
    <xf numFmtId="0" fontId="27" fillId="0" borderId="0" xfId="0" applyFont="1" applyProtection="1"/>
    <xf numFmtId="0" fontId="3" fillId="0" borderId="7" xfId="0" applyFont="1" applyBorder="1" applyProtection="1"/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horizontal="right"/>
    </xf>
    <xf numFmtId="0" fontId="23" fillId="0" borderId="0" xfId="0" applyFont="1" applyAlignment="1" applyProtection="1">
      <alignment vertical="top"/>
    </xf>
    <xf numFmtId="0" fontId="25" fillId="3" borderId="50" xfId="0" applyFont="1" applyFill="1" applyBorder="1" applyAlignment="1" applyProtection="1">
      <alignment vertical="top"/>
    </xf>
    <xf numFmtId="0" fontId="13" fillId="3" borderId="49" xfId="0" applyFont="1" applyFill="1" applyBorder="1" applyAlignment="1" applyProtection="1">
      <alignment vertical="top" wrapText="1"/>
    </xf>
    <xf numFmtId="0" fontId="13" fillId="3" borderId="51" xfId="0" applyFont="1" applyFill="1" applyBorder="1" applyAlignment="1" applyProtection="1">
      <alignment vertical="top" wrapText="1"/>
    </xf>
    <xf numFmtId="0" fontId="7" fillId="2" borderId="19" xfId="0" applyFont="1" applyFill="1" applyBorder="1" applyAlignment="1" applyProtection="1">
      <alignment horizontal="center"/>
    </xf>
    <xf numFmtId="164" fontId="7" fillId="2" borderId="25" xfId="0" applyNumberFormat="1" applyFont="1" applyFill="1" applyBorder="1" applyAlignment="1" applyProtection="1">
      <alignment horizontal="center"/>
    </xf>
    <xf numFmtId="164" fontId="7" fillId="2" borderId="27" xfId="0" applyNumberFormat="1" applyFont="1" applyFill="1" applyBorder="1" applyAlignment="1" applyProtection="1">
      <alignment horizontal="center"/>
    </xf>
    <xf numFmtId="0" fontId="13" fillId="3" borderId="29" xfId="0" applyFont="1" applyFill="1" applyBorder="1" applyAlignment="1" applyProtection="1">
      <alignment horizontal="center"/>
      <protection locked="0"/>
    </xf>
    <xf numFmtId="165" fontId="20" fillId="8" borderId="45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quotePrefix="1" applyFont="1" applyProtection="1"/>
    <xf numFmtId="0" fontId="31" fillId="2" borderId="29" xfId="0" applyFont="1" applyFill="1" applyBorder="1" applyAlignment="1" applyProtection="1">
      <alignment horizontal="center"/>
    </xf>
    <xf numFmtId="8" fontId="7" fillId="2" borderId="20" xfId="0" applyNumberFormat="1" applyFont="1" applyFill="1" applyBorder="1" applyAlignment="1" applyProtection="1">
      <alignment horizontal="center"/>
    </xf>
    <xf numFmtId="8" fontId="7" fillId="2" borderId="26" xfId="0" applyNumberFormat="1" applyFont="1" applyFill="1" applyBorder="1" applyProtection="1"/>
    <xf numFmtId="0" fontId="22" fillId="0" borderId="0" xfId="0" applyFont="1" applyAlignment="1" applyProtection="1"/>
    <xf numFmtId="0" fontId="33" fillId="0" borderId="7" xfId="0" applyFont="1" applyBorder="1" applyAlignment="1" applyProtection="1"/>
    <xf numFmtId="0" fontId="33" fillId="0" borderId="0" xfId="0" applyFont="1" applyBorder="1" applyAlignment="1" applyProtection="1"/>
    <xf numFmtId="14" fontId="22" fillId="7" borderId="7" xfId="0" applyNumberFormat="1" applyFont="1" applyFill="1" applyBorder="1" applyAlignment="1" applyProtection="1">
      <alignment horizontal="center"/>
      <protection locked="0"/>
    </xf>
    <xf numFmtId="18" fontId="22" fillId="0" borderId="7" xfId="0" applyNumberFormat="1" applyFont="1" applyBorder="1" applyAlignment="1" applyProtection="1">
      <alignment horizontal="center"/>
    </xf>
    <xf numFmtId="18" fontId="22" fillId="7" borderId="7" xfId="0" applyNumberFormat="1" applyFont="1" applyFill="1" applyBorder="1" applyAlignment="1" applyProtection="1">
      <alignment horizontal="center"/>
      <protection locked="0"/>
    </xf>
    <xf numFmtId="14" fontId="33" fillId="0" borderId="0" xfId="0" applyNumberFormat="1" applyFont="1" applyBorder="1" applyAlignment="1" applyProtection="1">
      <alignment horizontal="center"/>
    </xf>
    <xf numFmtId="14" fontId="22" fillId="0" borderId="7" xfId="0" applyNumberFormat="1" applyFont="1" applyBorder="1" applyAlignment="1" applyProtection="1">
      <alignment horizontal="center"/>
    </xf>
    <xf numFmtId="0" fontId="22" fillId="0" borderId="2" xfId="0" applyNumberFormat="1" applyFont="1" applyBorder="1" applyAlignment="1" applyProtection="1"/>
    <xf numFmtId="0" fontId="22" fillId="0" borderId="0" xfId="0" applyNumberFormat="1" applyFont="1" applyBorder="1" applyAlignment="1" applyProtection="1"/>
    <xf numFmtId="0" fontId="3" fillId="0" borderId="0" xfId="0" applyFont="1" applyAlignment="1" applyProtection="1">
      <alignment vertical="top"/>
    </xf>
    <xf numFmtId="0" fontId="27" fillId="0" borderId="11" xfId="0" applyFont="1" applyFill="1" applyBorder="1" applyProtection="1"/>
    <xf numFmtId="0" fontId="3" fillId="0" borderId="7" xfId="0" applyFont="1" applyBorder="1" applyAlignment="1" applyProtection="1">
      <alignment horizontal="center"/>
    </xf>
    <xf numFmtId="165" fontId="20" fillId="8" borderId="45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2" fillId="7" borderId="7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7" borderId="2" xfId="0" applyNumberFormat="1" applyFont="1" applyFill="1" applyBorder="1" applyAlignment="1" applyProtection="1">
      <alignment horizontal="center"/>
      <protection locked="0"/>
    </xf>
    <xf numFmtId="0" fontId="22" fillId="7" borderId="7" xfId="0" applyNumberFormat="1" applyFont="1" applyFill="1" applyBorder="1" applyAlignment="1" applyProtection="1">
      <alignment horizontal="center"/>
      <protection locked="0"/>
    </xf>
    <xf numFmtId="0" fontId="22" fillId="7" borderId="3" xfId="0" applyNumberFormat="1" applyFont="1" applyFill="1" applyBorder="1" applyAlignment="1" applyProtection="1">
      <alignment horizontal="center"/>
      <protection locked="0"/>
    </xf>
    <xf numFmtId="0" fontId="22" fillId="7" borderId="9" xfId="0" applyNumberFormat="1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 wrapText="1"/>
    </xf>
    <xf numFmtId="0" fontId="10" fillId="4" borderId="13" xfId="0" applyFont="1" applyFill="1" applyBorder="1" applyAlignment="1" applyProtection="1">
      <alignment horizontal="center" wrapText="1"/>
    </xf>
    <xf numFmtId="0" fontId="10" fillId="4" borderId="14" xfId="0" applyFont="1" applyFill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2" fillId="7" borderId="11" xfId="0" applyFont="1" applyFill="1" applyBorder="1" applyAlignment="1" applyProtection="1">
      <protection locked="0"/>
    </xf>
    <xf numFmtId="0" fontId="30" fillId="3" borderId="7" xfId="0" applyNumberFormat="1" applyFont="1" applyFill="1" applyBorder="1" applyAlignment="1" applyProtection="1">
      <alignment horizontal="center"/>
      <protection locked="0"/>
    </xf>
    <xf numFmtId="0" fontId="30" fillId="3" borderId="9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14" fontId="3" fillId="0" borderId="22" xfId="0" applyNumberFormat="1" applyFont="1" applyBorder="1" applyAlignment="1" applyProtection="1">
      <alignment horizontal="center"/>
    </xf>
    <xf numFmtId="14" fontId="3" fillId="0" borderId="23" xfId="0" applyNumberFormat="1" applyFont="1" applyBorder="1" applyAlignment="1" applyProtection="1">
      <alignment horizontal="center"/>
    </xf>
    <xf numFmtId="18" fontId="3" fillId="0" borderId="22" xfId="0" applyNumberFormat="1" applyFont="1" applyBorder="1" applyAlignment="1" applyProtection="1">
      <alignment horizontal="center"/>
    </xf>
    <xf numFmtId="0" fontId="3" fillId="0" borderId="22" xfId="0" applyNumberFormat="1" applyFont="1" applyBorder="1" applyAlignment="1" applyProtection="1">
      <alignment horizontal="center"/>
    </xf>
    <xf numFmtId="0" fontId="3" fillId="0" borderId="24" xfId="0" applyNumberFormat="1" applyFont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8" fontId="7" fillId="0" borderId="15" xfId="0" applyNumberFormat="1" applyFont="1" applyBorder="1" applyAlignment="1" applyProtection="1">
      <alignment horizontal="center"/>
    </xf>
    <xf numFmtId="8" fontId="7" fillId="0" borderId="18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165" fontId="7" fillId="0" borderId="21" xfId="0" applyNumberFormat="1" applyFont="1" applyBorder="1" applyAlignment="1" applyProtection="1">
      <alignment horizontal="center"/>
    </xf>
    <xf numFmtId="165" fontId="7" fillId="0" borderId="24" xfId="0" applyNumberFormat="1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165" fontId="7" fillId="0" borderId="36" xfId="0" applyNumberFormat="1" applyFont="1" applyBorder="1" applyAlignment="1" applyProtection="1">
      <alignment horizontal="center"/>
    </xf>
    <xf numFmtId="165" fontId="7" fillId="0" borderId="37" xfId="0" applyNumberFormat="1" applyFont="1" applyBorder="1" applyAlignment="1" applyProtection="1">
      <alignment horizontal="center"/>
    </xf>
    <xf numFmtId="165" fontId="7" fillId="2" borderId="12" xfId="2" applyNumberFormat="1" applyFont="1" applyFill="1" applyBorder="1" applyAlignment="1" applyProtection="1">
      <alignment horizontal="center"/>
    </xf>
    <xf numFmtId="165" fontId="7" fillId="2" borderId="14" xfId="2" applyNumberFormat="1" applyFont="1" applyFill="1" applyBorder="1" applyAlignment="1" applyProtection="1">
      <alignment horizontal="center"/>
    </xf>
    <xf numFmtId="8" fontId="7" fillId="0" borderId="38" xfId="0" applyNumberFormat="1" applyFont="1" applyFill="1" applyBorder="1" applyAlignment="1" applyProtection="1">
      <alignment horizontal="center"/>
    </xf>
    <xf numFmtId="8" fontId="7" fillId="0" borderId="39" xfId="0" applyNumberFormat="1" applyFont="1" applyFill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/>
    </xf>
    <xf numFmtId="14" fontId="7" fillId="0" borderId="23" xfId="0" applyNumberFormat="1" applyFont="1" applyBorder="1" applyAlignment="1" applyProtection="1">
      <alignment horizontal="center"/>
    </xf>
    <xf numFmtId="14" fontId="7" fillId="0" borderId="40" xfId="0" applyNumberFormat="1" applyFont="1" applyBorder="1" applyAlignment="1" applyProtection="1">
      <alignment horizontal="center"/>
    </xf>
    <xf numFmtId="166" fontId="7" fillId="0" borderId="23" xfId="0" applyNumberFormat="1" applyFont="1" applyBorder="1" applyAlignment="1" applyProtection="1">
      <alignment horizontal="center"/>
    </xf>
    <xf numFmtId="166" fontId="7" fillId="0" borderId="11" xfId="0" applyNumberFormat="1" applyFont="1" applyBorder="1" applyAlignment="1" applyProtection="1">
      <alignment horizontal="center"/>
    </xf>
    <xf numFmtId="166" fontId="7" fillId="0" borderId="40" xfId="0" applyNumberFormat="1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left"/>
    </xf>
    <xf numFmtId="14" fontId="7" fillId="0" borderId="42" xfId="0" applyNumberFormat="1" applyFont="1" applyBorder="1" applyAlignment="1" applyProtection="1">
      <alignment horizontal="center"/>
    </xf>
    <xf numFmtId="14" fontId="7" fillId="0" borderId="43" xfId="0" applyNumberFormat="1" applyFont="1" applyBorder="1" applyAlignment="1" applyProtection="1">
      <alignment horizontal="center"/>
    </xf>
    <xf numFmtId="166" fontId="7" fillId="0" borderId="42" xfId="0" applyNumberFormat="1" applyFont="1" applyBorder="1" applyAlignment="1" applyProtection="1">
      <alignment horizontal="center"/>
    </xf>
    <xf numFmtId="166" fontId="7" fillId="0" borderId="35" xfId="0" applyNumberFormat="1" applyFont="1" applyBorder="1" applyAlignment="1" applyProtection="1">
      <alignment horizontal="center"/>
    </xf>
    <xf numFmtId="166" fontId="7" fillId="0" borderId="43" xfId="0" applyNumberFormat="1" applyFont="1" applyBorder="1" applyAlignment="1" applyProtection="1">
      <alignment horizontal="center"/>
    </xf>
    <xf numFmtId="165" fontId="3" fillId="8" borderId="45" xfId="0" applyNumberFormat="1" applyFont="1" applyFill="1" applyBorder="1" applyAlignment="1" applyProtection="1">
      <alignment horizontal="center"/>
      <protection locked="0"/>
    </xf>
    <xf numFmtId="165" fontId="3" fillId="8" borderId="2" xfId="0" applyNumberFormat="1" applyFont="1" applyFill="1" applyBorder="1" applyAlignment="1" applyProtection="1">
      <alignment horizontal="center"/>
      <protection locked="0"/>
    </xf>
    <xf numFmtId="165" fontId="20" fillId="8" borderId="45" xfId="0" applyNumberFormat="1" applyFont="1" applyFill="1" applyBorder="1" applyAlignment="1" applyProtection="1">
      <alignment horizontal="center"/>
      <protection locked="0"/>
    </xf>
    <xf numFmtId="165" fontId="20" fillId="8" borderId="2" xfId="0" applyNumberFormat="1" applyFont="1" applyFill="1" applyBorder="1" applyAlignment="1" applyProtection="1">
      <alignment horizontal="center"/>
      <protection locked="0"/>
    </xf>
    <xf numFmtId="165" fontId="20" fillId="8" borderId="46" xfId="0" applyNumberFormat="1" applyFont="1" applyFill="1" applyBorder="1" applyAlignment="1" applyProtection="1">
      <alignment horizontal="center"/>
      <protection locked="0"/>
    </xf>
    <xf numFmtId="0" fontId="10" fillId="10" borderId="12" xfId="0" applyFont="1" applyFill="1" applyBorder="1" applyAlignment="1" applyProtection="1">
      <alignment horizontal="center" wrapText="1"/>
    </xf>
    <xf numFmtId="0" fontId="10" fillId="10" borderId="13" xfId="0" applyFont="1" applyFill="1" applyBorder="1" applyAlignment="1" applyProtection="1">
      <alignment horizontal="center" wrapText="1"/>
    </xf>
    <xf numFmtId="0" fontId="10" fillId="10" borderId="14" xfId="0" applyFont="1" applyFill="1" applyBorder="1" applyAlignment="1" applyProtection="1">
      <alignment horizontal="center" wrapText="1"/>
    </xf>
    <xf numFmtId="44" fontId="3" fillId="7" borderId="12" xfId="2" applyFont="1" applyFill="1" applyBorder="1" applyAlignment="1" applyProtection="1">
      <alignment horizontal="center"/>
      <protection locked="0"/>
    </xf>
    <xf numFmtId="44" fontId="3" fillId="7" borderId="14" xfId="2" applyFont="1" applyFill="1" applyBorder="1" applyAlignment="1" applyProtection="1">
      <alignment horizontal="center"/>
      <protection locked="0"/>
    </xf>
    <xf numFmtId="44" fontId="3" fillId="6" borderId="12" xfId="2" applyFont="1" applyFill="1" applyBorder="1" applyAlignment="1" applyProtection="1">
      <alignment horizontal="center"/>
      <protection locked="0"/>
    </xf>
    <xf numFmtId="44" fontId="3" fillId="6" borderId="14" xfId="2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left"/>
    </xf>
    <xf numFmtId="0" fontId="3" fillId="2" borderId="11" xfId="0" applyFont="1" applyFill="1" applyBorder="1" applyAlignment="1"/>
    <xf numFmtId="165" fontId="20" fillId="2" borderId="1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8" fontId="21" fillId="6" borderId="1" xfId="0" applyNumberFormat="1" applyFont="1" applyFill="1" applyBorder="1" applyAlignment="1" applyProtection="1">
      <alignment horizontal="center"/>
    </xf>
    <xf numFmtId="8" fontId="21" fillId="6" borderId="13" xfId="0" applyNumberFormat="1" applyFont="1" applyFill="1" applyBorder="1" applyAlignment="1" applyProtection="1">
      <alignment horizontal="center"/>
    </xf>
    <xf numFmtId="8" fontId="21" fillId="6" borderId="14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4" xfId="0" applyNumberFormat="1" applyFont="1" applyFill="1" applyBorder="1" applyAlignment="1" applyProtection="1">
      <alignment horizontal="center"/>
    </xf>
    <xf numFmtId="44" fontId="15" fillId="6" borderId="4" xfId="2" applyFont="1" applyFill="1" applyBorder="1" applyAlignment="1" applyProtection="1">
      <alignment horizontal="center"/>
      <protection locked="0"/>
    </xf>
    <xf numFmtId="44" fontId="15" fillId="6" borderId="6" xfId="2" applyFont="1" applyFill="1" applyBorder="1" applyAlignment="1" applyProtection="1">
      <alignment horizontal="center"/>
      <protection locked="0"/>
    </xf>
    <xf numFmtId="44" fontId="15" fillId="7" borderId="4" xfId="2" applyFont="1" applyFill="1" applyBorder="1" applyAlignment="1" applyProtection="1">
      <alignment horizontal="center"/>
      <protection locked="0"/>
    </xf>
    <xf numFmtId="44" fontId="15" fillId="7" borderId="6" xfId="2" applyFont="1" applyFill="1" applyBorder="1" applyAlignment="1" applyProtection="1">
      <alignment horizontal="center"/>
      <protection locked="0"/>
    </xf>
    <xf numFmtId="0" fontId="35" fillId="3" borderId="0" xfId="0" applyFont="1" applyFill="1" applyAlignment="1">
      <alignment horizontal="center" vertical="center"/>
    </xf>
    <xf numFmtId="0" fontId="28" fillId="0" borderId="0" xfId="0" applyFont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/>
    </xf>
    <xf numFmtId="8" fontId="26" fillId="0" borderId="0" xfId="0" applyNumberFormat="1" applyFont="1" applyBorder="1" applyAlignment="1" applyProtection="1">
      <alignment horizontal="center"/>
    </xf>
    <xf numFmtId="0" fontId="15" fillId="3" borderId="52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53" xfId="0" applyFont="1" applyFill="1" applyBorder="1" applyAlignment="1" applyProtection="1">
      <alignment horizontal="left" vertical="top" wrapText="1"/>
      <protection locked="0"/>
    </xf>
    <xf numFmtId="0" fontId="15" fillId="3" borderId="54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48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right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3" fillId="0" borderId="39" xfId="0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0844D2D5-46A8-4DA5-AF53-80BEBD5F317E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022B0AFC-E0F3-4CD9-8796-3EAA356B1E45}">
      <dgm:prSet phldrT="[Text]"/>
      <dgm:spPr/>
      <dgm:t>
        <a:bodyPr/>
        <a:lstStyle/>
        <a:p>
          <a:endParaRPr lang="en-US"/>
        </a:p>
      </dgm:t>
    </dgm:pt>
    <dgm:pt modelId="{30D7D6A5-5C4F-4599-B3E8-9AF1A7BA36A5}" type="parTrans" cxnId="{BD1E0298-3D44-4A0B-A822-2C77ED096B66}">
      <dgm:prSet/>
      <dgm:spPr/>
      <dgm:t>
        <a:bodyPr/>
        <a:lstStyle/>
        <a:p>
          <a:endParaRPr lang="en-US"/>
        </a:p>
      </dgm:t>
    </dgm:pt>
    <dgm:pt modelId="{E0425CB4-4A4D-46EC-BC94-70F58600B273}" type="sibTrans" cxnId="{BD1E0298-3D44-4A0B-A822-2C77ED096B66}">
      <dgm:prSet/>
      <dgm:spPr/>
      <dgm:t>
        <a:bodyPr/>
        <a:lstStyle/>
        <a:p>
          <a:endParaRPr lang="en-US"/>
        </a:p>
      </dgm:t>
    </dgm:pt>
    <dgm:pt modelId="{24BC99CB-49FB-4876-BE68-F4CBC1BBAFB9}" type="pres">
      <dgm:prSet presAssocID="{0844D2D5-46A8-4DA5-AF53-80BEBD5F317E}" presName="Name0" presStyleCnt="0">
        <dgm:presLayoutVars>
          <dgm:dir/>
          <dgm:animLvl val="lvl"/>
          <dgm:resizeHandles val="exact"/>
        </dgm:presLayoutVars>
      </dgm:prSet>
      <dgm:spPr/>
    </dgm:pt>
    <dgm:pt modelId="{DE0C60C1-8BB3-4F58-86BF-82DE620356BC}" type="pres">
      <dgm:prSet presAssocID="{0844D2D5-46A8-4DA5-AF53-80BEBD5F317E}" presName="dummy" presStyleCnt="0"/>
      <dgm:spPr/>
    </dgm:pt>
    <dgm:pt modelId="{5608B503-BD18-400A-AB4F-04E3C4B11381}" type="pres">
      <dgm:prSet presAssocID="{0844D2D5-46A8-4DA5-AF53-80BEBD5F317E}" presName="linH" presStyleCnt="0"/>
      <dgm:spPr/>
    </dgm:pt>
    <dgm:pt modelId="{6F7CCF62-8ABD-47EF-A5A3-21F22713B2A2}" type="pres">
      <dgm:prSet presAssocID="{0844D2D5-46A8-4DA5-AF53-80BEBD5F317E}" presName="padding1" presStyleCnt="0"/>
      <dgm:spPr/>
    </dgm:pt>
    <dgm:pt modelId="{72BA9897-0B7F-417A-A2C2-DB1045B6897C}" type="pres">
      <dgm:prSet presAssocID="{022B0AFC-E0F3-4CD9-8796-3EAA356B1E45}" presName="linV" presStyleCnt="0"/>
      <dgm:spPr/>
    </dgm:pt>
    <dgm:pt modelId="{5843AF9C-4279-4649-ADFC-15FC8D334DE4}" type="pres">
      <dgm:prSet presAssocID="{022B0AFC-E0F3-4CD9-8796-3EAA356B1E45}" presName="spVertical1" presStyleCnt="0"/>
      <dgm:spPr/>
    </dgm:pt>
    <dgm:pt modelId="{DC5599B0-8BAF-46C6-8F9D-0887612C5167}" type="pres">
      <dgm:prSet presAssocID="{022B0AFC-E0F3-4CD9-8796-3EAA356B1E45}" presName="parTx" presStyleLbl="revTx" presStyleIdx="0" presStyleCnt="1">
        <dgm:presLayoutVars>
          <dgm:chMax val="0"/>
          <dgm:chPref val="0"/>
          <dgm:bulletEnabled val="1"/>
        </dgm:presLayoutVars>
      </dgm:prSet>
      <dgm:spPr/>
    </dgm:pt>
    <dgm:pt modelId="{4D6F7C0C-BFEF-432B-923B-BB08A7A8A06B}" type="pres">
      <dgm:prSet presAssocID="{022B0AFC-E0F3-4CD9-8796-3EAA356B1E45}" presName="spVertical2" presStyleCnt="0"/>
      <dgm:spPr/>
    </dgm:pt>
    <dgm:pt modelId="{BF81AAFE-89CA-437A-A213-7D71849B60A5}" type="pres">
      <dgm:prSet presAssocID="{022B0AFC-E0F3-4CD9-8796-3EAA356B1E45}" presName="spVertical3" presStyleCnt="0"/>
      <dgm:spPr/>
    </dgm:pt>
    <dgm:pt modelId="{A74C9C7D-DEBE-4C89-874B-634F4E938007}" type="pres">
      <dgm:prSet presAssocID="{0844D2D5-46A8-4DA5-AF53-80BEBD5F317E}" presName="padding2" presStyleCnt="0"/>
      <dgm:spPr/>
    </dgm:pt>
    <dgm:pt modelId="{E2A3666B-556F-46EA-89F0-F8F87D631DEB}" type="pres">
      <dgm:prSet presAssocID="{0844D2D5-46A8-4DA5-AF53-80BEBD5F317E}" presName="negArrow" presStyleCnt="0"/>
      <dgm:spPr/>
    </dgm:pt>
    <dgm:pt modelId="{C3B6B737-66AA-495B-BB17-2C1BAC669CC8}" type="pres">
      <dgm:prSet presAssocID="{0844D2D5-46A8-4DA5-AF53-80BEBD5F317E}" presName="backgroundArrow" presStyleLbl="node1" presStyleIdx="0" presStyleCnt="1" custAng="10800000" custLinFactNeighborX="-1875" custLinFactNeighborY="-1479"/>
      <dgm:spPr>
        <a:solidFill>
          <a:srgbClr val="FF0000"/>
        </a:solidFill>
      </dgm:spPr>
    </dgm:pt>
  </dgm:ptLst>
  <dgm:cxnLst>
    <dgm:cxn modelId="{75CB9914-6B03-448D-851B-5757AD1B7DC4}" type="presOf" srcId="{0844D2D5-46A8-4DA5-AF53-80BEBD5F317E}" destId="{24BC99CB-49FB-4876-BE68-F4CBC1BBAFB9}" srcOrd="0" destOrd="0" presId="urn:microsoft.com/office/officeart/2005/8/layout/hProcess3"/>
    <dgm:cxn modelId="{BD1E0298-3D44-4A0B-A822-2C77ED096B66}" srcId="{0844D2D5-46A8-4DA5-AF53-80BEBD5F317E}" destId="{022B0AFC-E0F3-4CD9-8796-3EAA356B1E45}" srcOrd="0" destOrd="0" parTransId="{30D7D6A5-5C4F-4599-B3E8-9AF1A7BA36A5}" sibTransId="{E0425CB4-4A4D-46EC-BC94-70F58600B273}"/>
    <dgm:cxn modelId="{FEA009C2-FFAA-4A12-9E4F-3C18267D5BEC}" type="presOf" srcId="{022B0AFC-E0F3-4CD9-8796-3EAA356B1E45}" destId="{DC5599B0-8BAF-46C6-8F9D-0887612C5167}" srcOrd="0" destOrd="0" presId="urn:microsoft.com/office/officeart/2005/8/layout/hProcess3"/>
    <dgm:cxn modelId="{881B106E-4A48-463A-BEF7-5E449763998E}" type="presParOf" srcId="{24BC99CB-49FB-4876-BE68-F4CBC1BBAFB9}" destId="{DE0C60C1-8BB3-4F58-86BF-82DE620356BC}" srcOrd="0" destOrd="0" presId="urn:microsoft.com/office/officeart/2005/8/layout/hProcess3"/>
    <dgm:cxn modelId="{2AE7E7AA-8F68-4E04-B778-0D8A0D04B2A0}" type="presParOf" srcId="{24BC99CB-49FB-4876-BE68-F4CBC1BBAFB9}" destId="{5608B503-BD18-400A-AB4F-04E3C4B11381}" srcOrd="1" destOrd="0" presId="urn:microsoft.com/office/officeart/2005/8/layout/hProcess3"/>
    <dgm:cxn modelId="{09CFBF01-91BC-437C-8E41-64FD0516B6D4}" type="presParOf" srcId="{5608B503-BD18-400A-AB4F-04E3C4B11381}" destId="{6F7CCF62-8ABD-47EF-A5A3-21F22713B2A2}" srcOrd="0" destOrd="0" presId="urn:microsoft.com/office/officeart/2005/8/layout/hProcess3"/>
    <dgm:cxn modelId="{963ADDA5-47C1-4F94-8857-1371AC9CD4C1}" type="presParOf" srcId="{5608B503-BD18-400A-AB4F-04E3C4B11381}" destId="{72BA9897-0B7F-417A-A2C2-DB1045B6897C}" srcOrd="1" destOrd="0" presId="urn:microsoft.com/office/officeart/2005/8/layout/hProcess3"/>
    <dgm:cxn modelId="{F2B0F1F5-99B7-4B0A-8537-50AE39347BDA}" type="presParOf" srcId="{72BA9897-0B7F-417A-A2C2-DB1045B6897C}" destId="{5843AF9C-4279-4649-ADFC-15FC8D334DE4}" srcOrd="0" destOrd="0" presId="urn:microsoft.com/office/officeart/2005/8/layout/hProcess3"/>
    <dgm:cxn modelId="{6B552CB0-1B2B-45C0-8CAF-6897215BAA5E}" type="presParOf" srcId="{72BA9897-0B7F-417A-A2C2-DB1045B6897C}" destId="{DC5599B0-8BAF-46C6-8F9D-0887612C5167}" srcOrd="1" destOrd="0" presId="urn:microsoft.com/office/officeart/2005/8/layout/hProcess3"/>
    <dgm:cxn modelId="{EFA88909-459F-436C-A007-03E94B62A8F3}" type="presParOf" srcId="{72BA9897-0B7F-417A-A2C2-DB1045B6897C}" destId="{4D6F7C0C-BFEF-432B-923B-BB08A7A8A06B}" srcOrd="2" destOrd="0" presId="urn:microsoft.com/office/officeart/2005/8/layout/hProcess3"/>
    <dgm:cxn modelId="{77732519-4B22-4705-AF77-F79F772584B8}" type="presParOf" srcId="{72BA9897-0B7F-417A-A2C2-DB1045B6897C}" destId="{BF81AAFE-89CA-437A-A213-7D71849B60A5}" srcOrd="3" destOrd="0" presId="urn:microsoft.com/office/officeart/2005/8/layout/hProcess3"/>
    <dgm:cxn modelId="{D64251C9-11FB-4549-A322-C361623C8F03}" type="presParOf" srcId="{5608B503-BD18-400A-AB4F-04E3C4B11381}" destId="{A74C9C7D-DEBE-4C89-874B-634F4E938007}" srcOrd="2" destOrd="0" presId="urn:microsoft.com/office/officeart/2005/8/layout/hProcess3"/>
    <dgm:cxn modelId="{B6CBD382-AFDC-4888-B1BB-BE01BF5A248A}" type="presParOf" srcId="{5608B503-BD18-400A-AB4F-04E3C4B11381}" destId="{E2A3666B-556F-46EA-89F0-F8F87D631DEB}" srcOrd="3" destOrd="0" presId="urn:microsoft.com/office/officeart/2005/8/layout/hProcess3"/>
    <dgm:cxn modelId="{43A288E0-D9C0-42F3-AFD8-9496369AC738}" type="presParOf" srcId="{5608B503-BD18-400A-AB4F-04E3C4B11381}" destId="{C3B6B737-66AA-495B-BB17-2C1BAC669CC8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4843"/>
          <a:ext cx="4565277" cy="1584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65604" y="424271"/>
          <a:ext cx="3789536" cy="79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23520" rIns="0" bIns="223520" numCol="1" spcCol="1270" anchor="ctr" anchorCtr="0">
          <a:noAutofit/>
        </a:bodyPr>
        <a:lstStyle/>
        <a:p>
          <a:pPr marL="0" lvl="0" indent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200" kern="1200"/>
        </a:p>
      </dsp:txBody>
      <dsp:txXfrm>
        <a:off x="365604" y="424271"/>
        <a:ext cx="3789536" cy="79200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B6B737-66AA-495B-BB17-2C1BAC669CC8}">
      <dsp:nvSpPr>
        <dsp:cNvPr id="0" name=""/>
        <dsp:cNvSpPr/>
      </dsp:nvSpPr>
      <dsp:spPr>
        <a:xfrm rot="10800000">
          <a:off x="0" y="4843"/>
          <a:ext cx="4565277" cy="1584000"/>
        </a:xfrm>
        <a:prstGeom prst="rightArrow">
          <a:avLst/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599B0-8BAF-46C6-8F9D-0887612C5167}">
      <dsp:nvSpPr>
        <dsp:cNvPr id="0" name=""/>
        <dsp:cNvSpPr/>
      </dsp:nvSpPr>
      <dsp:spPr>
        <a:xfrm>
          <a:off x="365604" y="424271"/>
          <a:ext cx="3789536" cy="792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223520" rIns="0" bIns="223520" numCol="1" spcCol="1270" anchor="ctr" anchorCtr="0">
          <a:noAutofit/>
        </a:bodyPr>
        <a:lstStyle/>
        <a:p>
          <a:pPr marL="0" lvl="0" indent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200" kern="1200"/>
        </a:p>
      </dsp:txBody>
      <dsp:txXfrm>
        <a:off x="365604" y="424271"/>
        <a:ext cx="3789536" cy="792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15</xdr:row>
      <xdr:rowOff>70454</xdr:rowOff>
    </xdr:from>
    <xdr:to>
      <xdr:col>25</xdr:col>
      <xdr:colOff>311910</xdr:colOff>
      <xdr:row>39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DA3774E8-C3BF-4411-A517-6CD50DA0487D}"/>
            </a:ext>
          </a:extLst>
        </xdr:cNvPr>
        <xdr:cNvSpPr/>
      </xdr:nvSpPr>
      <xdr:spPr>
        <a:xfrm rot="11238323">
          <a:off x="9855072" y="1870679"/>
          <a:ext cx="2479293" cy="2606100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5</xdr:row>
      <xdr:rowOff>28575</xdr:rowOff>
    </xdr:from>
    <xdr:to>
      <xdr:col>28</xdr:col>
      <xdr:colOff>28575</xdr:colOff>
      <xdr:row>15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27BAFA-205B-4337-B49B-099165E42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10</xdr:row>
      <xdr:rowOff>144840</xdr:rowOff>
    </xdr:from>
    <xdr:to>
      <xdr:col>27</xdr:col>
      <xdr:colOff>163835</xdr:colOff>
      <xdr:row>22</xdr:row>
      <xdr:rowOff>108632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A4F741-43AE-48BB-BB93-0A804A149BB1}"/>
            </a:ext>
          </a:extLst>
        </xdr:cNvPr>
        <xdr:cNvGrpSpPr/>
      </xdr:nvGrpSpPr>
      <xdr:grpSpPr>
        <a:xfrm>
          <a:off x="10933542" y="2150693"/>
          <a:ext cx="3282469" cy="1947233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CED2755A-69DC-4117-ADBF-A25EABBA53CA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682393FF-EB9E-49F6-A448-405B98BD8C04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24D684A4-44D5-43FC-993A-35965073A03A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466725</xdr:colOff>
      <xdr:row>45</xdr:row>
      <xdr:rowOff>0</xdr:rowOff>
    </xdr:from>
    <xdr:to>
      <xdr:col>27</xdr:col>
      <xdr:colOff>257175</xdr:colOff>
      <xdr:row>59</xdr:row>
      <xdr:rowOff>71437</xdr:rowOff>
    </xdr:to>
    <xdr:sp macro="" textlink="">
      <xdr:nvSpPr>
        <xdr:cNvPr id="9" name="Right Arrow 4">
          <a:extLst>
            <a:ext uri="{FF2B5EF4-FFF2-40B4-BE49-F238E27FC236}">
              <a16:creationId xmlns:a16="http://schemas.microsoft.com/office/drawing/2014/main" id="{AF9D9689-D34F-4116-ADCC-1A19161A40AF}"/>
            </a:ext>
          </a:extLst>
        </xdr:cNvPr>
        <xdr:cNvSpPr/>
      </xdr:nvSpPr>
      <xdr:spPr>
        <a:xfrm rot="10800000">
          <a:off x="10020300" y="5631180"/>
          <a:ext cx="3909060" cy="2222182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411480</xdr:colOff>
      <xdr:row>48</xdr:row>
      <xdr:rowOff>106680</xdr:rowOff>
    </xdr:from>
    <xdr:to>
      <xdr:col>28</xdr:col>
      <xdr:colOff>144780</xdr:colOff>
      <xdr:row>53</xdr:row>
      <xdr:rowOff>118109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E0B1EB4-FB82-40E1-9922-69CC59F94AF2}"/>
            </a:ext>
          </a:extLst>
        </xdr:cNvPr>
        <xdr:cNvGrpSpPr/>
      </xdr:nvGrpSpPr>
      <xdr:grpSpPr>
        <a:xfrm>
          <a:off x="13645627" y="5407062"/>
          <a:ext cx="1369359" cy="666526"/>
          <a:chOff x="3070584" y="738663"/>
          <a:chExt cx="1371600" cy="984884"/>
        </a:xfrm>
      </xdr:grpSpPr>
      <xdr:sp macro="" textlink="">
        <xdr:nvSpPr>
          <xdr:cNvPr id="11" name="Rounded Rectangle 12">
            <a:extLst>
              <a:ext uri="{FF2B5EF4-FFF2-40B4-BE49-F238E27FC236}">
                <a16:creationId xmlns:a16="http://schemas.microsoft.com/office/drawing/2014/main" id="{EF2E1DE4-5822-4195-BCCA-7F156BDAAD41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2" name="Rounded Rectangle 4">
            <a:extLst>
              <a:ext uri="{FF2B5EF4-FFF2-40B4-BE49-F238E27FC236}">
                <a16:creationId xmlns:a16="http://schemas.microsoft.com/office/drawing/2014/main" id="{20492E54-414C-4504-A4D8-0F16FCE89ECA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48</xdr:row>
      <xdr:rowOff>114300</xdr:rowOff>
    </xdr:from>
    <xdr:to>
      <xdr:col>26</xdr:col>
      <xdr:colOff>323850</xdr:colOff>
      <xdr:row>53</xdr:row>
      <xdr:rowOff>118108</xdr:rowOff>
    </xdr:to>
    <xdr:sp macro="" textlink="">
      <xdr:nvSpPr>
        <xdr:cNvPr id="13" name="Rounded Rectangle 16">
          <a:extLst>
            <a:ext uri="{FF2B5EF4-FFF2-40B4-BE49-F238E27FC236}">
              <a16:creationId xmlns:a16="http://schemas.microsoft.com/office/drawing/2014/main" id="{8F84CF43-E274-427F-92CC-BD4251675AC9}"/>
            </a:ext>
          </a:extLst>
        </xdr:cNvPr>
        <xdr:cNvSpPr/>
      </xdr:nvSpPr>
      <xdr:spPr>
        <a:xfrm>
          <a:off x="11772900" y="6316980"/>
          <a:ext cx="1402080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48</xdr:row>
      <xdr:rowOff>152400</xdr:rowOff>
    </xdr:from>
    <xdr:to>
      <xdr:col>26</xdr:col>
      <xdr:colOff>260617</xdr:colOff>
      <xdr:row>53</xdr:row>
      <xdr:rowOff>60982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EF196428-2783-4862-9772-80C30E6148F9}"/>
            </a:ext>
          </a:extLst>
        </xdr:cNvPr>
        <xdr:cNvSpPr/>
      </xdr:nvSpPr>
      <xdr:spPr>
        <a:xfrm>
          <a:off x="11856720" y="6355080"/>
          <a:ext cx="1253122" cy="682012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48</xdr:row>
      <xdr:rowOff>152400</xdr:rowOff>
    </xdr:from>
    <xdr:to>
      <xdr:col>24</xdr:col>
      <xdr:colOff>474331</xdr:colOff>
      <xdr:row>53</xdr:row>
      <xdr:rowOff>156208</xdr:rowOff>
    </xdr:to>
    <xdr:sp macro="" textlink="">
      <xdr:nvSpPr>
        <xdr:cNvPr id="15" name="Rounded Rectangle 6">
          <a:extLst>
            <a:ext uri="{FF2B5EF4-FFF2-40B4-BE49-F238E27FC236}">
              <a16:creationId xmlns:a16="http://schemas.microsoft.com/office/drawing/2014/main" id="{54F56A7D-2A5E-4827-ADE4-89CD4ABC1DD9}"/>
            </a:ext>
          </a:extLst>
        </xdr:cNvPr>
        <xdr:cNvSpPr/>
      </xdr:nvSpPr>
      <xdr:spPr>
        <a:xfrm>
          <a:off x="10286998" y="6355080"/>
          <a:ext cx="1392543" cy="773428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48</xdr:row>
      <xdr:rowOff>161925</xdr:rowOff>
    </xdr:from>
    <xdr:to>
      <xdr:col>24</xdr:col>
      <xdr:colOff>419100</xdr:colOff>
      <xdr:row>55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F644529-C1C8-4018-A559-D046402C9DDF}"/>
            </a:ext>
          </a:extLst>
        </xdr:cNvPr>
        <xdr:cNvSpPr txBox="1"/>
      </xdr:nvSpPr>
      <xdr:spPr>
        <a:xfrm>
          <a:off x="10408920" y="6362700"/>
          <a:ext cx="1211580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23</xdr:col>
      <xdr:colOff>206509</xdr:colOff>
      <xdr:row>8</xdr:row>
      <xdr:rowOff>36419</xdr:rowOff>
    </xdr:from>
    <xdr:to>
      <xdr:col>32</xdr:col>
      <xdr:colOff>1905340</xdr:colOff>
      <xdr:row>58</xdr:row>
      <xdr:rowOff>124465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02A81C2-190E-460B-97A9-9EC079766340}"/>
            </a:ext>
          </a:extLst>
        </xdr:cNvPr>
        <xdr:cNvGrpSpPr/>
      </xdr:nvGrpSpPr>
      <xdr:grpSpPr>
        <a:xfrm>
          <a:off x="10986568" y="1638860"/>
          <a:ext cx="9061096" cy="5197929"/>
          <a:chOff x="3740231" y="-3730301"/>
          <a:chExt cx="8977179" cy="677421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9DD8572-4EE3-43A4-B62E-CF6FA81ACC12}"/>
              </a:ext>
            </a:extLst>
          </xdr:cNvPr>
          <xdr:cNvSpPr/>
        </xdr:nvSpPr>
        <xdr:spPr>
          <a:xfrm>
            <a:off x="8975663" y="2172018"/>
            <a:ext cx="3741747" cy="871899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/>
          <a:lstStyle/>
          <a:p>
            <a:endParaRPr lang="en-US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9CB1054-0F26-4E3E-81DB-41BA85F099C8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297687</xdr:colOff>
      <xdr:row>15</xdr:row>
      <xdr:rowOff>70454</xdr:rowOff>
    </xdr:from>
    <xdr:to>
      <xdr:col>25</xdr:col>
      <xdr:colOff>311910</xdr:colOff>
      <xdr:row>39</xdr:row>
      <xdr:rowOff>53369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71CD3284-D859-4F77-957D-30B186A5C3D0}"/>
            </a:ext>
          </a:extLst>
        </xdr:cNvPr>
        <xdr:cNvSpPr/>
      </xdr:nvSpPr>
      <xdr:spPr>
        <a:xfrm rot="11238323">
          <a:off x="10260837" y="2766029"/>
          <a:ext cx="2471673" cy="1967896"/>
        </a:xfrm>
        <a:prstGeom prst="swooshArrow">
          <a:avLst>
            <a:gd name="adj1" fmla="val 16310"/>
            <a:gd name="adj2" fmla="val 31370"/>
          </a:avLst>
        </a:prstGeom>
        <a:solidFill>
          <a:srgbClr val="92D050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22</xdr:col>
      <xdr:colOff>371475</xdr:colOff>
      <xdr:row>5</xdr:row>
      <xdr:rowOff>28575</xdr:rowOff>
    </xdr:from>
    <xdr:to>
      <xdr:col>28</xdr:col>
      <xdr:colOff>28575</xdr:colOff>
      <xdr:row>15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99A165-D078-4AD2-B96C-EF548EBA4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23</xdr:col>
      <xdr:colOff>153483</xdr:colOff>
      <xdr:row>10</xdr:row>
      <xdr:rowOff>144840</xdr:rowOff>
    </xdr:from>
    <xdr:to>
      <xdr:col>27</xdr:col>
      <xdr:colOff>163835</xdr:colOff>
      <xdr:row>22</xdr:row>
      <xdr:rowOff>108632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79A21B6-AD01-430B-92DB-DEC2E4995318}"/>
            </a:ext>
          </a:extLst>
        </xdr:cNvPr>
        <xdr:cNvGrpSpPr/>
      </xdr:nvGrpSpPr>
      <xdr:grpSpPr>
        <a:xfrm>
          <a:off x="10933542" y="2150693"/>
          <a:ext cx="3282469" cy="1947233"/>
          <a:chOff x="10731948" y="1068765"/>
          <a:chExt cx="3288857" cy="1893557"/>
        </a:xfrm>
      </xdr:grpSpPr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BC926609-7A9F-47AE-BE26-89FF7F707FE5}"/>
              </a:ext>
            </a:extLst>
          </xdr:cNvPr>
          <xdr:cNvSpPr/>
        </xdr:nvSpPr>
        <xdr:spPr>
          <a:xfrm rot="11238323">
            <a:off x="10731948" y="1068765"/>
            <a:ext cx="2223506" cy="1519908"/>
          </a:xfrm>
          <a:prstGeom prst="swooshArrow">
            <a:avLst>
              <a:gd name="adj1" fmla="val 16310"/>
              <a:gd name="adj2" fmla="val 3137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0DA61FFD-B032-4811-B68D-4CA2DC272E14}"/>
              </a:ext>
            </a:extLst>
          </xdr:cNvPr>
          <xdr:cNvSpPr/>
        </xdr:nvSpPr>
        <xdr:spPr>
          <a:xfrm>
            <a:off x="11253366" y="1500827"/>
            <a:ext cx="1071900" cy="421385"/>
          </a:xfrm>
          <a:custGeom>
            <a:avLst/>
            <a:gdLst>
              <a:gd name="connsiteX0" fmla="*/ 0 w 1071900"/>
              <a:gd name="connsiteY0" fmla="*/ 0 h 421385"/>
              <a:gd name="connsiteX1" fmla="*/ 1071900 w 1071900"/>
              <a:gd name="connsiteY1" fmla="*/ 0 h 421385"/>
              <a:gd name="connsiteX2" fmla="*/ 1071900 w 1071900"/>
              <a:gd name="connsiteY2" fmla="*/ 421385 h 421385"/>
              <a:gd name="connsiteX3" fmla="*/ 0 w 1071900"/>
              <a:gd name="connsiteY3" fmla="*/ 421385 h 421385"/>
              <a:gd name="connsiteX4" fmla="*/ 0 w 1071900"/>
              <a:gd name="connsiteY4" fmla="*/ 0 h 421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1900" h="421385">
                <a:moveTo>
                  <a:pt x="0" y="0"/>
                </a:moveTo>
                <a:lnTo>
                  <a:pt x="1071900" y="0"/>
                </a:lnTo>
                <a:lnTo>
                  <a:pt x="1071900" y="421385"/>
                </a:lnTo>
                <a:lnTo>
                  <a:pt x="0" y="421385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b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Auto-Fills</a:t>
            </a: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44D16A4E-EF2E-4A8A-A954-8A245A3AB113}"/>
              </a:ext>
            </a:extLst>
          </xdr:cNvPr>
          <xdr:cNvSpPr/>
        </xdr:nvSpPr>
        <xdr:spPr>
          <a:xfrm>
            <a:off x="12220575" y="1647825"/>
            <a:ext cx="1800230" cy="1314497"/>
          </a:xfrm>
          <a:custGeom>
            <a:avLst/>
            <a:gdLst>
              <a:gd name="connsiteX0" fmla="*/ 0 w 1448514"/>
              <a:gd name="connsiteY0" fmla="*/ 0 h 1297506"/>
              <a:gd name="connsiteX1" fmla="*/ 1448514 w 1448514"/>
              <a:gd name="connsiteY1" fmla="*/ 0 h 1297506"/>
              <a:gd name="connsiteX2" fmla="*/ 1448514 w 1448514"/>
              <a:gd name="connsiteY2" fmla="*/ 1297506 h 1297506"/>
              <a:gd name="connsiteX3" fmla="*/ 0 w 1448514"/>
              <a:gd name="connsiteY3" fmla="*/ 1297506 h 1297506"/>
              <a:gd name="connsiteX4" fmla="*/ 0 w 1448514"/>
              <a:gd name="connsiteY4" fmla="*/ 0 h 1297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48514" h="1297506">
                <a:moveTo>
                  <a:pt x="0" y="0"/>
                </a:moveTo>
                <a:lnTo>
                  <a:pt x="1448514" y="0"/>
                </a:lnTo>
                <a:lnTo>
                  <a:pt x="1448514" y="1297506"/>
                </a:lnTo>
                <a:lnTo>
                  <a:pt x="0" y="1297506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25400" tIns="25400" rIns="25400" bIns="25400" numCol="1" spcCol="1270" anchor="t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24 Hour </a:t>
            </a:r>
            <a:br>
              <a:rPr lang="en-US" sz="2000" kern="1200"/>
            </a:br>
            <a:r>
              <a:rPr lang="en-US" sz="2000" kern="1200"/>
              <a:t>Time Periods</a:t>
            </a:r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en-US" sz="2000" kern="1200"/>
          </a:p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kern="1200"/>
              <a:t>&amp;</a:t>
            </a:r>
            <a:r>
              <a:rPr lang="en-US" sz="2000" kern="1200" baseline="0"/>
              <a:t> Partial Day Periods</a:t>
            </a:r>
            <a:endParaRPr lang="en-US" sz="2000" kern="1200"/>
          </a:p>
        </xdr:txBody>
      </xdr:sp>
    </xdr:grpSp>
    <xdr:clientData/>
  </xdr:twoCellAnchor>
  <xdr:twoCellAnchor>
    <xdr:from>
      <xdr:col>22</xdr:col>
      <xdr:colOff>466725</xdr:colOff>
      <xdr:row>45</xdr:row>
      <xdr:rowOff>0</xdr:rowOff>
    </xdr:from>
    <xdr:to>
      <xdr:col>27</xdr:col>
      <xdr:colOff>257175</xdr:colOff>
      <xdr:row>59</xdr:row>
      <xdr:rowOff>71437</xdr:rowOff>
    </xdr:to>
    <xdr:sp macro="" textlink="">
      <xdr:nvSpPr>
        <xdr:cNvPr id="8" name="Right Arrow 4">
          <a:extLst>
            <a:ext uri="{FF2B5EF4-FFF2-40B4-BE49-F238E27FC236}">
              <a16:creationId xmlns:a16="http://schemas.microsoft.com/office/drawing/2014/main" id="{F844FC41-430B-49B8-87E6-518E8C21CB29}"/>
            </a:ext>
          </a:extLst>
        </xdr:cNvPr>
        <xdr:cNvSpPr/>
      </xdr:nvSpPr>
      <xdr:spPr>
        <a:xfrm rot="10800000">
          <a:off x="10429875" y="4733925"/>
          <a:ext cx="3886200" cy="2243137"/>
        </a:xfrm>
        <a:prstGeom prst="rightArrow">
          <a:avLst/>
        </a:prstGeom>
      </xdr:spPr>
      <xdr:style>
        <a:lnRef idx="0">
          <a:schemeClr val="accent1">
            <a:hueOff val="0"/>
            <a:satOff val="0"/>
            <a:lumOff val="0"/>
            <a:alphaOff val="0"/>
          </a:schemeClr>
        </a:lnRef>
        <a:fillRef idx="1">
          <a:schemeClr val="accent1"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26</xdr:col>
      <xdr:colOff>411480</xdr:colOff>
      <xdr:row>48</xdr:row>
      <xdr:rowOff>106680</xdr:rowOff>
    </xdr:from>
    <xdr:to>
      <xdr:col>28</xdr:col>
      <xdr:colOff>144780</xdr:colOff>
      <xdr:row>53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B6ABE04-3ADA-40FF-9896-2FB569BC9CB3}"/>
            </a:ext>
          </a:extLst>
        </xdr:cNvPr>
        <xdr:cNvGrpSpPr/>
      </xdr:nvGrpSpPr>
      <xdr:grpSpPr>
        <a:xfrm>
          <a:off x="13645627" y="5407062"/>
          <a:ext cx="1369359" cy="666526"/>
          <a:chOff x="3070584" y="738663"/>
          <a:chExt cx="1371600" cy="984884"/>
        </a:xfrm>
      </xdr:grpSpPr>
      <xdr:sp macro="" textlink="">
        <xdr:nvSpPr>
          <xdr:cNvPr id="10" name="Rounded Rectangle 12">
            <a:extLst>
              <a:ext uri="{FF2B5EF4-FFF2-40B4-BE49-F238E27FC236}">
                <a16:creationId xmlns:a16="http://schemas.microsoft.com/office/drawing/2014/main" id="{2D12EBC1-3645-43CF-8FE0-6E9F36D8979A}"/>
              </a:ext>
            </a:extLst>
          </xdr:cNvPr>
          <xdr:cNvSpPr/>
        </xdr:nvSpPr>
        <xdr:spPr>
          <a:xfrm>
            <a:off x="3070584" y="738663"/>
            <a:ext cx="1371600" cy="984884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1" name="Rounded Rectangle 4">
            <a:extLst>
              <a:ext uri="{FF2B5EF4-FFF2-40B4-BE49-F238E27FC236}">
                <a16:creationId xmlns:a16="http://schemas.microsoft.com/office/drawing/2014/main" id="{75BB80AE-3581-472B-8CC7-46AA7AA194C7}"/>
              </a:ext>
            </a:extLst>
          </xdr:cNvPr>
          <xdr:cNvSpPr/>
        </xdr:nvSpPr>
        <xdr:spPr>
          <a:xfrm>
            <a:off x="3118662" y="786741"/>
            <a:ext cx="1275444" cy="88872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/>
          <a:p>
            <a:pPr lvl="0" algn="ctr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400" kern="1200"/>
              <a:t>Out-of-pocket</a:t>
            </a:r>
            <a:r>
              <a:rPr lang="en-US" sz="1400" kern="1200" baseline="0"/>
              <a:t> receipts not needed</a:t>
            </a:r>
            <a:r>
              <a:rPr lang="en-US" sz="1400" kern="1200"/>
              <a:t> </a:t>
            </a:r>
          </a:p>
        </xdr:txBody>
      </xdr:sp>
    </xdr:grpSp>
    <xdr:clientData/>
  </xdr:twoCellAnchor>
  <xdr:twoCellAnchor>
    <xdr:from>
      <xdr:col>24</xdr:col>
      <xdr:colOff>571500</xdr:colOff>
      <xdr:row>48</xdr:row>
      <xdr:rowOff>114300</xdr:rowOff>
    </xdr:from>
    <xdr:to>
      <xdr:col>26</xdr:col>
      <xdr:colOff>323850</xdr:colOff>
      <xdr:row>53</xdr:row>
      <xdr:rowOff>118108</xdr:rowOff>
    </xdr:to>
    <xdr:sp macro="" textlink="">
      <xdr:nvSpPr>
        <xdr:cNvPr id="12" name="Rounded Rectangle 16">
          <a:extLst>
            <a:ext uri="{FF2B5EF4-FFF2-40B4-BE49-F238E27FC236}">
              <a16:creationId xmlns:a16="http://schemas.microsoft.com/office/drawing/2014/main" id="{79829229-7765-45B0-A5CA-4E62419A9BCD}"/>
            </a:ext>
          </a:extLst>
        </xdr:cNvPr>
        <xdr:cNvSpPr/>
      </xdr:nvSpPr>
      <xdr:spPr>
        <a:xfrm>
          <a:off x="12172950" y="5410200"/>
          <a:ext cx="1390650" cy="657225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pPr algn="ctr"/>
          <a:r>
            <a:rPr lang="en-US" sz="1200"/>
            <a:t>Automatically Calculated</a:t>
          </a:r>
        </a:p>
      </xdr:txBody>
    </xdr:sp>
    <xdr:clientData/>
  </xdr:twoCellAnchor>
  <xdr:twoCellAnchor>
    <xdr:from>
      <xdr:col>24</xdr:col>
      <xdr:colOff>657225</xdr:colOff>
      <xdr:row>48</xdr:row>
      <xdr:rowOff>152400</xdr:rowOff>
    </xdr:from>
    <xdr:to>
      <xdr:col>26</xdr:col>
      <xdr:colOff>260617</xdr:colOff>
      <xdr:row>53</xdr:row>
      <xdr:rowOff>60982</xdr:rowOff>
    </xdr:to>
    <xdr:sp macro="" textlink="">
      <xdr:nvSpPr>
        <xdr:cNvPr id="13" name="Rounded Rectangle 4">
          <a:extLst>
            <a:ext uri="{FF2B5EF4-FFF2-40B4-BE49-F238E27FC236}">
              <a16:creationId xmlns:a16="http://schemas.microsoft.com/office/drawing/2014/main" id="{BA2660F9-2F98-47F0-9601-85C3E01CDEF3}"/>
            </a:ext>
          </a:extLst>
        </xdr:cNvPr>
        <xdr:cNvSpPr/>
      </xdr:nvSpPr>
      <xdr:spPr>
        <a:xfrm>
          <a:off x="12258675" y="5448300"/>
          <a:ext cx="1241692" cy="6191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600" kern="1200"/>
        </a:p>
      </xdr:txBody>
    </xdr:sp>
    <xdr:clientData/>
  </xdr:twoCellAnchor>
  <xdr:twoCellAnchor>
    <xdr:from>
      <xdr:col>22</xdr:col>
      <xdr:colOff>733423</xdr:colOff>
      <xdr:row>48</xdr:row>
      <xdr:rowOff>152400</xdr:rowOff>
    </xdr:from>
    <xdr:to>
      <xdr:col>24</xdr:col>
      <xdr:colOff>474331</xdr:colOff>
      <xdr:row>53</xdr:row>
      <xdr:rowOff>156208</xdr:rowOff>
    </xdr:to>
    <xdr:sp macro="" textlink="">
      <xdr:nvSpPr>
        <xdr:cNvPr id="14" name="Rounded Rectangle 6">
          <a:extLst>
            <a:ext uri="{FF2B5EF4-FFF2-40B4-BE49-F238E27FC236}">
              <a16:creationId xmlns:a16="http://schemas.microsoft.com/office/drawing/2014/main" id="{48B2002D-9750-4777-B36D-1CD74ABEF5E4}"/>
            </a:ext>
          </a:extLst>
        </xdr:cNvPr>
        <xdr:cNvSpPr/>
      </xdr:nvSpPr>
      <xdr:spPr>
        <a:xfrm>
          <a:off x="10696573" y="5448300"/>
          <a:ext cx="1379208" cy="619125"/>
        </a:xfrm>
        <a:prstGeom prst="roundRect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23</xdr:col>
      <xdr:colOff>28575</xdr:colOff>
      <xdr:row>48</xdr:row>
      <xdr:rowOff>161925</xdr:rowOff>
    </xdr:from>
    <xdr:to>
      <xdr:col>24</xdr:col>
      <xdr:colOff>419100</xdr:colOff>
      <xdr:row>55</xdr:row>
      <xdr:rowOff>28575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90BFFDF-6DA9-4412-B49D-3B88F570C6DF}"/>
            </a:ext>
          </a:extLst>
        </xdr:cNvPr>
        <xdr:cNvSpPr txBox="1"/>
      </xdr:nvSpPr>
      <xdr:spPr>
        <a:xfrm>
          <a:off x="10810875" y="5457825"/>
          <a:ext cx="12096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rgbClr val="FFFF00"/>
              </a:solidFill>
            </a:rPr>
            <a:t>For Return Only</a:t>
          </a:r>
          <a:br>
            <a:rPr lang="en-US" sz="1400">
              <a:solidFill>
                <a:srgbClr val="FFFF00"/>
              </a:solidFill>
            </a:rPr>
          </a:br>
          <a:r>
            <a:rPr lang="en-US" sz="1400">
              <a:solidFill>
                <a:srgbClr val="FFFF00"/>
              </a:solidFill>
            </a:rPr>
            <a:t>"Partial</a:t>
          </a:r>
          <a:r>
            <a:rPr lang="en-US" sz="1400" baseline="0">
              <a:solidFill>
                <a:srgbClr val="FFFF00"/>
              </a:solidFill>
            </a:rPr>
            <a:t> Day"</a:t>
          </a:r>
          <a:endParaRPr lang="en-US" sz="1400">
            <a:solidFill>
              <a:srgbClr val="FFFF00"/>
            </a:solidFill>
          </a:endParaRPr>
        </a:p>
      </xdr:txBody>
    </xdr:sp>
    <xdr:clientData/>
  </xdr:twoCellAnchor>
  <xdr:twoCellAnchor>
    <xdr:from>
      <xdr:col>23</xdr:col>
      <xdr:colOff>206509</xdr:colOff>
      <xdr:row>8</xdr:row>
      <xdr:rowOff>36419</xdr:rowOff>
    </xdr:from>
    <xdr:to>
      <xdr:col>32</xdr:col>
      <xdr:colOff>1905340</xdr:colOff>
      <xdr:row>58</xdr:row>
      <xdr:rowOff>124465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DE7E3CEA-5ACA-4747-ACD8-53FEA08541E8}"/>
            </a:ext>
          </a:extLst>
        </xdr:cNvPr>
        <xdr:cNvGrpSpPr/>
      </xdr:nvGrpSpPr>
      <xdr:grpSpPr>
        <a:xfrm>
          <a:off x="10986568" y="1638860"/>
          <a:ext cx="9061096" cy="5197929"/>
          <a:chOff x="3740231" y="-3730301"/>
          <a:chExt cx="8977179" cy="6774218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D1E849AA-B237-4AD7-9BD4-263809500506}"/>
              </a:ext>
            </a:extLst>
          </xdr:cNvPr>
          <xdr:cNvSpPr/>
        </xdr:nvSpPr>
        <xdr:spPr>
          <a:xfrm>
            <a:off x="8975663" y="2172018"/>
            <a:ext cx="3741747" cy="871899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/>
          <a:lstStyle/>
          <a:p>
            <a:endParaRPr lang="en-US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B4D1DA2F-6857-4A94-A889-3C8211951C24}"/>
              </a:ext>
            </a:extLst>
          </xdr:cNvPr>
          <xdr:cNvSpPr txBox="1"/>
        </xdr:nvSpPr>
        <xdr:spPr>
          <a:xfrm>
            <a:off x="3740231" y="-3730301"/>
            <a:ext cx="3741747" cy="87189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182880" rIns="0" bIns="1828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1800" kern="1200"/>
              <a:t>Fill in Dates and Times; in this format: 6:00 AM, with a space after the minute.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9"/>
  <sheetViews>
    <sheetView tabSelected="1" topLeftCell="A14" zoomScale="85" zoomScaleNormal="85" workbookViewId="0">
      <selection activeCell="O62" sqref="O62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2.8554687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4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4.5703125" style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45" ht="39" x14ac:dyDescent="0.2">
      <c r="A1" s="307" t="s">
        <v>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AO1" s="159"/>
      <c r="AP1" s="159"/>
      <c r="AQ1" s="159"/>
      <c r="AR1" s="159"/>
      <c r="AS1" s="159"/>
    </row>
    <row r="2" spans="1:45" ht="13.5" thickBot="1" x14ac:dyDescent="0.25"/>
    <row r="3" spans="1:45" ht="15.75" x14ac:dyDescent="0.25">
      <c r="A3" s="210" t="s">
        <v>86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2"/>
    </row>
    <row r="4" spans="1:45" ht="13.5" thickBot="1" x14ac:dyDescent="0.25">
      <c r="A4" s="213" t="s">
        <v>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5"/>
    </row>
    <row r="5" spans="1:45" ht="6.6" customHeight="1" thickBot="1" x14ac:dyDescent="0.25"/>
    <row r="6" spans="1:45" s="4" customFormat="1" ht="15.75" x14ac:dyDescent="0.25">
      <c r="A6" s="3" t="s">
        <v>1</v>
      </c>
      <c r="B6" s="3" t="s">
        <v>2</v>
      </c>
      <c r="C6" s="3"/>
      <c r="F6" s="216"/>
      <c r="G6" s="216"/>
      <c r="H6" s="216"/>
      <c r="I6" s="216"/>
      <c r="J6" s="216"/>
      <c r="K6" s="216"/>
      <c r="L6" s="216"/>
      <c r="M6" s="216"/>
      <c r="N6" s="5"/>
      <c r="O6" s="6"/>
      <c r="P6" s="217" t="s">
        <v>83</v>
      </c>
      <c r="Q6" s="218"/>
      <c r="R6" s="221"/>
      <c r="S6" s="202"/>
      <c r="T6" s="223"/>
      <c r="AG6" s="7" t="s">
        <v>3</v>
      </c>
      <c r="AH6" s="4" t="b">
        <f>ISBLANK(M11)</f>
        <v>0</v>
      </c>
      <c r="AI6" s="4" t="b">
        <f>ISNUMBER(M11)</f>
        <v>1</v>
      </c>
      <c r="AJ6" s="4" t="b">
        <f>AND(M11&gt;=0,M11&lt;1)</f>
        <v>1</v>
      </c>
      <c r="AK6" s="8" t="str">
        <f>IF(AH6,"",IF(AI6,IF(AJ6,"","Check Time"),"Incorect format"))</f>
        <v/>
      </c>
    </row>
    <row r="7" spans="1:45" s="4" customFormat="1" ht="6.75" customHeight="1" x14ac:dyDescent="0.25">
      <c r="A7" s="3"/>
      <c r="B7" s="3"/>
      <c r="C7" s="3"/>
      <c r="F7" s="194"/>
      <c r="G7" s="194"/>
      <c r="H7" s="194"/>
      <c r="I7" s="194"/>
      <c r="J7" s="194"/>
      <c r="K7" s="194"/>
      <c r="L7" s="194"/>
      <c r="M7" s="194"/>
      <c r="P7" s="219"/>
      <c r="Q7" s="220"/>
      <c r="R7" s="222"/>
      <c r="S7" s="203"/>
      <c r="T7" s="224"/>
      <c r="AG7" s="9"/>
      <c r="AK7" s="10"/>
    </row>
    <row r="8" spans="1:45" s="4" customFormat="1" ht="15.75" x14ac:dyDescent="0.25">
      <c r="A8" s="3" t="s">
        <v>4</v>
      </c>
      <c r="B8" s="3" t="s">
        <v>80</v>
      </c>
      <c r="C8" s="3"/>
      <c r="F8" s="216"/>
      <c r="G8" s="216"/>
      <c r="H8" s="216"/>
      <c r="I8" s="216"/>
      <c r="J8" s="216"/>
      <c r="K8" s="216"/>
      <c r="L8" s="216"/>
      <c r="M8" s="216"/>
      <c r="N8" s="189"/>
      <c r="O8" s="189"/>
      <c r="P8" s="232"/>
      <c r="Q8" s="233"/>
      <c r="R8" s="11"/>
      <c r="S8" s="12"/>
      <c r="T8" s="13" t="s">
        <v>5</v>
      </c>
      <c r="AG8" s="9" t="s">
        <v>6</v>
      </c>
      <c r="AH8" s="4" t="b">
        <f>ISBLANK(H11)</f>
        <v>0</v>
      </c>
      <c r="AI8" s="4" t="b">
        <f>ISNUMBER(H11)</f>
        <v>1</v>
      </c>
      <c r="AJ8" s="4" t="b">
        <f>AND(H11&gt;=0,H11&lt;1)</f>
        <v>1</v>
      </c>
      <c r="AK8" s="8" t="str">
        <f>IF(AH8,"",IF(AI8,IF(AJ8,"","Check Time"),"Incorect format"))</f>
        <v/>
      </c>
    </row>
    <row r="9" spans="1:45" s="4" customFormat="1" ht="15.75" x14ac:dyDescent="0.25">
      <c r="A9" s="3"/>
      <c r="B9" s="3" t="s">
        <v>81</v>
      </c>
      <c r="C9" s="3"/>
      <c r="F9" s="234"/>
      <c r="G9" s="234"/>
      <c r="H9" s="234"/>
      <c r="I9" s="234"/>
      <c r="J9" s="234"/>
      <c r="K9" s="234"/>
      <c r="L9" s="234"/>
      <c r="M9" s="234"/>
      <c r="N9" s="189"/>
      <c r="O9" s="189"/>
      <c r="P9" s="14"/>
      <c r="Q9" s="15"/>
      <c r="R9" s="15"/>
      <c r="S9" s="15"/>
      <c r="T9" s="16"/>
    </row>
    <row r="10" spans="1:45" s="4" customFormat="1" ht="15.75" x14ac:dyDescent="0.25">
      <c r="A10" s="3"/>
      <c r="B10" s="3"/>
      <c r="C10" s="3"/>
      <c r="F10" s="195" t="s">
        <v>7</v>
      </c>
      <c r="G10" s="195"/>
      <c r="H10" s="195" t="s">
        <v>8</v>
      </c>
      <c r="I10" s="196"/>
      <c r="J10" s="195" t="s">
        <v>9</v>
      </c>
      <c r="K10" s="195"/>
      <c r="L10" s="195"/>
      <c r="M10" s="195" t="s">
        <v>10</v>
      </c>
      <c r="N10" s="189"/>
      <c r="O10" s="189"/>
      <c r="P10" s="219" t="s">
        <v>84</v>
      </c>
      <c r="Q10" s="220"/>
      <c r="R10" s="235"/>
      <c r="S10" s="235"/>
      <c r="T10" s="236"/>
      <c r="AG10" s="17"/>
      <c r="AH10" s="17"/>
      <c r="AI10" s="17" t="s">
        <v>11</v>
      </c>
      <c r="AJ10" s="17" t="s">
        <v>12</v>
      </c>
    </row>
    <row r="11" spans="1:45" s="4" customFormat="1" ht="16.5" thickBot="1" x14ac:dyDescent="0.3">
      <c r="A11" s="3"/>
      <c r="B11" s="3" t="s">
        <v>82</v>
      </c>
      <c r="C11" s="3"/>
      <c r="F11" s="197">
        <v>45813</v>
      </c>
      <c r="G11" s="198"/>
      <c r="H11" s="199">
        <v>0.54166666666666663</v>
      </c>
      <c r="I11" s="200" t="s">
        <v>3</v>
      </c>
      <c r="J11" s="197">
        <v>45817</v>
      </c>
      <c r="K11" s="201"/>
      <c r="L11" s="201"/>
      <c r="M11" s="199">
        <v>0.66666666666666663</v>
      </c>
      <c r="N11" s="18"/>
      <c r="O11" s="19" t="str">
        <f>+AK8&amp;AK6</f>
        <v/>
      </c>
      <c r="P11" s="237"/>
      <c r="Q11" s="238"/>
      <c r="R11" s="238"/>
      <c r="S11" s="238"/>
      <c r="T11" s="239"/>
      <c r="AG11" s="20">
        <f>24*(-SUM(D11:I11)+SUM(J11:N11))</f>
        <v>99</v>
      </c>
      <c r="AH11" s="17">
        <f>+AG11/24</f>
        <v>4.125</v>
      </c>
      <c r="AI11" s="17">
        <f>+TRUNC(AH11)</f>
        <v>4</v>
      </c>
      <c r="AJ11" s="17">
        <f>24*(AH11-AI11)</f>
        <v>3</v>
      </c>
    </row>
    <row r="12" spans="1:45" ht="6.6" customHeight="1" x14ac:dyDescent="0.2">
      <c r="A12" s="21"/>
      <c r="B12" s="21"/>
      <c r="C12" s="21"/>
    </row>
    <row r="13" spans="1:45" ht="14.45" hidden="1" customHeight="1" x14ac:dyDescent="0.25">
      <c r="A13" s="225" t="s">
        <v>13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7"/>
    </row>
    <row r="14" spans="1:45" s="22" customFormat="1" ht="15.75" x14ac:dyDescent="0.25">
      <c r="A14" s="22" t="s">
        <v>14</v>
      </c>
      <c r="B14" s="22" t="s">
        <v>15</v>
      </c>
    </row>
    <row r="15" spans="1:45" s="23" customFormat="1" ht="16.5" thickBot="1" x14ac:dyDescent="0.3">
      <c r="C15" s="23" t="s">
        <v>16</v>
      </c>
    </row>
    <row r="16" spans="1:45" s="21" customFormat="1" ht="15.75" thickBot="1" x14ac:dyDescent="0.3">
      <c r="C16" s="24" t="s">
        <v>17</v>
      </c>
      <c r="E16" s="24"/>
      <c r="R16" s="191" t="s">
        <v>85</v>
      </c>
    </row>
    <row r="17" spans="3:29" s="21" customFormat="1" ht="14.25" x14ac:dyDescent="0.2">
      <c r="D17" s="228" t="s">
        <v>18</v>
      </c>
      <c r="E17" s="229"/>
      <c r="F17" s="229"/>
      <c r="G17" s="230"/>
      <c r="H17" s="229" t="s">
        <v>19</v>
      </c>
      <c r="I17" s="229"/>
      <c r="J17" s="229" t="s">
        <v>20</v>
      </c>
      <c r="K17" s="229"/>
      <c r="L17" s="229"/>
      <c r="M17" s="229" t="s">
        <v>21</v>
      </c>
      <c r="N17" s="231"/>
      <c r="O17" s="25"/>
      <c r="P17" s="228" t="s">
        <v>11</v>
      </c>
      <c r="Q17" s="231"/>
      <c r="R17" s="183" t="s">
        <v>22</v>
      </c>
      <c r="T17" s="26" t="s">
        <v>96</v>
      </c>
    </row>
    <row r="18" spans="3:29" s="21" customFormat="1" ht="14.25" x14ac:dyDescent="0.2">
      <c r="C18" s="27">
        <v>1</v>
      </c>
      <c r="D18" s="240">
        <f>IF(AI11&gt;=1,F11,"")</f>
        <v>45813</v>
      </c>
      <c r="E18" s="241"/>
      <c r="F18" s="241"/>
      <c r="G18" s="242"/>
      <c r="H18" s="243">
        <f>IF($AI$11&gt;=1,H11,"")</f>
        <v>0.54166666666666663</v>
      </c>
      <c r="I18" s="244"/>
      <c r="J18" s="241">
        <f>IF($AI$11&gt;=1,D18+1,"")</f>
        <v>45814</v>
      </c>
      <c r="K18" s="244"/>
      <c r="L18" s="244"/>
      <c r="M18" s="243">
        <f>IF(AI11&gt;=1,H18,"")</f>
        <v>0.54166666666666663</v>
      </c>
      <c r="N18" s="245"/>
      <c r="O18" s="28"/>
      <c r="P18" s="246">
        <f>+IF($AI$11&gt;=1,1,0)</f>
        <v>1</v>
      </c>
      <c r="Q18" s="247"/>
      <c r="R18" s="184">
        <v>70</v>
      </c>
      <c r="T18" s="29">
        <f t="shared" ref="T18:T24" si="0">IF(P18=1,(R18),(0))</f>
        <v>70</v>
      </c>
    </row>
    <row r="19" spans="3:29" s="21" customFormat="1" ht="14.25" x14ac:dyDescent="0.2">
      <c r="C19" s="27">
        <v>2</v>
      </c>
      <c r="D19" s="240">
        <f>IF($AI$11&gt;=2,D18+1,"")</f>
        <v>45814</v>
      </c>
      <c r="E19" s="241"/>
      <c r="F19" s="241"/>
      <c r="G19" s="242"/>
      <c r="H19" s="243">
        <f>IF($AI$11&gt;=2,H18,"")</f>
        <v>0.54166666666666663</v>
      </c>
      <c r="I19" s="244"/>
      <c r="J19" s="241">
        <f>IF($AI$11&gt;=2,+J18+1,"")</f>
        <v>45815</v>
      </c>
      <c r="K19" s="244"/>
      <c r="L19" s="244"/>
      <c r="M19" s="243">
        <f>IF(AI11&gt;=2,M18,"")</f>
        <v>0.54166666666666663</v>
      </c>
      <c r="N19" s="245"/>
      <c r="O19" s="28"/>
      <c r="P19" s="246">
        <f>+IF($AI$11&gt;=2,1,0)</f>
        <v>1</v>
      </c>
      <c r="Q19" s="247"/>
      <c r="R19" s="184">
        <v>70</v>
      </c>
      <c r="T19" s="29">
        <f t="shared" si="0"/>
        <v>70</v>
      </c>
    </row>
    <row r="20" spans="3:29" s="21" customFormat="1" ht="14.25" x14ac:dyDescent="0.2">
      <c r="C20" s="27">
        <v>3</v>
      </c>
      <c r="D20" s="240">
        <f>IF($AI$11&gt;=3,D19+1,"")</f>
        <v>45815</v>
      </c>
      <c r="E20" s="241"/>
      <c r="F20" s="241"/>
      <c r="G20" s="242"/>
      <c r="H20" s="243">
        <f>IF($AI$11&gt;=3,H19,"")</f>
        <v>0.54166666666666663</v>
      </c>
      <c r="I20" s="244"/>
      <c r="J20" s="241">
        <f>IF($AI$11&gt;=3,+J19+1,"")</f>
        <v>45816</v>
      </c>
      <c r="K20" s="244"/>
      <c r="L20" s="244"/>
      <c r="M20" s="243">
        <f>IF(AI11&gt;=3,H20,"")</f>
        <v>0.54166666666666663</v>
      </c>
      <c r="N20" s="245"/>
      <c r="O20" s="28"/>
      <c r="P20" s="246">
        <f>+IF($AI$11&gt;=3,1,0)</f>
        <v>1</v>
      </c>
      <c r="Q20" s="247"/>
      <c r="R20" s="184">
        <v>70</v>
      </c>
      <c r="T20" s="29">
        <f t="shared" si="0"/>
        <v>70</v>
      </c>
    </row>
    <row r="21" spans="3:29" s="21" customFormat="1" ht="14.25" x14ac:dyDescent="0.2">
      <c r="C21" s="27">
        <v>4</v>
      </c>
      <c r="D21" s="240">
        <f>IF($AI$11&gt;=4,D20+1,"")</f>
        <v>45816</v>
      </c>
      <c r="E21" s="241"/>
      <c r="F21" s="241"/>
      <c r="G21" s="242"/>
      <c r="H21" s="243">
        <f>IF($AI$11&gt;=4,H20,"")</f>
        <v>0.54166666666666663</v>
      </c>
      <c r="I21" s="244"/>
      <c r="J21" s="241">
        <f>IF($AI$11&gt;=4,+J20+1,"")</f>
        <v>45817</v>
      </c>
      <c r="K21" s="244"/>
      <c r="L21" s="244"/>
      <c r="M21" s="243">
        <f>IF(AI11&gt;=4,H21,"")</f>
        <v>0.54166666666666663</v>
      </c>
      <c r="N21" s="245"/>
      <c r="O21" s="28"/>
      <c r="P21" s="246">
        <f>+IF($AI$11&gt;=4,1,0)</f>
        <v>1</v>
      </c>
      <c r="Q21" s="247"/>
      <c r="R21" s="184">
        <v>70</v>
      </c>
      <c r="T21" s="29">
        <f t="shared" si="0"/>
        <v>70</v>
      </c>
      <c r="AB21" s="30"/>
    </row>
    <row r="22" spans="3:29" s="21" customFormat="1" ht="14.25" x14ac:dyDescent="0.2">
      <c r="C22" s="27">
        <v>5</v>
      </c>
      <c r="D22" s="240" t="str">
        <f>IF($AI$11&gt;=5,D21+1,"")</f>
        <v/>
      </c>
      <c r="E22" s="241"/>
      <c r="F22" s="241"/>
      <c r="G22" s="242"/>
      <c r="H22" s="243" t="str">
        <f>IF($AI$11&gt;=5,H21,"")</f>
        <v/>
      </c>
      <c r="I22" s="244"/>
      <c r="J22" s="241" t="str">
        <f>IF($AI$11&gt;=5,+J21+1,"")</f>
        <v/>
      </c>
      <c r="K22" s="244"/>
      <c r="L22" s="244"/>
      <c r="M22" s="243" t="str">
        <f>IF(AI11&gt;=5,H22,"")</f>
        <v/>
      </c>
      <c r="N22" s="245"/>
      <c r="O22" s="28"/>
      <c r="P22" s="246">
        <f>+IF($AI$11&gt;=5,1,0)</f>
        <v>0</v>
      </c>
      <c r="Q22" s="247"/>
      <c r="R22" s="184">
        <v>70</v>
      </c>
      <c r="T22" s="29">
        <f t="shared" si="0"/>
        <v>0</v>
      </c>
      <c r="AB22" s="30"/>
      <c r="AC22" s="31"/>
    </row>
    <row r="23" spans="3:29" s="21" customFormat="1" ht="14.25" x14ac:dyDescent="0.2">
      <c r="C23" s="27">
        <v>6</v>
      </c>
      <c r="D23" s="240" t="str">
        <f>IF($AI$11&gt;=6,D22+1,"")</f>
        <v/>
      </c>
      <c r="E23" s="241"/>
      <c r="F23" s="241"/>
      <c r="G23" s="242"/>
      <c r="H23" s="243" t="str">
        <f>IF($AI$11&gt;=6,H22,"")</f>
        <v/>
      </c>
      <c r="I23" s="244"/>
      <c r="J23" s="241" t="str">
        <f>IF($AI$11&gt;=6,+J22+1,"")</f>
        <v/>
      </c>
      <c r="K23" s="244"/>
      <c r="L23" s="244"/>
      <c r="M23" s="243" t="str">
        <f>IF(AI11&gt;=6,H23,"")</f>
        <v/>
      </c>
      <c r="N23" s="245"/>
      <c r="O23" s="28"/>
      <c r="P23" s="246">
        <f>+IF($AI$11&gt;=6,1,0)</f>
        <v>0</v>
      </c>
      <c r="Q23" s="247"/>
      <c r="R23" s="184">
        <v>70</v>
      </c>
      <c r="T23" s="29">
        <f t="shared" si="0"/>
        <v>0</v>
      </c>
      <c r="AB23" s="30"/>
      <c r="AC23" s="32"/>
    </row>
    <row r="24" spans="3:29" s="21" customFormat="1" ht="15" thickBot="1" x14ac:dyDescent="0.25">
      <c r="C24" s="27">
        <v>7</v>
      </c>
      <c r="D24" s="240" t="str">
        <f>IF($AI$11&gt;=7,D23+1,"")</f>
        <v/>
      </c>
      <c r="E24" s="241"/>
      <c r="F24" s="241"/>
      <c r="G24" s="242"/>
      <c r="H24" s="243" t="str">
        <f>IF($AI$11&gt;=7,H23,"")</f>
        <v/>
      </c>
      <c r="I24" s="244"/>
      <c r="J24" s="241" t="str">
        <f>IF($AI$11&gt;=7,+J23+1,"")</f>
        <v/>
      </c>
      <c r="K24" s="244"/>
      <c r="L24" s="244"/>
      <c r="M24" s="243" t="str">
        <f>IF(AI11&gt;=7,H24,"")</f>
        <v/>
      </c>
      <c r="N24" s="245"/>
      <c r="O24" s="28"/>
      <c r="P24" s="327">
        <f>+IF($AI$11&gt;=7,1,0)</f>
        <v>0</v>
      </c>
      <c r="Q24" s="328"/>
      <c r="R24" s="185">
        <v>70</v>
      </c>
      <c r="T24" s="33">
        <f t="shared" si="0"/>
        <v>0</v>
      </c>
      <c r="X24" s="32"/>
      <c r="AB24" s="30"/>
    </row>
    <row r="25" spans="3:29" s="21" customFormat="1" ht="15" customHeight="1" thickBot="1" x14ac:dyDescent="0.3">
      <c r="C25" s="24" t="s">
        <v>97</v>
      </c>
      <c r="E25" s="24"/>
      <c r="F25" s="34"/>
      <c r="G25" s="35"/>
      <c r="H25" s="34"/>
      <c r="I25" s="32"/>
      <c r="J25" s="36"/>
      <c r="K25" s="36"/>
      <c r="M25" s="37"/>
      <c r="N25" s="37"/>
      <c r="O25" s="326" t="s">
        <v>98</v>
      </c>
      <c r="P25" s="329">
        <f>SUM(P18:Q24)</f>
        <v>4</v>
      </c>
      <c r="Q25" s="330"/>
      <c r="R25" s="185">
        <v>70</v>
      </c>
      <c r="S25" s="82"/>
      <c r="T25" s="83">
        <f>P25*R25</f>
        <v>280</v>
      </c>
      <c r="AB25" s="32"/>
    </row>
    <row r="26" spans="3:29" s="21" customFormat="1" ht="15" customHeight="1" x14ac:dyDescent="0.25">
      <c r="C26" s="24"/>
      <c r="E26" s="24"/>
      <c r="F26" s="34"/>
      <c r="G26" s="35"/>
      <c r="H26" s="34"/>
      <c r="I26" s="32"/>
      <c r="J26" s="36"/>
      <c r="K26" s="36"/>
      <c r="M26" s="37"/>
      <c r="N26" s="37"/>
      <c r="O26" s="37"/>
      <c r="P26" s="37"/>
      <c r="R26" s="38"/>
      <c r="T26" s="39"/>
      <c r="AB26" s="32"/>
    </row>
    <row r="27" spans="3:29" s="21" customFormat="1" ht="15" hidden="1" customHeight="1" x14ac:dyDescent="0.25">
      <c r="C27" s="24"/>
      <c r="E27" s="24"/>
      <c r="F27" s="34"/>
      <c r="G27" s="35"/>
      <c r="H27" s="34"/>
      <c r="I27" s="32"/>
      <c r="J27" s="36"/>
      <c r="K27" s="36"/>
      <c r="M27" s="37"/>
      <c r="N27" s="37"/>
      <c r="O27" s="37"/>
      <c r="P27" s="37"/>
      <c r="R27" s="38"/>
      <c r="T27" s="39"/>
      <c r="AB27" s="32"/>
    </row>
    <row r="28" spans="3:29" s="21" customFormat="1" ht="15" hidden="1" customHeight="1" x14ac:dyDescent="0.25">
      <c r="C28" s="24"/>
      <c r="E28" s="24"/>
      <c r="F28" s="34"/>
      <c r="G28" s="35"/>
      <c r="H28" s="34"/>
      <c r="I28" s="32"/>
      <c r="J28" s="36"/>
      <c r="K28" s="36"/>
      <c r="M28" s="37"/>
      <c r="N28" s="37"/>
      <c r="O28" s="37"/>
      <c r="P28" s="37"/>
      <c r="R28" s="38"/>
      <c r="T28" s="39"/>
      <c r="AB28" s="32"/>
    </row>
    <row r="29" spans="3:29" s="21" customFormat="1" ht="15" hidden="1" customHeight="1" x14ac:dyDescent="0.25">
      <c r="C29" s="24"/>
      <c r="E29" s="24"/>
      <c r="F29" s="34"/>
      <c r="G29" s="35"/>
      <c r="H29" s="34"/>
      <c r="I29" s="32"/>
      <c r="J29" s="36"/>
      <c r="K29" s="36"/>
      <c r="M29" s="37"/>
      <c r="N29" s="37"/>
      <c r="O29" s="37"/>
      <c r="P29" s="37"/>
      <c r="R29" s="38"/>
      <c r="T29" s="39"/>
      <c r="AB29" s="32"/>
    </row>
    <row r="30" spans="3:29" s="21" customFormat="1" ht="15" hidden="1" customHeight="1" x14ac:dyDescent="0.25">
      <c r="C30" s="24"/>
      <c r="E30" s="24"/>
      <c r="F30" s="34"/>
      <c r="G30" s="35"/>
      <c r="H30" s="34"/>
      <c r="I30" s="32"/>
      <c r="J30" s="36"/>
      <c r="K30" s="36"/>
      <c r="M30" s="37"/>
      <c r="N30" s="37"/>
      <c r="O30" s="37"/>
      <c r="P30" s="37"/>
      <c r="R30" s="38"/>
      <c r="T30" s="39"/>
      <c r="AB30" s="32"/>
    </row>
    <row r="31" spans="3:29" s="21" customFormat="1" ht="15" hidden="1" customHeight="1" x14ac:dyDescent="0.25">
      <c r="C31" s="24"/>
      <c r="E31" s="24"/>
      <c r="F31" s="34"/>
      <c r="G31" s="35"/>
      <c r="H31" s="34"/>
      <c r="I31" s="32"/>
      <c r="J31" s="36"/>
      <c r="K31" s="36"/>
      <c r="M31" s="37"/>
      <c r="N31" s="37"/>
      <c r="O31" s="37"/>
      <c r="P31" s="37"/>
      <c r="R31" s="38"/>
      <c r="T31" s="39"/>
      <c r="AB31" s="32"/>
    </row>
    <row r="32" spans="3:29" s="21" customFormat="1" ht="15" hidden="1" customHeight="1" x14ac:dyDescent="0.25">
      <c r="C32" s="24"/>
      <c r="E32" s="24"/>
      <c r="F32" s="34"/>
      <c r="G32" s="35"/>
      <c r="H32" s="34"/>
      <c r="I32" s="32"/>
      <c r="J32" s="36"/>
      <c r="K32" s="36"/>
      <c r="M32" s="37"/>
      <c r="N32" s="37"/>
      <c r="O32" s="37"/>
      <c r="P32" s="37"/>
      <c r="R32" s="38"/>
      <c r="T32" s="39"/>
      <c r="AB32" s="32"/>
    </row>
    <row r="33" spans="3:34" s="21" customFormat="1" ht="15" hidden="1" customHeight="1" x14ac:dyDescent="0.25">
      <c r="C33" s="24"/>
      <c r="E33" s="24"/>
      <c r="F33" s="34"/>
      <c r="G33" s="35"/>
      <c r="H33" s="34"/>
      <c r="I33" s="32"/>
      <c r="J33" s="36"/>
      <c r="K33" s="36"/>
      <c r="M33" s="37"/>
      <c r="N33" s="37"/>
      <c r="O33" s="37"/>
      <c r="P33" s="37"/>
      <c r="R33" s="38"/>
      <c r="T33" s="39"/>
      <c r="AB33" s="32"/>
    </row>
    <row r="34" spans="3:34" s="21" customFormat="1" ht="15" hidden="1" customHeight="1" x14ac:dyDescent="0.25">
      <c r="C34" s="24"/>
      <c r="E34" s="24"/>
      <c r="F34" s="34"/>
      <c r="G34" s="35"/>
      <c r="H34" s="34"/>
      <c r="I34" s="32"/>
      <c r="J34" s="36"/>
      <c r="K34" s="36"/>
      <c r="M34" s="37"/>
      <c r="N34" s="37"/>
      <c r="O34" s="37"/>
      <c r="P34" s="37"/>
      <c r="R34" s="38"/>
      <c r="T34" s="39"/>
      <c r="AB34" s="32"/>
    </row>
    <row r="35" spans="3:34" s="21" customFormat="1" ht="15" hidden="1" customHeight="1" thickBot="1" x14ac:dyDescent="0.3">
      <c r="C35" s="24" t="s">
        <v>23</v>
      </c>
      <c r="E35" s="24"/>
      <c r="F35" s="34"/>
      <c r="G35" s="35"/>
      <c r="H35" s="34"/>
      <c r="I35" s="32"/>
      <c r="J35" s="36"/>
      <c r="K35" s="36"/>
      <c r="M35" s="37"/>
      <c r="N35" s="37"/>
      <c r="O35" s="37"/>
      <c r="P35" s="37"/>
      <c r="R35" s="38"/>
      <c r="T35" s="39"/>
      <c r="AB35" s="32"/>
    </row>
    <row r="36" spans="3:34" s="21" customFormat="1" ht="15" hidden="1" customHeight="1" thickBot="1" x14ac:dyDescent="0.3">
      <c r="C36" s="40"/>
      <c r="E36" s="248" t="s">
        <v>24</v>
      </c>
      <c r="F36" s="249"/>
      <c r="G36" s="249"/>
      <c r="H36" s="249"/>
      <c r="I36" s="249"/>
      <c r="J36" s="250"/>
      <c r="K36" s="41"/>
      <c r="M36" s="38"/>
    </row>
    <row r="37" spans="3:34" s="32" customFormat="1" ht="15" hidden="1" customHeight="1" thickBot="1" x14ac:dyDescent="0.25">
      <c r="C37" s="21"/>
      <c r="E37" s="217" t="s">
        <v>25</v>
      </c>
      <c r="F37" s="251"/>
      <c r="G37" s="217" t="s">
        <v>26</v>
      </c>
      <c r="H37" s="251"/>
      <c r="I37" s="217" t="s">
        <v>27</v>
      </c>
      <c r="J37" s="251"/>
      <c r="K37" s="42"/>
      <c r="L37" s="252" t="s">
        <v>28</v>
      </c>
      <c r="M37" s="253"/>
      <c r="O37" s="192" t="s">
        <v>29</v>
      </c>
    </row>
    <row r="38" spans="3:34" s="32" customFormat="1" ht="15" hidden="1" customHeight="1" x14ac:dyDescent="0.25">
      <c r="C38" s="254" t="s">
        <v>30</v>
      </c>
      <c r="D38" s="255"/>
      <c r="E38" s="44"/>
      <c r="F38" s="43"/>
      <c r="G38" s="44"/>
      <c r="H38" s="43"/>
      <c r="I38" s="44"/>
      <c r="J38" s="43"/>
      <c r="K38" s="45"/>
      <c r="L38" s="256">
        <f>F38+H38+J38</f>
        <v>0</v>
      </c>
      <c r="M38" s="257"/>
      <c r="O38" s="193">
        <f>IF(L38 &lt;=T18,L38,T18)</f>
        <v>0</v>
      </c>
    </row>
    <row r="39" spans="3:34" s="32" customFormat="1" ht="15" hidden="1" customHeight="1" x14ac:dyDescent="0.25">
      <c r="C39" s="254" t="s">
        <v>31</v>
      </c>
      <c r="D39" s="255"/>
      <c r="E39" s="46"/>
      <c r="F39" s="47"/>
      <c r="G39" s="48"/>
      <c r="H39" s="47"/>
      <c r="I39" s="48"/>
      <c r="J39" s="47"/>
      <c r="K39" s="45"/>
      <c r="L39" s="256">
        <f>F39+H39+J39</f>
        <v>0</v>
      </c>
      <c r="M39" s="257"/>
      <c r="O39" s="193">
        <f>IF(L39 &lt;=T19,L39,T19)</f>
        <v>0</v>
      </c>
      <c r="R39" s="49"/>
    </row>
    <row r="40" spans="3:34" s="32" customFormat="1" ht="15" hidden="1" customHeight="1" x14ac:dyDescent="0.25">
      <c r="C40" s="254" t="s">
        <v>32</v>
      </c>
      <c r="D40" s="255"/>
      <c r="E40" s="46"/>
      <c r="F40" s="47"/>
      <c r="G40" s="48"/>
      <c r="H40" s="47"/>
      <c r="I40" s="48"/>
      <c r="J40" s="47"/>
      <c r="K40" s="45"/>
      <c r="L40" s="256">
        <f t="shared" ref="L40:L44" si="1">F40+H40+J40</f>
        <v>0</v>
      </c>
      <c r="M40" s="257"/>
      <c r="O40" s="193">
        <f>IF(L40 &lt;=T20,L40,T20)</f>
        <v>0</v>
      </c>
      <c r="R40" s="49"/>
    </row>
    <row r="41" spans="3:34" s="32" customFormat="1" ht="15" hidden="1" customHeight="1" x14ac:dyDescent="0.25">
      <c r="C41" s="254" t="s">
        <v>33</v>
      </c>
      <c r="D41" s="255"/>
      <c r="E41" s="46"/>
      <c r="F41" s="47"/>
      <c r="G41" s="48"/>
      <c r="H41" s="47"/>
      <c r="I41" s="48"/>
      <c r="J41" s="47"/>
      <c r="K41" s="45"/>
      <c r="L41" s="256">
        <f t="shared" si="1"/>
        <v>0</v>
      </c>
      <c r="M41" s="257"/>
      <c r="O41" s="193">
        <f>IF(L41 &lt;=T21,L41,T21)</f>
        <v>0</v>
      </c>
    </row>
    <row r="42" spans="3:34" s="32" customFormat="1" ht="15" hidden="1" customHeight="1" x14ac:dyDescent="0.25">
      <c r="C42" s="254" t="s">
        <v>34</v>
      </c>
      <c r="D42" s="255"/>
      <c r="E42" s="46"/>
      <c r="F42" s="47"/>
      <c r="G42" s="48"/>
      <c r="H42" s="47"/>
      <c r="I42" s="48"/>
      <c r="J42" s="47"/>
      <c r="K42" s="45"/>
      <c r="L42" s="256">
        <f t="shared" si="1"/>
        <v>0</v>
      </c>
      <c r="M42" s="257"/>
      <c r="O42" s="193">
        <f>IF(L42 &lt;=T22,L42,T22)</f>
        <v>0</v>
      </c>
    </row>
    <row r="43" spans="3:34" s="32" customFormat="1" ht="15" hidden="1" customHeight="1" x14ac:dyDescent="0.25">
      <c r="C43" s="254" t="s">
        <v>35</v>
      </c>
      <c r="D43" s="255"/>
      <c r="E43" s="46"/>
      <c r="F43" s="47"/>
      <c r="G43" s="48"/>
      <c r="H43" s="50"/>
      <c r="I43" s="48"/>
      <c r="J43" s="50"/>
      <c r="K43" s="45"/>
      <c r="L43" s="256">
        <f t="shared" si="1"/>
        <v>0</v>
      </c>
      <c r="M43" s="257"/>
      <c r="O43" s="193">
        <f>IF(L43 &lt;=T23,L43,T23)</f>
        <v>0</v>
      </c>
    </row>
    <row r="44" spans="3:34" s="32" customFormat="1" ht="15" hidden="1" customHeight="1" thickBot="1" x14ac:dyDescent="0.3">
      <c r="C44" s="258" t="s">
        <v>36</v>
      </c>
      <c r="D44" s="259"/>
      <c r="E44" s="51"/>
      <c r="F44" s="52"/>
      <c r="G44" s="53"/>
      <c r="H44" s="54"/>
      <c r="I44" s="53"/>
      <c r="J44" s="54"/>
      <c r="K44" s="55"/>
      <c r="L44" s="260">
        <f t="shared" si="1"/>
        <v>0</v>
      </c>
      <c r="M44" s="261"/>
      <c r="O44" s="193">
        <f>IF(L44 &lt;=T24,L44,T24)</f>
        <v>0</v>
      </c>
    </row>
    <row r="45" spans="3:34" s="32" customFormat="1" ht="15" hidden="1" customHeight="1" thickBot="1" x14ac:dyDescent="0.25">
      <c r="C45" s="56" t="s">
        <v>37</v>
      </c>
      <c r="D45" s="57"/>
      <c r="E45" s="58"/>
      <c r="F45" s="59"/>
      <c r="G45" s="59"/>
      <c r="H45" s="60"/>
      <c r="I45" s="262">
        <f>SUM(F38:F44)+SUM(H38:H44)+SUM(J38:J44)</f>
        <v>0</v>
      </c>
      <c r="J45" s="263"/>
      <c r="L45" s="264">
        <f>SUM(M38:M44)</f>
        <v>0</v>
      </c>
      <c r="M45" s="265"/>
      <c r="O45" s="83">
        <f>SUM(O38:O44)</f>
        <v>0</v>
      </c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3:34" s="21" customFormat="1" ht="15" x14ac:dyDescent="0.25">
      <c r="C46" s="24" t="s">
        <v>100</v>
      </c>
      <c r="G46" s="61"/>
      <c r="H46" s="266" t="s">
        <v>38</v>
      </c>
      <c r="I46" s="267"/>
      <c r="J46" s="266" t="s">
        <v>19</v>
      </c>
      <c r="K46" s="268"/>
      <c r="L46" s="267"/>
      <c r="M46" s="266" t="s">
        <v>21</v>
      </c>
      <c r="N46" s="267"/>
      <c r="O46" s="62"/>
      <c r="P46" s="63"/>
      <c r="Q46" s="188" t="s">
        <v>12</v>
      </c>
      <c r="R46" s="64" t="s">
        <v>22</v>
      </c>
      <c r="T46" s="65" t="s">
        <v>29</v>
      </c>
      <c r="W46" s="38"/>
      <c r="X46" s="38"/>
      <c r="Y46" s="38"/>
      <c r="Z46" s="38"/>
      <c r="AA46" s="38"/>
      <c r="AB46" s="38"/>
      <c r="AC46" s="66"/>
    </row>
    <row r="47" spans="3:34" s="21" customFormat="1" ht="14.25" x14ac:dyDescent="0.2">
      <c r="D47" s="269" t="s">
        <v>39</v>
      </c>
      <c r="E47" s="269"/>
      <c r="F47" s="269"/>
      <c r="G47" s="269"/>
      <c r="H47" s="270" t="str">
        <f>IF(AND(AJ11&gt;0,$AJ$11&lt;2),$J$11,"")</f>
        <v/>
      </c>
      <c r="I47" s="271"/>
      <c r="J47" s="272" t="str">
        <f>IF(AND(AJ11&gt;0,$AJ$11&lt;2),$H$11,"")</f>
        <v/>
      </c>
      <c r="K47" s="273"/>
      <c r="L47" s="274"/>
      <c r="M47" s="272" t="str">
        <f>IF(AND(AJ11&gt;0,$AJ$11&lt;2),$M$11,"")</f>
        <v/>
      </c>
      <c r="N47" s="274"/>
      <c r="O47" s="62"/>
      <c r="P47" s="63"/>
      <c r="Q47" s="67">
        <f>IF($AJ$11&lt;2,$AJ$11,0)</f>
        <v>0</v>
      </c>
      <c r="R47" s="68">
        <v>0</v>
      </c>
      <c r="T47" s="69">
        <f>IF(Q47&gt;0,R47,0)</f>
        <v>0</v>
      </c>
      <c r="AC47" s="70"/>
      <c r="AH47" s="39"/>
    </row>
    <row r="48" spans="3:34" s="21" customFormat="1" ht="15" customHeight="1" x14ac:dyDescent="0.2">
      <c r="D48" s="269" t="s">
        <v>40</v>
      </c>
      <c r="E48" s="269"/>
      <c r="F48" s="269"/>
      <c r="G48" s="269"/>
      <c r="H48" s="270">
        <f>IF(AND($AJ$11&gt;=2,$AJ$11&lt;6),$J$11,"")</f>
        <v>45817</v>
      </c>
      <c r="I48" s="271"/>
      <c r="J48" s="272">
        <f>IF(AND($AJ$11&gt;=2,$AJ$11&lt;6),$H$11,"")</f>
        <v>0.54166666666666663</v>
      </c>
      <c r="K48" s="273"/>
      <c r="L48" s="274"/>
      <c r="M48" s="272">
        <f>IF(AND($AJ$11&gt;=2,$AJ$11&lt;6),$M$11,"")</f>
        <v>0.66666666666666663</v>
      </c>
      <c r="N48" s="274"/>
      <c r="O48" s="62"/>
      <c r="P48" s="63"/>
      <c r="Q48" s="67">
        <f>IF(AND($AJ$11&gt;=2,AJ11&lt;6),$AJ$11,0)</f>
        <v>3</v>
      </c>
      <c r="R48" s="68">
        <v>25</v>
      </c>
      <c r="T48" s="69">
        <f>IF(Q48&gt;0,R48,0)</f>
        <v>25</v>
      </c>
      <c r="AC48" s="70"/>
      <c r="AH48" s="39"/>
    </row>
    <row r="49" spans="1:32" s="21" customFormat="1" ht="14.25" x14ac:dyDescent="0.2">
      <c r="D49" s="269" t="s">
        <v>41</v>
      </c>
      <c r="E49" s="269"/>
      <c r="F49" s="269"/>
      <c r="G49" s="269"/>
      <c r="H49" s="270" t="str">
        <f>IF(AND($AJ$11&gt;=6,$AJ$11&lt;12),$J$11,"")</f>
        <v/>
      </c>
      <c r="I49" s="271"/>
      <c r="J49" s="272" t="str">
        <f>IF(AND($AJ$11&gt;=6,$AJ$11&lt;12),$H$11,"")</f>
        <v/>
      </c>
      <c r="K49" s="273"/>
      <c r="L49" s="274"/>
      <c r="M49" s="272" t="str">
        <f>IF(AND($AJ$11&gt;=6,$AJ$11&lt;12),$M$11,"")</f>
        <v/>
      </c>
      <c r="N49" s="274"/>
      <c r="O49" s="62"/>
      <c r="P49" s="63"/>
      <c r="Q49" s="67">
        <f>IF(AND($AJ$11&gt;=6,AJ11&lt;12),$AJ$11,0)</f>
        <v>0</v>
      </c>
      <c r="R49" s="68">
        <v>50</v>
      </c>
      <c r="T49" s="69">
        <f>IF(Q49&gt;0,R49,0)</f>
        <v>0</v>
      </c>
      <c r="AC49" s="71"/>
    </row>
    <row r="50" spans="1:32" s="21" customFormat="1" ht="15" thickBot="1" x14ac:dyDescent="0.25">
      <c r="D50" s="275" t="s">
        <v>42</v>
      </c>
      <c r="E50" s="275"/>
      <c r="F50" s="275"/>
      <c r="G50" s="275"/>
      <c r="H50" s="276" t="str">
        <f>IF($AJ$11&gt;=12,$J$11,"")</f>
        <v/>
      </c>
      <c r="I50" s="277"/>
      <c r="J50" s="278" t="str">
        <f>IF($AJ$11&gt;=12,$H$11,"")</f>
        <v/>
      </c>
      <c r="K50" s="279"/>
      <c r="L50" s="280"/>
      <c r="M50" s="278" t="str">
        <f>IF($AJ$11&gt;=12,$M$11,"")</f>
        <v/>
      </c>
      <c r="N50" s="280"/>
      <c r="O50" s="72"/>
      <c r="P50" s="73"/>
      <c r="Q50" s="74">
        <f>IF($AJ$11&gt;=12,$AJ$11,0)</f>
        <v>0</v>
      </c>
      <c r="R50" s="75">
        <v>70</v>
      </c>
      <c r="T50" s="69">
        <f>IF(Q50&gt;0,R50,0)</f>
        <v>0</v>
      </c>
      <c r="U50" s="39">
        <f>SUM(T47:T50)</f>
        <v>25</v>
      </c>
      <c r="V50" s="39"/>
      <c r="AC50" s="71"/>
      <c r="AD50" s="39"/>
      <c r="AE50" s="39"/>
      <c r="AF50" s="39"/>
    </row>
    <row r="51" spans="1:32" s="21" customFormat="1" ht="15.75" hidden="1" thickBot="1" x14ac:dyDescent="0.3">
      <c r="D51" s="76" t="s">
        <v>43</v>
      </c>
      <c r="E51" s="77"/>
      <c r="F51" s="78"/>
      <c r="G51" s="78"/>
      <c r="H51" s="281">
        <v>0</v>
      </c>
      <c r="I51" s="282"/>
      <c r="J51" s="283">
        <v>0</v>
      </c>
      <c r="K51" s="284"/>
      <c r="L51" s="284"/>
      <c r="M51" s="283">
        <v>0</v>
      </c>
      <c r="N51" s="285"/>
      <c r="O51" s="283">
        <v>0</v>
      </c>
      <c r="P51" s="285"/>
      <c r="Q51" s="187">
        <v>0</v>
      </c>
      <c r="R51" s="187">
        <v>0</v>
      </c>
      <c r="S51" s="79"/>
      <c r="T51" s="80">
        <f>H51+J51+M51+Q51+R51+O51</f>
        <v>0</v>
      </c>
      <c r="AC51" s="71"/>
    </row>
    <row r="52" spans="1:32" s="21" customFormat="1" ht="15.75" thickBot="1" x14ac:dyDescent="0.3">
      <c r="D52" s="293" t="s">
        <v>44</v>
      </c>
      <c r="E52" s="294"/>
      <c r="F52" s="294"/>
      <c r="G52" s="294"/>
      <c r="H52" s="294"/>
      <c r="I52" s="294"/>
      <c r="J52" s="294"/>
      <c r="K52" s="294"/>
      <c r="L52" s="294"/>
      <c r="M52" s="295"/>
      <c r="N52" s="296"/>
      <c r="O52" s="296"/>
      <c r="P52" s="296"/>
      <c r="Q52" s="296"/>
      <c r="R52" s="81">
        <f>U50</f>
        <v>25</v>
      </c>
      <c r="S52" s="82"/>
      <c r="T52" s="83">
        <f>SUM(T47:T51)</f>
        <v>25</v>
      </c>
      <c r="U52" s="39">
        <f>SUM(T51:T52)</f>
        <v>25</v>
      </c>
      <c r="V52" s="39"/>
      <c r="W52" s="39"/>
      <c r="X52" s="39"/>
      <c r="Y52" s="39"/>
      <c r="Z52" s="39"/>
      <c r="AA52" s="39"/>
      <c r="AB52" s="39"/>
      <c r="AC52" s="84"/>
      <c r="AD52" s="39"/>
      <c r="AE52" s="39"/>
      <c r="AF52" s="39"/>
    </row>
    <row r="53" spans="1:32" s="21" customFormat="1" ht="15.75" x14ac:dyDescent="0.25">
      <c r="B53" s="85"/>
      <c r="C53" s="86" t="s">
        <v>45</v>
      </c>
      <c r="D53" s="87"/>
      <c r="E53" s="88"/>
      <c r="F53" s="89"/>
      <c r="G53" s="89"/>
      <c r="H53" s="90"/>
      <c r="I53" s="90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>
        <f>T25</f>
        <v>280</v>
      </c>
      <c r="AC53" s="71"/>
    </row>
    <row r="54" spans="1:32" s="22" customFormat="1" ht="15.75" hidden="1" x14ac:dyDescent="0.25">
      <c r="C54" s="22" t="s">
        <v>46</v>
      </c>
      <c r="F54" s="93"/>
      <c r="G54" s="94"/>
      <c r="H54" s="93"/>
      <c r="J54" s="95"/>
      <c r="K54" s="95"/>
      <c r="M54" s="96"/>
      <c r="N54" s="96"/>
      <c r="O54" s="96"/>
      <c r="P54" s="96"/>
      <c r="R54" s="97"/>
      <c r="T54" s="97">
        <f>O45+T53</f>
        <v>280</v>
      </c>
      <c r="W54" s="39"/>
      <c r="X54" s="39"/>
      <c r="Y54" s="39"/>
      <c r="Z54" s="39"/>
      <c r="AA54" s="39"/>
      <c r="AB54" s="39"/>
      <c r="AC54" s="84"/>
    </row>
    <row r="55" spans="1:32" s="22" customFormat="1" ht="15.75" hidden="1" x14ac:dyDescent="0.25">
      <c r="D55" s="22" t="s">
        <v>47</v>
      </c>
      <c r="F55" s="93"/>
      <c r="G55" s="94"/>
      <c r="H55" s="93"/>
      <c r="J55" s="95"/>
      <c r="K55" s="95"/>
      <c r="M55" s="96"/>
      <c r="N55" s="96"/>
      <c r="O55" s="96"/>
      <c r="P55" s="96"/>
      <c r="R55" s="97"/>
      <c r="T55" s="98">
        <f>I45+T51</f>
        <v>0</v>
      </c>
      <c r="W55" s="21"/>
      <c r="X55" s="21"/>
      <c r="Y55" s="21"/>
      <c r="Z55" s="21"/>
      <c r="AA55" s="21"/>
      <c r="AB55" s="21"/>
      <c r="AC55" s="71"/>
    </row>
    <row r="56" spans="1:32" s="22" customFormat="1" ht="16.5" thickBot="1" x14ac:dyDescent="0.3">
      <c r="B56" s="85"/>
      <c r="C56" s="99" t="s">
        <v>99</v>
      </c>
      <c r="D56" s="99"/>
      <c r="E56" s="99"/>
      <c r="F56" s="100"/>
      <c r="G56" s="101"/>
      <c r="H56" s="100"/>
      <c r="I56" s="102"/>
      <c r="J56" s="103"/>
      <c r="K56" s="104"/>
      <c r="L56" s="99"/>
      <c r="M56" s="105"/>
      <c r="N56" s="105"/>
      <c r="O56" s="106"/>
      <c r="P56" s="106"/>
      <c r="Q56" s="102"/>
      <c r="R56" s="107"/>
      <c r="S56" s="99"/>
      <c r="T56" s="108">
        <f>T52+T53</f>
        <v>305</v>
      </c>
      <c r="AC56" s="109"/>
    </row>
    <row r="57" spans="1:32" s="22" customFormat="1" ht="16.5" thickBot="1" x14ac:dyDescent="0.3">
      <c r="A57" s="286" t="s">
        <v>87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8"/>
      <c r="AC57" s="109"/>
    </row>
    <row r="58" spans="1:32" s="32" customFormat="1" ht="16.5" thickBot="1" x14ac:dyDescent="0.3">
      <c r="F58" s="297" t="s">
        <v>48</v>
      </c>
      <c r="G58" s="298"/>
      <c r="H58" s="298"/>
      <c r="I58" s="298"/>
      <c r="J58" s="299"/>
      <c r="K58" s="36"/>
      <c r="M58" s="37"/>
      <c r="N58" s="37"/>
      <c r="O58" s="300" t="s">
        <v>49</v>
      </c>
      <c r="P58" s="301"/>
      <c r="Q58" s="301"/>
      <c r="R58" s="302"/>
      <c r="W58" s="22"/>
      <c r="X58" s="22"/>
      <c r="Y58" s="22"/>
      <c r="Z58" s="22"/>
      <c r="AA58" s="22"/>
      <c r="AB58" s="22"/>
      <c r="AC58" s="109"/>
    </row>
    <row r="59" spans="1:32" s="23" customFormat="1" ht="16.5" thickBot="1" x14ac:dyDescent="0.3">
      <c r="B59" s="85"/>
      <c r="C59" s="99" t="s">
        <v>50</v>
      </c>
      <c r="D59" s="99"/>
      <c r="E59" s="110"/>
      <c r="F59" s="186"/>
      <c r="G59" s="111"/>
      <c r="H59" s="303">
        <v>0</v>
      </c>
      <c r="I59" s="304"/>
      <c r="J59" s="111"/>
      <c r="K59" s="110"/>
      <c r="L59" s="110"/>
      <c r="M59" s="110"/>
      <c r="N59" s="110"/>
      <c r="O59" s="111"/>
      <c r="P59" s="305">
        <v>0</v>
      </c>
      <c r="Q59" s="306"/>
      <c r="R59" s="111"/>
      <c r="S59" s="99"/>
      <c r="T59" s="119">
        <f>P59</f>
        <v>0</v>
      </c>
      <c r="W59" s="22"/>
      <c r="X59" s="22"/>
      <c r="Y59" s="22"/>
      <c r="Z59" s="22"/>
      <c r="AA59" s="22"/>
      <c r="AB59" s="22"/>
      <c r="AC59" s="109"/>
    </row>
    <row r="60" spans="1:32" s="21" customFormat="1" ht="6.6" customHeight="1" x14ac:dyDescent="0.2">
      <c r="H60" s="112"/>
      <c r="I60" s="112"/>
      <c r="R60" s="39"/>
      <c r="W60" s="32"/>
      <c r="X60" s="32"/>
      <c r="Y60" s="32"/>
      <c r="Z60" s="32"/>
      <c r="AA60" s="32"/>
      <c r="AB60" s="32"/>
      <c r="AC60" s="70"/>
    </row>
    <row r="61" spans="1:32" s="23" customFormat="1" ht="16.5" thickBot="1" x14ac:dyDescent="0.3">
      <c r="C61" s="23" t="s">
        <v>51</v>
      </c>
      <c r="D61" s="22"/>
      <c r="E61" s="22"/>
      <c r="H61" s="113"/>
      <c r="I61" s="113"/>
      <c r="Q61" s="22"/>
      <c r="R61" s="114"/>
      <c r="S61" s="22"/>
      <c r="AB61" s="115"/>
    </row>
    <row r="62" spans="1:32" ht="16.5" thickBot="1" x14ac:dyDescent="0.3">
      <c r="D62" s="116" t="s">
        <v>52</v>
      </c>
      <c r="E62" s="116"/>
      <c r="F62" s="186"/>
      <c r="G62" s="117"/>
      <c r="H62" s="291">
        <v>0</v>
      </c>
      <c r="I62" s="292"/>
      <c r="J62" s="117"/>
      <c r="K62" s="117"/>
      <c r="L62" s="117"/>
      <c r="M62" s="117"/>
      <c r="N62" s="117"/>
      <c r="O62" s="117"/>
      <c r="P62" s="289">
        <v>0</v>
      </c>
      <c r="Q62" s="290"/>
      <c r="R62" s="117"/>
      <c r="S62" s="118"/>
      <c r="T62" s="119">
        <f>P62</f>
        <v>0</v>
      </c>
    </row>
    <row r="63" spans="1:32" ht="16.5" thickBot="1" x14ac:dyDescent="0.3">
      <c r="D63" s="1" t="s">
        <v>53</v>
      </c>
      <c r="F63" s="186"/>
      <c r="G63" s="120"/>
      <c r="H63" s="291">
        <v>0</v>
      </c>
      <c r="I63" s="292"/>
      <c r="J63" s="120"/>
      <c r="K63" s="120"/>
      <c r="L63" s="120"/>
      <c r="M63" s="120"/>
      <c r="N63" s="120"/>
      <c r="O63" s="120"/>
      <c r="P63" s="289">
        <v>0</v>
      </c>
      <c r="Q63" s="290"/>
      <c r="R63" s="120"/>
      <c r="S63" s="118"/>
      <c r="T63" s="119">
        <f>P63</f>
        <v>0</v>
      </c>
    </row>
    <row r="64" spans="1:32" ht="16.5" thickBot="1" x14ac:dyDescent="0.3">
      <c r="D64" s="116" t="s">
        <v>54</v>
      </c>
      <c r="E64" s="116"/>
      <c r="F64" s="186"/>
      <c r="G64" s="120"/>
      <c r="H64" s="291">
        <v>0</v>
      </c>
      <c r="I64" s="292"/>
      <c r="J64" s="120"/>
      <c r="K64" s="120"/>
      <c r="L64" s="120"/>
      <c r="M64" s="120"/>
      <c r="N64" s="120"/>
      <c r="O64" s="120"/>
      <c r="P64" s="289">
        <v>0</v>
      </c>
      <c r="Q64" s="290"/>
      <c r="R64" s="120"/>
      <c r="S64" s="118"/>
      <c r="T64" s="119">
        <f>P64</f>
        <v>0</v>
      </c>
    </row>
    <row r="65" spans="2:24" ht="15" thickBot="1" x14ac:dyDescent="0.25">
      <c r="D65" s="205" t="s">
        <v>92</v>
      </c>
      <c r="E65" s="58"/>
      <c r="F65" s="121"/>
      <c r="G65" s="121"/>
      <c r="H65" s="121"/>
      <c r="I65" s="121"/>
      <c r="J65" s="116"/>
      <c r="K65" s="116"/>
      <c r="L65" s="116"/>
      <c r="M65" s="122"/>
      <c r="N65" s="122"/>
      <c r="O65" s="122"/>
      <c r="P65" s="323">
        <v>0</v>
      </c>
      <c r="Q65" s="324"/>
      <c r="R65" s="123">
        <v>0.67</v>
      </c>
      <c r="S65" s="118"/>
      <c r="T65" s="69">
        <f>ROUND(P65*R65,2)</f>
        <v>0</v>
      </c>
      <c r="X65" s="190" t="s">
        <v>94</v>
      </c>
    </row>
    <row r="66" spans="2:24" s="124" customFormat="1" ht="10.35" customHeight="1" x14ac:dyDescent="0.2">
      <c r="D66" s="125"/>
      <c r="E66" s="125"/>
      <c r="F66" s="126"/>
      <c r="G66" s="126"/>
      <c r="H66" s="126"/>
      <c r="I66" s="126"/>
      <c r="M66" s="127"/>
      <c r="N66" s="127"/>
      <c r="O66" s="127"/>
      <c r="P66" s="325" t="s">
        <v>55</v>
      </c>
      <c r="Q66" s="325"/>
      <c r="R66" s="126"/>
      <c r="S66" s="128"/>
      <c r="T66" s="129"/>
    </row>
    <row r="67" spans="2:24" s="133" customFormat="1" ht="15.75" x14ac:dyDescent="0.25">
      <c r="B67" s="85"/>
      <c r="C67" s="99" t="s">
        <v>56</v>
      </c>
      <c r="D67" s="99"/>
      <c r="E67" s="99"/>
      <c r="F67" s="130"/>
      <c r="G67" s="131"/>
      <c r="H67" s="130"/>
      <c r="I67" s="99"/>
      <c r="J67" s="104"/>
      <c r="K67" s="104"/>
      <c r="L67" s="99"/>
      <c r="M67" s="105"/>
      <c r="N67" s="105"/>
      <c r="O67" s="105"/>
      <c r="P67" s="105"/>
      <c r="Q67" s="99"/>
      <c r="R67" s="132"/>
      <c r="S67" s="118"/>
      <c r="T67" s="69">
        <f>SUM(T62:T65)</f>
        <v>0</v>
      </c>
    </row>
    <row r="68" spans="2:24" s="124" customFormat="1" ht="6.6" customHeight="1" x14ac:dyDescent="0.2">
      <c r="D68" s="125"/>
      <c r="E68" s="125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5"/>
      <c r="S68" s="128"/>
      <c r="T68" s="129"/>
    </row>
    <row r="69" spans="2:24" ht="16.5" thickBot="1" x14ac:dyDescent="0.3">
      <c r="C69" s="23" t="s">
        <v>57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35"/>
    </row>
    <row r="70" spans="2:24" ht="15" thickBot="1" x14ac:dyDescent="0.25">
      <c r="D70" s="116" t="s">
        <v>58</v>
      </c>
      <c r="E70" s="116"/>
      <c r="F70" s="117"/>
      <c r="G70" s="117"/>
      <c r="H70" s="291"/>
      <c r="I70" s="292"/>
      <c r="J70" s="117"/>
      <c r="K70" s="117"/>
      <c r="L70" s="117"/>
      <c r="M70" s="117"/>
      <c r="N70" s="117"/>
      <c r="O70" s="117"/>
      <c r="P70" s="289">
        <v>0</v>
      </c>
      <c r="Q70" s="290"/>
      <c r="R70" s="117"/>
      <c r="S70" s="118"/>
      <c r="T70" s="119">
        <f>P70</f>
        <v>0</v>
      </c>
    </row>
    <row r="71" spans="2:24" ht="16.5" thickBot="1" x14ac:dyDescent="0.3">
      <c r="D71" s="117" t="s">
        <v>59</v>
      </c>
      <c r="E71" s="117"/>
      <c r="F71" s="186"/>
      <c r="G71" s="120"/>
      <c r="H71" s="291"/>
      <c r="I71" s="292"/>
      <c r="J71" s="120"/>
      <c r="K71" s="120"/>
      <c r="L71" s="120"/>
      <c r="M71" s="120"/>
      <c r="N71" s="120"/>
      <c r="O71" s="120"/>
      <c r="P71" s="289">
        <v>0</v>
      </c>
      <c r="Q71" s="290"/>
      <c r="R71" s="120"/>
      <c r="T71" s="119">
        <f>P71</f>
        <v>0</v>
      </c>
    </row>
    <row r="72" spans="2:24" ht="15" thickBot="1" x14ac:dyDescent="0.25">
      <c r="D72" s="120" t="s">
        <v>60</v>
      </c>
      <c r="E72" s="135"/>
      <c r="F72" s="135"/>
      <c r="G72" s="120"/>
      <c r="H72" s="291"/>
      <c r="I72" s="292"/>
      <c r="J72" s="120"/>
      <c r="K72" s="120"/>
      <c r="L72" s="135"/>
      <c r="M72" s="135"/>
      <c r="N72" s="135"/>
      <c r="O72" s="135"/>
      <c r="P72" s="289">
        <v>0</v>
      </c>
      <c r="Q72" s="290"/>
      <c r="R72" s="120"/>
      <c r="S72" s="118"/>
      <c r="T72" s="119">
        <f>P72</f>
        <v>0</v>
      </c>
    </row>
    <row r="73" spans="2:24" ht="6.6" customHeight="1" x14ac:dyDescent="0.2">
      <c r="R73" s="1"/>
      <c r="T73" s="2"/>
    </row>
    <row r="74" spans="2:24" s="133" customFormat="1" ht="15.75" x14ac:dyDescent="0.25">
      <c r="B74" s="85"/>
      <c r="C74" s="99" t="s">
        <v>61</v>
      </c>
      <c r="D74" s="99"/>
      <c r="E74" s="99"/>
      <c r="F74" s="130"/>
      <c r="G74" s="131"/>
      <c r="H74" s="130"/>
      <c r="I74" s="99"/>
      <c r="J74" s="104"/>
      <c r="K74" s="104"/>
      <c r="L74" s="99"/>
      <c r="M74" s="105"/>
      <c r="N74" s="105"/>
      <c r="O74" s="105"/>
      <c r="P74" s="105"/>
      <c r="Q74" s="99"/>
      <c r="R74" s="132"/>
      <c r="S74" s="118"/>
      <c r="T74" s="108">
        <f>SUM(T70:T72)</f>
        <v>0</v>
      </c>
    </row>
    <row r="75" spans="2:24" ht="6.6" customHeight="1" x14ac:dyDescent="0.2">
      <c r="R75" s="1"/>
      <c r="T75" s="2"/>
    </row>
    <row r="76" spans="2:24" s="133" customFormat="1" ht="15.75" x14ac:dyDescent="0.25">
      <c r="B76" s="85"/>
      <c r="C76" s="99" t="s">
        <v>62</v>
      </c>
      <c r="D76" s="99"/>
      <c r="E76" s="99"/>
      <c r="F76" s="130"/>
      <c r="G76" s="131"/>
      <c r="H76" s="130"/>
      <c r="I76" s="99"/>
      <c r="J76" s="104"/>
      <c r="K76" s="104"/>
      <c r="L76" s="99"/>
      <c r="M76" s="105"/>
      <c r="N76" s="105"/>
      <c r="O76" s="105"/>
      <c r="P76" s="105"/>
      <c r="Q76" s="99"/>
      <c r="R76" s="132"/>
      <c r="S76" s="118"/>
      <c r="T76" s="108">
        <f>T74+T67+T59+T56</f>
        <v>305</v>
      </c>
    </row>
    <row r="77" spans="2:24" ht="6.6" customHeight="1" x14ac:dyDescent="0.2"/>
    <row r="78" spans="2:24" ht="15.75" customHeight="1" x14ac:dyDescent="0.2">
      <c r="B78" s="180" t="s">
        <v>63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2"/>
    </row>
    <row r="79" spans="2:24" ht="6.6" customHeight="1" x14ac:dyDescent="0.2"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5"/>
    </row>
    <row r="80" spans="2:24" ht="6.6" customHeight="1" x14ac:dyDescent="0.2"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5"/>
    </row>
    <row r="81" spans="1:32" ht="6.6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5"/>
    </row>
    <row r="82" spans="1:32" ht="6.6" customHeight="1" x14ac:dyDescent="0.2"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5"/>
    </row>
    <row r="83" spans="1:32" ht="6.6" customHeight="1" x14ac:dyDescent="0.2"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5"/>
    </row>
    <row r="84" spans="1:32" ht="6.6" customHeight="1" x14ac:dyDescent="0.2"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5"/>
    </row>
    <row r="85" spans="1:32" ht="6.6" customHeight="1" x14ac:dyDescent="0.2"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8"/>
    </row>
    <row r="86" spans="1:32" s="136" customFormat="1" ht="15.75" hidden="1" x14ac:dyDescent="0.25">
      <c r="A86" s="23" t="s">
        <v>64</v>
      </c>
      <c r="B86" s="23" t="s">
        <v>65</v>
      </c>
      <c r="C86" s="23"/>
      <c r="R86" s="137"/>
    </row>
    <row r="87" spans="1:32" ht="15" hidden="1" customHeight="1" x14ac:dyDescent="0.2">
      <c r="C87" s="138">
        <v>1</v>
      </c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10"/>
      <c r="R87" s="139"/>
      <c r="AE87" s="2"/>
    </row>
    <row r="88" spans="1:32" ht="15" hidden="1" customHeight="1" x14ac:dyDescent="0.2">
      <c r="C88" s="138">
        <v>2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10"/>
      <c r="R88" s="139"/>
      <c r="AF88" s="2"/>
    </row>
    <row r="89" spans="1:32" ht="15" hidden="1" customHeight="1" x14ac:dyDescent="0.2">
      <c r="C89" s="138">
        <v>3</v>
      </c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10"/>
      <c r="R89" s="139"/>
      <c r="AE89" s="2"/>
    </row>
    <row r="90" spans="1:32" ht="15" hidden="1" customHeight="1" x14ac:dyDescent="0.2">
      <c r="C90" s="138">
        <v>4</v>
      </c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10"/>
      <c r="R90" s="139"/>
    </row>
    <row r="91" spans="1:32" ht="15" hidden="1" customHeight="1" x14ac:dyDescent="0.2">
      <c r="C91" s="138">
        <v>5</v>
      </c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10"/>
      <c r="R91" s="139"/>
    </row>
    <row r="92" spans="1:32" ht="15" hidden="1" customHeight="1" x14ac:dyDescent="0.2">
      <c r="C92" s="138">
        <v>6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10"/>
      <c r="R92" s="139"/>
      <c r="T92" s="2"/>
    </row>
    <row r="93" spans="1:32" ht="15.75" hidden="1" x14ac:dyDescent="0.25">
      <c r="C93" s="138">
        <v>7</v>
      </c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10"/>
      <c r="R93" s="139"/>
      <c r="T93" s="140">
        <f>-SUM(R87:R93)</f>
        <v>0</v>
      </c>
    </row>
    <row r="94" spans="1:32" ht="5.0999999999999996" customHeight="1" thickBot="1" x14ac:dyDescent="0.25">
      <c r="R94" s="1"/>
      <c r="T94" s="2"/>
    </row>
    <row r="95" spans="1:32" s="23" customFormat="1" ht="16.5" thickBot="1" x14ac:dyDescent="0.3">
      <c r="A95" s="141" t="s">
        <v>64</v>
      </c>
      <c r="B95" s="142" t="s">
        <v>66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1"/>
      <c r="N95" s="141"/>
      <c r="O95" s="141"/>
      <c r="P95" s="141"/>
      <c r="Q95" s="141"/>
      <c r="R95" s="142"/>
      <c r="S95" s="141"/>
      <c r="T95" s="143">
        <f>T76+T93</f>
        <v>305</v>
      </c>
    </row>
    <row r="96" spans="1:32" ht="5.0999999999999996" customHeight="1" x14ac:dyDescent="0.2"/>
    <row r="97" spans="1:23" x14ac:dyDescent="0.2">
      <c r="A97" s="144" t="s">
        <v>67</v>
      </c>
      <c r="B97" s="145" t="s">
        <v>68</v>
      </c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7"/>
      <c r="N97" s="147"/>
      <c r="O97" s="147"/>
      <c r="P97" s="147"/>
      <c r="Q97" s="147"/>
      <c r="R97" s="147"/>
      <c r="S97" s="148"/>
      <c r="T97" s="149"/>
    </row>
    <row r="98" spans="1:23" ht="14.25" thickBot="1" x14ac:dyDescent="0.3">
      <c r="A98" s="150"/>
      <c r="B98" s="134"/>
      <c r="C98" s="151" t="s">
        <v>69</v>
      </c>
      <c r="D98" s="151"/>
      <c r="E98" s="151"/>
      <c r="F98" s="151"/>
      <c r="G98" s="151"/>
      <c r="H98" s="152">
        <f>T51+H59+H62+H63+H64+H70+H71+H72</f>
        <v>0</v>
      </c>
      <c r="I98" s="153"/>
      <c r="J98" s="134"/>
      <c r="K98" s="134"/>
      <c r="L98" s="134"/>
      <c r="N98" s="154" t="s">
        <v>70</v>
      </c>
      <c r="O98" s="155"/>
      <c r="P98" s="155"/>
      <c r="Q98" s="154"/>
      <c r="R98" s="156"/>
      <c r="S98" s="157"/>
      <c r="T98" s="158">
        <f>T95</f>
        <v>305</v>
      </c>
    </row>
    <row r="99" spans="1:23" ht="8.25" customHeight="1" thickTop="1" x14ac:dyDescent="0.2">
      <c r="A99" s="150"/>
      <c r="B99" s="134"/>
      <c r="C99" s="159"/>
      <c r="D99" s="159"/>
      <c r="E99" s="159"/>
      <c r="F99" s="159"/>
      <c r="G99" s="159"/>
      <c r="H99" s="153"/>
      <c r="I99" s="153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60"/>
    </row>
    <row r="100" spans="1:23" ht="13.5" x14ac:dyDescent="0.25">
      <c r="A100" s="150"/>
      <c r="B100" s="134"/>
      <c r="C100" s="134" t="s">
        <v>71</v>
      </c>
      <c r="D100" s="134"/>
      <c r="E100" s="161" t="s">
        <v>72</v>
      </c>
      <c r="F100" s="161" t="s">
        <v>73</v>
      </c>
      <c r="G100" s="159"/>
      <c r="H100" s="162"/>
      <c r="I100" s="163"/>
      <c r="J100" s="311" t="s">
        <v>74</v>
      </c>
      <c r="K100" s="311"/>
      <c r="L100" s="311"/>
      <c r="M100" s="311"/>
      <c r="O100" s="164" t="s">
        <v>75</v>
      </c>
      <c r="P100" s="165"/>
      <c r="Q100" s="165"/>
      <c r="R100" s="164" t="s">
        <v>76</v>
      </c>
      <c r="S100" s="135"/>
      <c r="T100" s="166"/>
    </row>
    <row r="101" spans="1:23" ht="4.5" customHeight="1" x14ac:dyDescent="0.2">
      <c r="A101" s="150"/>
      <c r="B101" s="134"/>
      <c r="C101" s="134"/>
      <c r="D101" s="134"/>
      <c r="E101" s="161"/>
      <c r="F101" s="161"/>
      <c r="G101" s="159"/>
      <c r="H101" s="162"/>
      <c r="I101" s="163"/>
      <c r="J101" s="134"/>
      <c r="K101" s="134"/>
      <c r="L101" s="134"/>
      <c r="M101" s="134"/>
      <c r="N101" s="134"/>
      <c r="O101" s="134"/>
      <c r="P101" s="134"/>
      <c r="Q101" s="134"/>
      <c r="R101" s="134"/>
      <c r="S101" s="162"/>
      <c r="T101" s="160"/>
    </row>
    <row r="102" spans="1:23" ht="13.5" x14ac:dyDescent="0.25">
      <c r="A102" s="150"/>
      <c r="B102" s="134"/>
      <c r="C102" s="134" t="s">
        <v>77</v>
      </c>
      <c r="D102" s="134"/>
      <c r="E102" s="161" t="s">
        <v>72</v>
      </c>
      <c r="F102" s="161" t="s">
        <v>73</v>
      </c>
      <c r="G102" s="134"/>
      <c r="H102" s="167"/>
      <c r="I102" s="168"/>
      <c r="J102" s="312">
        <f>H98+T98</f>
        <v>305</v>
      </c>
      <c r="K102" s="312"/>
      <c r="L102" s="312"/>
      <c r="M102" s="312"/>
      <c r="N102" s="134"/>
      <c r="O102" s="134"/>
      <c r="P102" s="134"/>
      <c r="Q102" s="134"/>
      <c r="R102" s="134"/>
      <c r="S102" s="134"/>
      <c r="T102" s="160"/>
    </row>
    <row r="103" spans="1:23" s="173" customFormat="1" ht="5.0999999999999996" customHeight="1" x14ac:dyDescent="0.2">
      <c r="A103" s="169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1"/>
      <c r="T103" s="172"/>
    </row>
    <row r="104" spans="1:23" ht="24.75" customHeight="1" x14ac:dyDescent="0.2">
      <c r="M104" s="320" t="s">
        <v>88</v>
      </c>
      <c r="N104" s="320"/>
      <c r="O104" s="320"/>
    </row>
    <row r="105" spans="1:23" x14ac:dyDescent="0.2">
      <c r="A105" s="1" t="s">
        <v>78</v>
      </c>
      <c r="J105" s="174" t="s">
        <v>38</v>
      </c>
      <c r="M105" s="319"/>
      <c r="N105" s="319"/>
      <c r="O105" s="319"/>
      <c r="P105" s="319"/>
      <c r="Q105" s="319"/>
      <c r="R105" s="319"/>
      <c r="T105" s="174" t="s">
        <v>38</v>
      </c>
    </row>
    <row r="106" spans="1:23" ht="12.75" customHeight="1" x14ac:dyDescent="0.2">
      <c r="A106" s="308" t="s">
        <v>79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175"/>
      <c r="L106" s="175"/>
      <c r="M106" s="321" t="s">
        <v>89</v>
      </c>
      <c r="N106" s="322"/>
      <c r="O106" s="322"/>
      <c r="P106" s="322"/>
      <c r="Q106" s="322"/>
      <c r="R106" s="322"/>
      <c r="S106" s="322"/>
      <c r="T106" s="176"/>
      <c r="W106" s="204"/>
    </row>
    <row r="107" spans="1:23" ht="12.75" customHeight="1" x14ac:dyDescent="0.2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175"/>
      <c r="L107" s="175"/>
      <c r="M107" s="322"/>
      <c r="N107" s="322"/>
      <c r="O107" s="322"/>
      <c r="P107" s="322"/>
      <c r="Q107" s="322"/>
      <c r="R107" s="322"/>
      <c r="S107" s="322"/>
      <c r="T107" s="176"/>
    </row>
    <row r="108" spans="1:23" x14ac:dyDescent="0.2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175"/>
      <c r="L108" s="177"/>
      <c r="M108" s="322"/>
      <c r="N108" s="322"/>
      <c r="O108" s="322"/>
      <c r="P108" s="322"/>
      <c r="Q108" s="322"/>
      <c r="R108" s="322"/>
      <c r="S108" s="322"/>
      <c r="T108" s="178" t="s">
        <v>95</v>
      </c>
    </row>
    <row r="109" spans="1:23" x14ac:dyDescent="0.2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179"/>
      <c r="L109" s="176"/>
      <c r="M109" s="322"/>
      <c r="N109" s="322"/>
      <c r="O109" s="322"/>
      <c r="P109" s="322"/>
      <c r="Q109" s="322"/>
      <c r="R109" s="322"/>
      <c r="S109" s="322"/>
    </row>
  </sheetData>
  <sheetProtection algorithmName="SHA-512" hashValue="s4NzL6dUGwhCmz6MtL3TacVVM4RhKQIr2P6W0VC56BAV72ffFnkdPpWTXGik/9HLiodJlmtIpWrOqgMJbV71oA==" saltValue="JvqHgy1m7QCsgEBwk0rNCg==" spinCount="100000" sheet="1" objects="1" scenarios="1"/>
  <mergeCells count="134">
    <mergeCell ref="A1:U1"/>
    <mergeCell ref="A106:J109"/>
    <mergeCell ref="D90:Q90"/>
    <mergeCell ref="D91:Q91"/>
    <mergeCell ref="D92:Q92"/>
    <mergeCell ref="D93:Q93"/>
    <mergeCell ref="J100:M100"/>
    <mergeCell ref="J102:M102"/>
    <mergeCell ref="H72:I72"/>
    <mergeCell ref="P72:Q72"/>
    <mergeCell ref="B79:T85"/>
    <mergeCell ref="D87:Q87"/>
    <mergeCell ref="D88:Q88"/>
    <mergeCell ref="D89:Q89"/>
    <mergeCell ref="M105:R105"/>
    <mergeCell ref="M104:O104"/>
    <mergeCell ref="M106:S109"/>
    <mergeCell ref="P65:Q65"/>
    <mergeCell ref="P66:Q66"/>
    <mergeCell ref="H70:I70"/>
    <mergeCell ref="P70:Q70"/>
    <mergeCell ref="H71:I71"/>
    <mergeCell ref="P71:Q71"/>
    <mergeCell ref="H62:I62"/>
    <mergeCell ref="P62:Q62"/>
    <mergeCell ref="H63:I63"/>
    <mergeCell ref="P63:Q63"/>
    <mergeCell ref="H64:I64"/>
    <mergeCell ref="P64:Q64"/>
    <mergeCell ref="O51:P51"/>
    <mergeCell ref="D52:L52"/>
    <mergeCell ref="M52:Q52"/>
    <mergeCell ref="F58:J58"/>
    <mergeCell ref="O58:R58"/>
    <mergeCell ref="H59:I59"/>
    <mergeCell ref="P59:Q59"/>
    <mergeCell ref="D50:G50"/>
    <mergeCell ref="H50:I50"/>
    <mergeCell ref="J50:L50"/>
    <mergeCell ref="M50:N50"/>
    <mergeCell ref="H51:I51"/>
    <mergeCell ref="J51:L51"/>
    <mergeCell ref="M51:N51"/>
    <mergeCell ref="A57:T57"/>
    <mergeCell ref="D48:G48"/>
    <mergeCell ref="H48:I48"/>
    <mergeCell ref="J48:L48"/>
    <mergeCell ref="M48:N48"/>
    <mergeCell ref="D49:G49"/>
    <mergeCell ref="H49:I49"/>
    <mergeCell ref="J49:L49"/>
    <mergeCell ref="M49:N49"/>
    <mergeCell ref="I45:J45"/>
    <mergeCell ref="L45:M45"/>
    <mergeCell ref="H46:I46"/>
    <mergeCell ref="J46:L46"/>
    <mergeCell ref="M46:N46"/>
    <mergeCell ref="D47:G47"/>
    <mergeCell ref="H47:I47"/>
    <mergeCell ref="J47:L47"/>
    <mergeCell ref="M47:N47"/>
    <mergeCell ref="C42:D42"/>
    <mergeCell ref="L42:M42"/>
    <mergeCell ref="C43:D43"/>
    <mergeCell ref="L43:M43"/>
    <mergeCell ref="C44:D44"/>
    <mergeCell ref="L44:M44"/>
    <mergeCell ref="C39:D39"/>
    <mergeCell ref="L39:M39"/>
    <mergeCell ref="C40:D40"/>
    <mergeCell ref="L40:M40"/>
    <mergeCell ref="C41:D41"/>
    <mergeCell ref="L41:M41"/>
    <mergeCell ref="E37:F37"/>
    <mergeCell ref="G37:H37"/>
    <mergeCell ref="I37:J37"/>
    <mergeCell ref="L37:M37"/>
    <mergeCell ref="C38:D38"/>
    <mergeCell ref="L38:M38"/>
    <mergeCell ref="D24:G24"/>
    <mergeCell ref="H24:I24"/>
    <mergeCell ref="J24:L24"/>
    <mergeCell ref="M24:N24"/>
    <mergeCell ref="P24:Q24"/>
    <mergeCell ref="E36:J36"/>
    <mergeCell ref="D22:G22"/>
    <mergeCell ref="H22:I22"/>
    <mergeCell ref="J22:L22"/>
    <mergeCell ref="M22:N22"/>
    <mergeCell ref="P22:Q22"/>
    <mergeCell ref="D23:G23"/>
    <mergeCell ref="H23:I23"/>
    <mergeCell ref="J23:L23"/>
    <mergeCell ref="M23:N23"/>
    <mergeCell ref="P23:Q23"/>
    <mergeCell ref="P25:Q25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A3:T3"/>
    <mergeCell ref="A4:T4"/>
    <mergeCell ref="F6:M6"/>
    <mergeCell ref="P6:Q7"/>
    <mergeCell ref="R6:R7"/>
    <mergeCell ref="T6:T7"/>
    <mergeCell ref="A13:T13"/>
    <mergeCell ref="D17:G17"/>
    <mergeCell ref="H17:I17"/>
    <mergeCell ref="J17:L17"/>
    <mergeCell ref="M17:N17"/>
    <mergeCell ref="P17:Q17"/>
    <mergeCell ref="F8:M8"/>
    <mergeCell ref="P8:Q8"/>
    <mergeCell ref="F9:M9"/>
    <mergeCell ref="P10:Q10"/>
    <mergeCell ref="R10:T10"/>
    <mergeCell ref="P11:T11"/>
  </mergeCells>
  <pageMargins left="0.45" right="0.2" top="0.25" bottom="0.2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0850-053C-43A6-B279-FFF1D97AC5D1}">
  <sheetPr>
    <pageSetUpPr fitToPage="1"/>
  </sheetPr>
  <dimension ref="A1:AS109"/>
  <sheetViews>
    <sheetView topLeftCell="A20" zoomScale="85" zoomScaleNormal="85" workbookViewId="0">
      <selection activeCell="H73" sqref="H73"/>
    </sheetView>
  </sheetViews>
  <sheetFormatPr defaultColWidth="9.140625" defaultRowHeight="12.75" x14ac:dyDescent="0.2"/>
  <cols>
    <col min="1" max="1" width="3.7109375" style="1" customWidth="1"/>
    <col min="2" max="3" width="2.5703125" style="1" customWidth="1"/>
    <col min="4" max="4" width="10.5703125" style="1" customWidth="1"/>
    <col min="5" max="5" width="3.5703125" style="1" customWidth="1"/>
    <col min="6" max="6" width="12.85546875" style="1" customWidth="1"/>
    <col min="7" max="7" width="3.5703125" style="1" customWidth="1"/>
    <col min="8" max="8" width="10.5703125" style="1" customWidth="1"/>
    <col min="9" max="9" width="3.5703125" style="1" customWidth="1"/>
    <col min="10" max="10" width="14" style="1" customWidth="1"/>
    <col min="11" max="11" width="0.85546875" style="1" customWidth="1"/>
    <col min="12" max="12" width="3.5703125" style="1" customWidth="1"/>
    <col min="13" max="13" width="10.5703125" style="1" customWidth="1"/>
    <col min="14" max="14" width="2.140625" style="1" customWidth="1"/>
    <col min="15" max="15" width="12.85546875" style="1" bestFit="1" customWidth="1"/>
    <col min="16" max="16" width="2.7109375" style="1" customWidth="1"/>
    <col min="17" max="17" width="10.5703125" style="1" customWidth="1"/>
    <col min="18" max="18" width="13.7109375" style="2" bestFit="1" customWidth="1"/>
    <col min="19" max="19" width="1.140625" style="1" customWidth="1"/>
    <col min="20" max="20" width="14.5703125" style="1" customWidth="1"/>
    <col min="21" max="21" width="8" style="1" hidden="1" customWidth="1"/>
    <col min="22" max="22" width="9.140625" style="1"/>
    <col min="23" max="32" width="12.28515625" style="1" customWidth="1"/>
    <col min="33" max="33" width="36.7109375" style="1" customWidth="1"/>
    <col min="34" max="35" width="9.28515625" style="1" bestFit="1" customWidth="1"/>
    <col min="36" max="36" width="9.85546875" style="1" bestFit="1" customWidth="1"/>
    <col min="37" max="38" width="10.5703125" style="1" bestFit="1" customWidth="1"/>
    <col min="39" max="39" width="9.7109375" style="1" bestFit="1" customWidth="1"/>
    <col min="40" max="40" width="9.140625" style="1"/>
    <col min="41" max="41" width="10.5703125" style="1" bestFit="1" customWidth="1"/>
    <col min="42" max="42" width="11.5703125" style="1" bestFit="1" customWidth="1"/>
    <col min="43" max="16384" width="9.140625" style="1"/>
  </cols>
  <sheetData>
    <row r="1" spans="1:45" ht="39" x14ac:dyDescent="0.2">
      <c r="A1" s="307" t="s">
        <v>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AO1" s="159"/>
      <c r="AP1" s="159"/>
      <c r="AQ1" s="159"/>
      <c r="AR1" s="159"/>
      <c r="AS1" s="159"/>
    </row>
    <row r="2" spans="1:45" ht="13.5" thickBot="1" x14ac:dyDescent="0.25"/>
    <row r="3" spans="1:45" ht="15.75" x14ac:dyDescent="0.25">
      <c r="A3" s="210" t="s">
        <v>86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2"/>
    </row>
    <row r="4" spans="1:45" ht="13.5" thickBot="1" x14ac:dyDescent="0.25">
      <c r="A4" s="213" t="s">
        <v>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5"/>
    </row>
    <row r="5" spans="1:45" ht="6.6" customHeight="1" thickBot="1" x14ac:dyDescent="0.25"/>
    <row r="6" spans="1:45" s="4" customFormat="1" ht="15.75" x14ac:dyDescent="0.25">
      <c r="A6" s="3" t="s">
        <v>1</v>
      </c>
      <c r="B6" s="3" t="s">
        <v>2</v>
      </c>
      <c r="C6" s="3"/>
      <c r="F6" s="216" t="s">
        <v>101</v>
      </c>
      <c r="G6" s="216"/>
      <c r="H6" s="216"/>
      <c r="I6" s="216"/>
      <c r="J6" s="216"/>
      <c r="K6" s="216"/>
      <c r="L6" s="216"/>
      <c r="M6" s="216"/>
      <c r="N6" s="5"/>
      <c r="O6" s="6"/>
      <c r="P6" s="217" t="s">
        <v>83</v>
      </c>
      <c r="Q6" s="218"/>
      <c r="R6" s="221">
        <v>250025</v>
      </c>
      <c r="S6" s="202"/>
      <c r="T6" s="223">
        <v>9091</v>
      </c>
      <c r="AG6" s="7" t="s">
        <v>3</v>
      </c>
      <c r="AH6" s="4" t="b">
        <f>ISBLANK(M11)</f>
        <v>0</v>
      </c>
      <c r="AI6" s="4" t="b">
        <f>ISNUMBER(M11)</f>
        <v>1</v>
      </c>
      <c r="AJ6" s="4" t="b">
        <f>AND(M11&gt;=0,M11&lt;1)</f>
        <v>1</v>
      </c>
      <c r="AK6" s="8" t="str">
        <f>IF(AH6,"",IF(AI6,IF(AJ6,"","Check Time"),"Incorect format"))</f>
        <v/>
      </c>
    </row>
    <row r="7" spans="1:45" s="4" customFormat="1" ht="6.75" customHeight="1" x14ac:dyDescent="0.25">
      <c r="A7" s="3"/>
      <c r="B7" s="3"/>
      <c r="C7" s="3"/>
      <c r="F7" s="194"/>
      <c r="G7" s="194"/>
      <c r="H7" s="194"/>
      <c r="I7" s="194"/>
      <c r="J7" s="194"/>
      <c r="K7" s="194"/>
      <c r="L7" s="194"/>
      <c r="M7" s="194"/>
      <c r="P7" s="219"/>
      <c r="Q7" s="220"/>
      <c r="R7" s="222"/>
      <c r="S7" s="203"/>
      <c r="T7" s="224"/>
      <c r="AG7" s="9"/>
      <c r="AK7" s="10"/>
    </row>
    <row r="8" spans="1:45" s="4" customFormat="1" ht="15.75" x14ac:dyDescent="0.25">
      <c r="A8" s="3" t="s">
        <v>4</v>
      </c>
      <c r="B8" s="3" t="s">
        <v>80</v>
      </c>
      <c r="C8" s="3"/>
      <c r="F8" s="216" t="s">
        <v>93</v>
      </c>
      <c r="G8" s="216"/>
      <c r="H8" s="216"/>
      <c r="I8" s="216"/>
      <c r="J8" s="216"/>
      <c r="K8" s="216"/>
      <c r="L8" s="216"/>
      <c r="M8" s="216"/>
      <c r="N8" s="209"/>
      <c r="O8" s="209"/>
      <c r="P8" s="232"/>
      <c r="Q8" s="233"/>
      <c r="R8" s="11"/>
      <c r="S8" s="12"/>
      <c r="T8" s="13" t="s">
        <v>5</v>
      </c>
      <c r="AG8" s="9" t="s">
        <v>6</v>
      </c>
      <c r="AH8" s="4" t="b">
        <f>ISBLANK(H11)</f>
        <v>0</v>
      </c>
      <c r="AI8" s="4" t="b">
        <f>ISNUMBER(H11)</f>
        <v>1</v>
      </c>
      <c r="AJ8" s="4" t="b">
        <f>AND(H11&gt;=0,H11&lt;1)</f>
        <v>1</v>
      </c>
      <c r="AK8" s="8" t="str">
        <f>IF(AH8,"",IF(AI8,IF(AJ8,"","Check Time"),"Incorect format"))</f>
        <v/>
      </c>
    </row>
    <row r="9" spans="1:45" s="4" customFormat="1" ht="15.75" x14ac:dyDescent="0.25">
      <c r="A9" s="3"/>
      <c r="B9" s="3" t="s">
        <v>81</v>
      </c>
      <c r="C9" s="3"/>
      <c r="F9" s="234" t="s">
        <v>90</v>
      </c>
      <c r="G9" s="234"/>
      <c r="H9" s="234"/>
      <c r="I9" s="234"/>
      <c r="J9" s="234"/>
      <c r="K9" s="234"/>
      <c r="L9" s="234"/>
      <c r="M9" s="234"/>
      <c r="N9" s="209"/>
      <c r="O9" s="209"/>
      <c r="P9" s="14"/>
      <c r="Q9" s="15"/>
      <c r="R9" s="15"/>
      <c r="S9" s="15"/>
      <c r="T9" s="16"/>
    </row>
    <row r="10" spans="1:45" s="4" customFormat="1" ht="15.75" x14ac:dyDescent="0.25">
      <c r="A10" s="3"/>
      <c r="B10" s="3"/>
      <c r="C10" s="3"/>
      <c r="F10" s="195" t="s">
        <v>7</v>
      </c>
      <c r="G10" s="195"/>
      <c r="H10" s="195" t="s">
        <v>8</v>
      </c>
      <c r="I10" s="196"/>
      <c r="J10" s="195" t="s">
        <v>9</v>
      </c>
      <c r="K10" s="195"/>
      <c r="L10" s="195"/>
      <c r="M10" s="195" t="s">
        <v>10</v>
      </c>
      <c r="N10" s="209"/>
      <c r="O10" s="209"/>
      <c r="P10" s="219" t="s">
        <v>84</v>
      </c>
      <c r="Q10" s="220"/>
      <c r="R10" s="235" t="s">
        <v>102</v>
      </c>
      <c r="S10" s="235"/>
      <c r="T10" s="236"/>
      <c r="AG10" s="17"/>
      <c r="AH10" s="17"/>
      <c r="AI10" s="17" t="s">
        <v>11</v>
      </c>
      <c r="AJ10" s="17" t="s">
        <v>12</v>
      </c>
    </row>
    <row r="11" spans="1:45" s="4" customFormat="1" ht="16.5" thickBot="1" x14ac:dyDescent="0.3">
      <c r="A11" s="3"/>
      <c r="B11" s="3" t="s">
        <v>82</v>
      </c>
      <c r="C11" s="3"/>
      <c r="F11" s="197">
        <v>45813</v>
      </c>
      <c r="G11" s="198"/>
      <c r="H11" s="199">
        <v>0.54166666666666663</v>
      </c>
      <c r="I11" s="200" t="s">
        <v>3</v>
      </c>
      <c r="J11" s="197">
        <v>45817</v>
      </c>
      <c r="K11" s="201"/>
      <c r="L11" s="201"/>
      <c r="M11" s="199">
        <v>0.66666666666666663</v>
      </c>
      <c r="N11" s="18"/>
      <c r="O11" s="19" t="str">
        <f>+AK8&amp;AK6</f>
        <v/>
      </c>
      <c r="P11" s="237"/>
      <c r="Q11" s="238"/>
      <c r="R11" s="238"/>
      <c r="S11" s="238"/>
      <c r="T11" s="239"/>
      <c r="AG11" s="20">
        <f>24*(-SUM(D11:I11)+SUM(J11:N11))</f>
        <v>99</v>
      </c>
      <c r="AH11" s="17">
        <f>+AG11/24</f>
        <v>4.125</v>
      </c>
      <c r="AI11" s="17">
        <f>+TRUNC(AH11)</f>
        <v>4</v>
      </c>
      <c r="AJ11" s="17">
        <f>24*(AH11-AI11)</f>
        <v>3</v>
      </c>
    </row>
    <row r="12" spans="1:45" ht="6.6" customHeight="1" x14ac:dyDescent="0.2">
      <c r="A12" s="21"/>
      <c r="B12" s="21"/>
      <c r="C12" s="21"/>
    </row>
    <row r="13" spans="1:45" ht="14.45" hidden="1" customHeight="1" x14ac:dyDescent="0.25">
      <c r="A13" s="225" t="s">
        <v>13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7"/>
    </row>
    <row r="14" spans="1:45" s="22" customFormat="1" ht="15.75" x14ac:dyDescent="0.25">
      <c r="A14" s="22" t="s">
        <v>14</v>
      </c>
      <c r="B14" s="22" t="s">
        <v>15</v>
      </c>
    </row>
    <row r="15" spans="1:45" s="23" customFormat="1" ht="16.5" thickBot="1" x14ac:dyDescent="0.3">
      <c r="C15" s="23" t="s">
        <v>16</v>
      </c>
    </row>
    <row r="16" spans="1:45" s="21" customFormat="1" ht="15.75" thickBot="1" x14ac:dyDescent="0.3">
      <c r="C16" s="24" t="s">
        <v>17</v>
      </c>
      <c r="E16" s="24"/>
      <c r="R16" s="191" t="s">
        <v>85</v>
      </c>
    </row>
    <row r="17" spans="3:29" s="21" customFormat="1" ht="14.25" x14ac:dyDescent="0.2">
      <c r="D17" s="228" t="s">
        <v>18</v>
      </c>
      <c r="E17" s="229"/>
      <c r="F17" s="229"/>
      <c r="G17" s="230"/>
      <c r="H17" s="229" t="s">
        <v>19</v>
      </c>
      <c r="I17" s="229"/>
      <c r="J17" s="229" t="s">
        <v>20</v>
      </c>
      <c r="K17" s="229"/>
      <c r="L17" s="229"/>
      <c r="M17" s="229" t="s">
        <v>21</v>
      </c>
      <c r="N17" s="231"/>
      <c r="O17" s="25"/>
      <c r="P17" s="228" t="s">
        <v>11</v>
      </c>
      <c r="Q17" s="231"/>
      <c r="R17" s="183" t="s">
        <v>22</v>
      </c>
      <c r="T17" s="26" t="s">
        <v>96</v>
      </c>
    </row>
    <row r="18" spans="3:29" s="21" customFormat="1" ht="14.25" x14ac:dyDescent="0.2">
      <c r="C18" s="27">
        <v>1</v>
      </c>
      <c r="D18" s="240">
        <f>IF(AI11&gt;=1,F11,"")</f>
        <v>45813</v>
      </c>
      <c r="E18" s="241"/>
      <c r="F18" s="241"/>
      <c r="G18" s="242"/>
      <c r="H18" s="243">
        <f>IF($AI$11&gt;=1,H11,"")</f>
        <v>0.54166666666666663</v>
      </c>
      <c r="I18" s="244"/>
      <c r="J18" s="241">
        <f>IF($AI$11&gt;=1,D18+1,"")</f>
        <v>45814</v>
      </c>
      <c r="K18" s="244"/>
      <c r="L18" s="244"/>
      <c r="M18" s="243">
        <f>IF(AI11&gt;=1,H18,"")</f>
        <v>0.54166666666666663</v>
      </c>
      <c r="N18" s="245"/>
      <c r="O18" s="28"/>
      <c r="P18" s="246">
        <f>+IF($AI$11&gt;=1,1,0)</f>
        <v>1</v>
      </c>
      <c r="Q18" s="247"/>
      <c r="R18" s="184">
        <v>70</v>
      </c>
      <c r="T18" s="29">
        <f t="shared" ref="T18:T24" si="0">IF(P18=1,(R18),(0))</f>
        <v>70</v>
      </c>
    </row>
    <row r="19" spans="3:29" s="21" customFormat="1" ht="14.25" x14ac:dyDescent="0.2">
      <c r="C19" s="27">
        <v>2</v>
      </c>
      <c r="D19" s="240">
        <f>IF($AI$11&gt;=2,D18+1,"")</f>
        <v>45814</v>
      </c>
      <c r="E19" s="241"/>
      <c r="F19" s="241"/>
      <c r="G19" s="242"/>
      <c r="H19" s="243">
        <f>IF($AI$11&gt;=2,H18,"")</f>
        <v>0.54166666666666663</v>
      </c>
      <c r="I19" s="244"/>
      <c r="J19" s="241">
        <f>IF($AI$11&gt;=2,+J18+1,"")</f>
        <v>45815</v>
      </c>
      <c r="K19" s="244"/>
      <c r="L19" s="244"/>
      <c r="M19" s="243">
        <f>IF(AI11&gt;=2,M18,"")</f>
        <v>0.54166666666666663</v>
      </c>
      <c r="N19" s="245"/>
      <c r="O19" s="28"/>
      <c r="P19" s="246">
        <f>+IF($AI$11&gt;=2,1,0)</f>
        <v>1</v>
      </c>
      <c r="Q19" s="247"/>
      <c r="R19" s="184">
        <v>70</v>
      </c>
      <c r="T19" s="29">
        <f t="shared" si="0"/>
        <v>70</v>
      </c>
    </row>
    <row r="20" spans="3:29" s="21" customFormat="1" ht="14.25" x14ac:dyDescent="0.2">
      <c r="C20" s="27">
        <v>3</v>
      </c>
      <c r="D20" s="240">
        <f>IF($AI$11&gt;=3,D19+1,"")</f>
        <v>45815</v>
      </c>
      <c r="E20" s="241"/>
      <c r="F20" s="241"/>
      <c r="G20" s="242"/>
      <c r="H20" s="243">
        <f>IF($AI$11&gt;=3,H19,"")</f>
        <v>0.54166666666666663</v>
      </c>
      <c r="I20" s="244"/>
      <c r="J20" s="241">
        <f>IF($AI$11&gt;=3,+J19+1,"")</f>
        <v>45816</v>
      </c>
      <c r="K20" s="244"/>
      <c r="L20" s="244"/>
      <c r="M20" s="243">
        <f>IF(AI11&gt;=3,H20,"")</f>
        <v>0.54166666666666663</v>
      </c>
      <c r="N20" s="245"/>
      <c r="O20" s="28"/>
      <c r="P20" s="246">
        <f>+IF($AI$11&gt;=3,1,0)</f>
        <v>1</v>
      </c>
      <c r="Q20" s="247"/>
      <c r="R20" s="184">
        <v>70</v>
      </c>
      <c r="T20" s="29">
        <f t="shared" si="0"/>
        <v>70</v>
      </c>
    </row>
    <row r="21" spans="3:29" s="21" customFormat="1" ht="14.25" x14ac:dyDescent="0.2">
      <c r="C21" s="27">
        <v>4</v>
      </c>
      <c r="D21" s="240">
        <f>IF($AI$11&gt;=4,D20+1,"")</f>
        <v>45816</v>
      </c>
      <c r="E21" s="241"/>
      <c r="F21" s="241"/>
      <c r="G21" s="242"/>
      <c r="H21" s="243">
        <f>IF($AI$11&gt;=4,H20,"")</f>
        <v>0.54166666666666663</v>
      </c>
      <c r="I21" s="244"/>
      <c r="J21" s="241">
        <f>IF($AI$11&gt;=4,+J20+1,"")</f>
        <v>45817</v>
      </c>
      <c r="K21" s="244"/>
      <c r="L21" s="244"/>
      <c r="M21" s="243">
        <f>IF(AI11&gt;=4,H21,"")</f>
        <v>0.54166666666666663</v>
      </c>
      <c r="N21" s="245"/>
      <c r="O21" s="28"/>
      <c r="P21" s="246">
        <f>+IF($AI$11&gt;=4,1,0)</f>
        <v>1</v>
      </c>
      <c r="Q21" s="247"/>
      <c r="R21" s="184">
        <v>70</v>
      </c>
      <c r="T21" s="29">
        <f t="shared" si="0"/>
        <v>70</v>
      </c>
      <c r="AB21" s="30"/>
    </row>
    <row r="22" spans="3:29" s="21" customFormat="1" ht="14.25" x14ac:dyDescent="0.2">
      <c r="C22" s="27">
        <v>5</v>
      </c>
      <c r="D22" s="240" t="str">
        <f>IF($AI$11&gt;=5,D21+1,"")</f>
        <v/>
      </c>
      <c r="E22" s="241"/>
      <c r="F22" s="241"/>
      <c r="G22" s="242"/>
      <c r="H22" s="243" t="str">
        <f>IF($AI$11&gt;=5,H21,"")</f>
        <v/>
      </c>
      <c r="I22" s="244"/>
      <c r="J22" s="241" t="str">
        <f>IF($AI$11&gt;=5,+J21+1,"")</f>
        <v/>
      </c>
      <c r="K22" s="244"/>
      <c r="L22" s="244"/>
      <c r="M22" s="243" t="str">
        <f>IF(AI11&gt;=5,H22,"")</f>
        <v/>
      </c>
      <c r="N22" s="245"/>
      <c r="O22" s="28"/>
      <c r="P22" s="246">
        <f>+IF($AI$11&gt;=5,1,0)</f>
        <v>0</v>
      </c>
      <c r="Q22" s="247"/>
      <c r="R22" s="184">
        <v>70</v>
      </c>
      <c r="T22" s="29">
        <f t="shared" si="0"/>
        <v>0</v>
      </c>
      <c r="AB22" s="30"/>
      <c r="AC22" s="31"/>
    </row>
    <row r="23" spans="3:29" s="21" customFormat="1" ht="14.25" x14ac:dyDescent="0.2">
      <c r="C23" s="27">
        <v>6</v>
      </c>
      <c r="D23" s="240" t="str">
        <f>IF($AI$11&gt;=6,D22+1,"")</f>
        <v/>
      </c>
      <c r="E23" s="241"/>
      <c r="F23" s="241"/>
      <c r="G23" s="242"/>
      <c r="H23" s="243" t="str">
        <f>IF($AI$11&gt;=6,H22,"")</f>
        <v/>
      </c>
      <c r="I23" s="244"/>
      <c r="J23" s="241" t="str">
        <f>IF($AI$11&gt;=6,+J22+1,"")</f>
        <v/>
      </c>
      <c r="K23" s="244"/>
      <c r="L23" s="244"/>
      <c r="M23" s="243" t="str">
        <f>IF(AI11&gt;=6,H23,"")</f>
        <v/>
      </c>
      <c r="N23" s="245"/>
      <c r="O23" s="28"/>
      <c r="P23" s="246">
        <f>+IF($AI$11&gt;=6,1,0)</f>
        <v>0</v>
      </c>
      <c r="Q23" s="247"/>
      <c r="R23" s="184">
        <v>70</v>
      </c>
      <c r="T23" s="29">
        <f t="shared" si="0"/>
        <v>0</v>
      </c>
      <c r="AB23" s="30"/>
      <c r="AC23" s="32"/>
    </row>
    <row r="24" spans="3:29" s="21" customFormat="1" ht="15" thickBot="1" x14ac:dyDescent="0.25">
      <c r="C24" s="27">
        <v>7</v>
      </c>
      <c r="D24" s="240" t="str">
        <f>IF($AI$11&gt;=7,D23+1,"")</f>
        <v/>
      </c>
      <c r="E24" s="241"/>
      <c r="F24" s="241"/>
      <c r="G24" s="242"/>
      <c r="H24" s="243" t="str">
        <f>IF($AI$11&gt;=7,H23,"")</f>
        <v/>
      </c>
      <c r="I24" s="244"/>
      <c r="J24" s="241" t="str">
        <f>IF($AI$11&gt;=7,+J23+1,"")</f>
        <v/>
      </c>
      <c r="K24" s="244"/>
      <c r="L24" s="244"/>
      <c r="M24" s="243" t="str">
        <f>IF(AI11&gt;=7,H24,"")</f>
        <v/>
      </c>
      <c r="N24" s="245"/>
      <c r="O24" s="28"/>
      <c r="P24" s="327">
        <f>+IF($AI$11&gt;=7,1,0)</f>
        <v>0</v>
      </c>
      <c r="Q24" s="328"/>
      <c r="R24" s="185">
        <v>70</v>
      </c>
      <c r="T24" s="33">
        <f t="shared" si="0"/>
        <v>0</v>
      </c>
      <c r="X24" s="32"/>
      <c r="AB24" s="30"/>
    </row>
    <row r="25" spans="3:29" s="21" customFormat="1" ht="15" customHeight="1" thickBot="1" x14ac:dyDescent="0.3">
      <c r="C25" s="24" t="s">
        <v>97</v>
      </c>
      <c r="E25" s="24"/>
      <c r="F25" s="34"/>
      <c r="G25" s="35"/>
      <c r="H25" s="34"/>
      <c r="I25" s="32"/>
      <c r="J25" s="36"/>
      <c r="K25" s="36"/>
      <c r="M25" s="37"/>
      <c r="N25" s="37"/>
      <c r="O25" s="326" t="s">
        <v>98</v>
      </c>
      <c r="P25" s="329">
        <f>SUM(P18:Q24)</f>
        <v>4</v>
      </c>
      <c r="Q25" s="330"/>
      <c r="R25" s="185">
        <v>70</v>
      </c>
      <c r="S25" s="82"/>
      <c r="T25" s="83">
        <f>P25*R25</f>
        <v>280</v>
      </c>
      <c r="AB25" s="32"/>
    </row>
    <row r="26" spans="3:29" s="21" customFormat="1" ht="15" customHeight="1" x14ac:dyDescent="0.25">
      <c r="C26" s="24"/>
      <c r="E26" s="24"/>
      <c r="F26" s="34"/>
      <c r="G26" s="35"/>
      <c r="H26" s="34"/>
      <c r="I26" s="32"/>
      <c r="J26" s="36"/>
      <c r="K26" s="36"/>
      <c r="M26" s="37"/>
      <c r="N26" s="37"/>
      <c r="O26" s="37"/>
      <c r="P26" s="37"/>
      <c r="R26" s="38"/>
      <c r="T26" s="39"/>
      <c r="AB26" s="32"/>
    </row>
    <row r="27" spans="3:29" s="21" customFormat="1" ht="15" hidden="1" customHeight="1" x14ac:dyDescent="0.25">
      <c r="C27" s="24"/>
      <c r="E27" s="24"/>
      <c r="F27" s="34"/>
      <c r="G27" s="35"/>
      <c r="H27" s="34"/>
      <c r="I27" s="32"/>
      <c r="J27" s="36"/>
      <c r="K27" s="36"/>
      <c r="M27" s="37"/>
      <c r="N27" s="37"/>
      <c r="O27" s="37"/>
      <c r="P27" s="37"/>
      <c r="R27" s="38"/>
      <c r="T27" s="39"/>
      <c r="AB27" s="32"/>
    </row>
    <row r="28" spans="3:29" s="21" customFormat="1" ht="15" hidden="1" customHeight="1" x14ac:dyDescent="0.25">
      <c r="C28" s="24"/>
      <c r="E28" s="24"/>
      <c r="F28" s="34"/>
      <c r="G28" s="35"/>
      <c r="H28" s="34"/>
      <c r="I28" s="32"/>
      <c r="J28" s="36"/>
      <c r="K28" s="36"/>
      <c r="M28" s="37"/>
      <c r="N28" s="37"/>
      <c r="O28" s="37"/>
      <c r="P28" s="37"/>
      <c r="R28" s="38"/>
      <c r="T28" s="39"/>
      <c r="AB28" s="32"/>
    </row>
    <row r="29" spans="3:29" s="21" customFormat="1" ht="15" hidden="1" customHeight="1" x14ac:dyDescent="0.25">
      <c r="C29" s="24"/>
      <c r="E29" s="24"/>
      <c r="F29" s="34"/>
      <c r="G29" s="35"/>
      <c r="H29" s="34"/>
      <c r="I29" s="32"/>
      <c r="J29" s="36"/>
      <c r="K29" s="36"/>
      <c r="M29" s="37"/>
      <c r="N29" s="37"/>
      <c r="O29" s="37"/>
      <c r="P29" s="37"/>
      <c r="R29" s="38"/>
      <c r="T29" s="39"/>
      <c r="AB29" s="32"/>
    </row>
    <row r="30" spans="3:29" s="21" customFormat="1" ht="15" hidden="1" customHeight="1" x14ac:dyDescent="0.25">
      <c r="C30" s="24"/>
      <c r="E30" s="24"/>
      <c r="F30" s="34"/>
      <c r="G30" s="35"/>
      <c r="H30" s="34"/>
      <c r="I30" s="32"/>
      <c r="J30" s="36"/>
      <c r="K30" s="36"/>
      <c r="M30" s="37"/>
      <c r="N30" s="37"/>
      <c r="O30" s="37"/>
      <c r="P30" s="37"/>
      <c r="R30" s="38"/>
      <c r="T30" s="39"/>
      <c r="AB30" s="32"/>
    </row>
    <row r="31" spans="3:29" s="21" customFormat="1" ht="15" hidden="1" customHeight="1" x14ac:dyDescent="0.25">
      <c r="C31" s="24"/>
      <c r="E31" s="24"/>
      <c r="F31" s="34"/>
      <c r="G31" s="35"/>
      <c r="H31" s="34"/>
      <c r="I31" s="32"/>
      <c r="J31" s="36"/>
      <c r="K31" s="36"/>
      <c r="M31" s="37"/>
      <c r="N31" s="37"/>
      <c r="O31" s="37"/>
      <c r="P31" s="37"/>
      <c r="R31" s="38"/>
      <c r="T31" s="39"/>
      <c r="AB31" s="32"/>
    </row>
    <row r="32" spans="3:29" s="21" customFormat="1" ht="15" hidden="1" customHeight="1" x14ac:dyDescent="0.25">
      <c r="C32" s="24"/>
      <c r="E32" s="24"/>
      <c r="F32" s="34"/>
      <c r="G32" s="35"/>
      <c r="H32" s="34"/>
      <c r="I32" s="32"/>
      <c r="J32" s="36"/>
      <c r="K32" s="36"/>
      <c r="M32" s="37"/>
      <c r="N32" s="37"/>
      <c r="O32" s="37"/>
      <c r="P32" s="37"/>
      <c r="R32" s="38"/>
      <c r="T32" s="39"/>
      <c r="AB32" s="32"/>
    </row>
    <row r="33" spans="3:34" s="21" customFormat="1" ht="15" hidden="1" customHeight="1" x14ac:dyDescent="0.25">
      <c r="C33" s="24"/>
      <c r="E33" s="24"/>
      <c r="F33" s="34"/>
      <c r="G33" s="35"/>
      <c r="H33" s="34"/>
      <c r="I33" s="32"/>
      <c r="J33" s="36"/>
      <c r="K33" s="36"/>
      <c r="M33" s="37"/>
      <c r="N33" s="37"/>
      <c r="O33" s="37"/>
      <c r="P33" s="37"/>
      <c r="R33" s="38"/>
      <c r="T33" s="39"/>
      <c r="AB33" s="32"/>
    </row>
    <row r="34" spans="3:34" s="21" customFormat="1" ht="15" hidden="1" customHeight="1" x14ac:dyDescent="0.25">
      <c r="C34" s="24"/>
      <c r="E34" s="24"/>
      <c r="F34" s="34"/>
      <c r="G34" s="35"/>
      <c r="H34" s="34"/>
      <c r="I34" s="32"/>
      <c r="J34" s="36"/>
      <c r="K34" s="36"/>
      <c r="M34" s="37"/>
      <c r="N34" s="37"/>
      <c r="O34" s="37"/>
      <c r="P34" s="37"/>
      <c r="R34" s="38"/>
      <c r="T34" s="39"/>
      <c r="AB34" s="32"/>
    </row>
    <row r="35" spans="3:34" s="21" customFormat="1" ht="15" hidden="1" customHeight="1" thickBot="1" x14ac:dyDescent="0.3">
      <c r="C35" s="24" t="s">
        <v>23</v>
      </c>
      <c r="E35" s="24"/>
      <c r="F35" s="34"/>
      <c r="G35" s="35"/>
      <c r="H35" s="34"/>
      <c r="I35" s="32"/>
      <c r="J35" s="36"/>
      <c r="K35" s="36"/>
      <c r="M35" s="37"/>
      <c r="N35" s="37"/>
      <c r="O35" s="37"/>
      <c r="P35" s="37"/>
      <c r="R35" s="38"/>
      <c r="T35" s="39"/>
      <c r="AB35" s="32"/>
    </row>
    <row r="36" spans="3:34" s="21" customFormat="1" ht="15" hidden="1" customHeight="1" thickBot="1" x14ac:dyDescent="0.3">
      <c r="C36" s="40"/>
      <c r="E36" s="248" t="s">
        <v>24</v>
      </c>
      <c r="F36" s="249"/>
      <c r="G36" s="249"/>
      <c r="H36" s="249"/>
      <c r="I36" s="249"/>
      <c r="J36" s="250"/>
      <c r="K36" s="41"/>
      <c r="M36" s="38"/>
    </row>
    <row r="37" spans="3:34" s="32" customFormat="1" ht="15" hidden="1" customHeight="1" thickBot="1" x14ac:dyDescent="0.25">
      <c r="C37" s="21"/>
      <c r="E37" s="217" t="s">
        <v>25</v>
      </c>
      <c r="F37" s="251"/>
      <c r="G37" s="217" t="s">
        <v>26</v>
      </c>
      <c r="H37" s="251"/>
      <c r="I37" s="217" t="s">
        <v>27</v>
      </c>
      <c r="J37" s="251"/>
      <c r="K37" s="42"/>
      <c r="L37" s="252" t="s">
        <v>28</v>
      </c>
      <c r="M37" s="253"/>
      <c r="O37" s="192" t="s">
        <v>29</v>
      </c>
    </row>
    <row r="38" spans="3:34" s="32" customFormat="1" ht="15" hidden="1" customHeight="1" x14ac:dyDescent="0.25">
      <c r="C38" s="254" t="s">
        <v>30</v>
      </c>
      <c r="D38" s="255"/>
      <c r="E38" s="44"/>
      <c r="F38" s="43"/>
      <c r="G38" s="44"/>
      <c r="H38" s="43"/>
      <c r="I38" s="44"/>
      <c r="J38" s="43"/>
      <c r="K38" s="45"/>
      <c r="L38" s="256">
        <f>F38+H38+J38</f>
        <v>0</v>
      </c>
      <c r="M38" s="257"/>
      <c r="O38" s="193">
        <f>IF(L38 &lt;=T18,L38,T18)</f>
        <v>0</v>
      </c>
    </row>
    <row r="39" spans="3:34" s="32" customFormat="1" ht="15" hidden="1" customHeight="1" x14ac:dyDescent="0.25">
      <c r="C39" s="254" t="s">
        <v>31</v>
      </c>
      <c r="D39" s="255"/>
      <c r="E39" s="46"/>
      <c r="F39" s="47"/>
      <c r="G39" s="48"/>
      <c r="H39" s="47"/>
      <c r="I39" s="48"/>
      <c r="J39" s="47"/>
      <c r="K39" s="45"/>
      <c r="L39" s="256">
        <f>F39+H39+J39</f>
        <v>0</v>
      </c>
      <c r="M39" s="257"/>
      <c r="O39" s="193">
        <f>IF(L39 &lt;=T19,L39,T19)</f>
        <v>0</v>
      </c>
      <c r="R39" s="49"/>
    </row>
    <row r="40" spans="3:34" s="32" customFormat="1" ht="15" hidden="1" customHeight="1" x14ac:dyDescent="0.25">
      <c r="C40" s="254" t="s">
        <v>32</v>
      </c>
      <c r="D40" s="255"/>
      <c r="E40" s="46"/>
      <c r="F40" s="47"/>
      <c r="G40" s="48"/>
      <c r="H40" s="47"/>
      <c r="I40" s="48"/>
      <c r="J40" s="47"/>
      <c r="K40" s="45"/>
      <c r="L40" s="256">
        <f t="shared" ref="L40:L44" si="1">F40+H40+J40</f>
        <v>0</v>
      </c>
      <c r="M40" s="257"/>
      <c r="O40" s="193">
        <f>IF(L40 &lt;=T20,L40,T20)</f>
        <v>0</v>
      </c>
      <c r="R40" s="49"/>
    </row>
    <row r="41" spans="3:34" s="32" customFormat="1" ht="15" hidden="1" customHeight="1" x14ac:dyDescent="0.25">
      <c r="C41" s="254" t="s">
        <v>33</v>
      </c>
      <c r="D41" s="255"/>
      <c r="E41" s="46"/>
      <c r="F41" s="47"/>
      <c r="G41" s="48"/>
      <c r="H41" s="47"/>
      <c r="I41" s="48"/>
      <c r="J41" s="47"/>
      <c r="K41" s="45"/>
      <c r="L41" s="256">
        <f t="shared" si="1"/>
        <v>0</v>
      </c>
      <c r="M41" s="257"/>
      <c r="O41" s="193">
        <f>IF(L41 &lt;=T21,L41,T21)</f>
        <v>0</v>
      </c>
    </row>
    <row r="42" spans="3:34" s="32" customFormat="1" ht="15" hidden="1" customHeight="1" x14ac:dyDescent="0.25">
      <c r="C42" s="254" t="s">
        <v>34</v>
      </c>
      <c r="D42" s="255"/>
      <c r="E42" s="46"/>
      <c r="F42" s="47"/>
      <c r="G42" s="48"/>
      <c r="H42" s="47"/>
      <c r="I42" s="48"/>
      <c r="J42" s="47"/>
      <c r="K42" s="45"/>
      <c r="L42" s="256">
        <f t="shared" si="1"/>
        <v>0</v>
      </c>
      <c r="M42" s="257"/>
      <c r="O42" s="193">
        <f>IF(L42 &lt;=T22,L42,T22)</f>
        <v>0</v>
      </c>
    </row>
    <row r="43" spans="3:34" s="32" customFormat="1" ht="15" hidden="1" customHeight="1" x14ac:dyDescent="0.25">
      <c r="C43" s="254" t="s">
        <v>35</v>
      </c>
      <c r="D43" s="255"/>
      <c r="E43" s="46"/>
      <c r="F43" s="47"/>
      <c r="G43" s="48"/>
      <c r="H43" s="50"/>
      <c r="I43" s="48"/>
      <c r="J43" s="50"/>
      <c r="K43" s="45"/>
      <c r="L43" s="256">
        <f t="shared" si="1"/>
        <v>0</v>
      </c>
      <c r="M43" s="257"/>
      <c r="O43" s="193">
        <f>IF(L43 &lt;=T23,L43,T23)</f>
        <v>0</v>
      </c>
    </row>
    <row r="44" spans="3:34" s="32" customFormat="1" ht="15" hidden="1" customHeight="1" thickBot="1" x14ac:dyDescent="0.3">
      <c r="C44" s="258" t="s">
        <v>36</v>
      </c>
      <c r="D44" s="259"/>
      <c r="E44" s="51"/>
      <c r="F44" s="52"/>
      <c r="G44" s="53"/>
      <c r="H44" s="54"/>
      <c r="I44" s="53"/>
      <c r="J44" s="54"/>
      <c r="K44" s="55"/>
      <c r="L44" s="260">
        <f t="shared" si="1"/>
        <v>0</v>
      </c>
      <c r="M44" s="261"/>
      <c r="O44" s="193">
        <f>IF(L44 &lt;=T24,L44,T24)</f>
        <v>0</v>
      </c>
    </row>
    <row r="45" spans="3:34" s="32" customFormat="1" ht="15" hidden="1" customHeight="1" thickBot="1" x14ac:dyDescent="0.25">
      <c r="C45" s="56" t="s">
        <v>37</v>
      </c>
      <c r="D45" s="57"/>
      <c r="E45" s="58"/>
      <c r="F45" s="59"/>
      <c r="G45" s="59"/>
      <c r="H45" s="60"/>
      <c r="I45" s="262">
        <f>SUM(F38:F44)+SUM(H38:H44)+SUM(J38:J44)</f>
        <v>0</v>
      </c>
      <c r="J45" s="263"/>
      <c r="L45" s="264">
        <f>SUM(M38:M44)</f>
        <v>0</v>
      </c>
      <c r="M45" s="265"/>
      <c r="O45" s="83">
        <f>SUM(O38:O44)</f>
        <v>0</v>
      </c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3:34" s="21" customFormat="1" ht="15" x14ac:dyDescent="0.25">
      <c r="C46" s="24" t="s">
        <v>100</v>
      </c>
      <c r="G46" s="61"/>
      <c r="H46" s="266" t="s">
        <v>38</v>
      </c>
      <c r="I46" s="267"/>
      <c r="J46" s="266" t="s">
        <v>19</v>
      </c>
      <c r="K46" s="268"/>
      <c r="L46" s="267"/>
      <c r="M46" s="266" t="s">
        <v>21</v>
      </c>
      <c r="N46" s="267"/>
      <c r="O46" s="62"/>
      <c r="P46" s="63"/>
      <c r="Q46" s="208" t="s">
        <v>12</v>
      </c>
      <c r="R46" s="64" t="s">
        <v>22</v>
      </c>
      <c r="T46" s="65" t="s">
        <v>29</v>
      </c>
      <c r="W46" s="38"/>
      <c r="X46" s="38"/>
      <c r="Y46" s="38"/>
      <c r="Z46" s="38"/>
      <c r="AA46" s="38"/>
      <c r="AB46" s="38"/>
      <c r="AC46" s="66"/>
    </row>
    <row r="47" spans="3:34" s="21" customFormat="1" ht="14.25" x14ac:dyDescent="0.2">
      <c r="D47" s="269" t="s">
        <v>39</v>
      </c>
      <c r="E47" s="269"/>
      <c r="F47" s="269"/>
      <c r="G47" s="269"/>
      <c r="H47" s="270" t="str">
        <f>IF(AND(AJ11&gt;0,$AJ$11&lt;2),$J$11,"")</f>
        <v/>
      </c>
      <c r="I47" s="271"/>
      <c r="J47" s="272" t="str">
        <f>IF(AND(AJ11&gt;0,$AJ$11&lt;2),$H$11,"")</f>
        <v/>
      </c>
      <c r="K47" s="273"/>
      <c r="L47" s="274"/>
      <c r="M47" s="272" t="str">
        <f>IF(AND(AJ11&gt;0,$AJ$11&lt;2),$M$11,"")</f>
        <v/>
      </c>
      <c r="N47" s="274"/>
      <c r="O47" s="62"/>
      <c r="P47" s="63"/>
      <c r="Q47" s="67">
        <f>IF($AJ$11&lt;2,$AJ$11,0)</f>
        <v>0</v>
      </c>
      <c r="R47" s="68">
        <v>0</v>
      </c>
      <c r="T47" s="69">
        <f>IF(Q47&gt;0,R47,0)</f>
        <v>0</v>
      </c>
      <c r="AC47" s="70"/>
      <c r="AH47" s="39"/>
    </row>
    <row r="48" spans="3:34" s="21" customFormat="1" ht="15" customHeight="1" x14ac:dyDescent="0.2">
      <c r="D48" s="269" t="s">
        <v>40</v>
      </c>
      <c r="E48" s="269"/>
      <c r="F48" s="269"/>
      <c r="G48" s="269"/>
      <c r="H48" s="270">
        <f>IF(AND($AJ$11&gt;=2,$AJ$11&lt;6),$J$11,"")</f>
        <v>45817</v>
      </c>
      <c r="I48" s="271"/>
      <c r="J48" s="272">
        <f>IF(AND($AJ$11&gt;=2,$AJ$11&lt;6),$H$11,"")</f>
        <v>0.54166666666666663</v>
      </c>
      <c r="K48" s="273"/>
      <c r="L48" s="274"/>
      <c r="M48" s="272">
        <f>IF(AND($AJ$11&gt;=2,$AJ$11&lt;6),$M$11,"")</f>
        <v>0.66666666666666663</v>
      </c>
      <c r="N48" s="274"/>
      <c r="O48" s="62"/>
      <c r="P48" s="63"/>
      <c r="Q48" s="67">
        <f>IF(AND($AJ$11&gt;=2,AJ11&lt;6),$AJ$11,0)</f>
        <v>3</v>
      </c>
      <c r="R48" s="68">
        <v>25</v>
      </c>
      <c r="T48" s="69">
        <f>IF(Q48&gt;0,R48,0)</f>
        <v>25</v>
      </c>
      <c r="AC48" s="70"/>
      <c r="AH48" s="39"/>
    </row>
    <row r="49" spans="1:32" s="21" customFormat="1" ht="14.25" x14ac:dyDescent="0.2">
      <c r="D49" s="269" t="s">
        <v>41</v>
      </c>
      <c r="E49" s="269"/>
      <c r="F49" s="269"/>
      <c r="G49" s="269"/>
      <c r="H49" s="270" t="str">
        <f>IF(AND($AJ$11&gt;=6,$AJ$11&lt;12),$J$11,"")</f>
        <v/>
      </c>
      <c r="I49" s="271"/>
      <c r="J49" s="272" t="str">
        <f>IF(AND($AJ$11&gt;=6,$AJ$11&lt;12),$H$11,"")</f>
        <v/>
      </c>
      <c r="K49" s="273"/>
      <c r="L49" s="274"/>
      <c r="M49" s="272" t="str">
        <f>IF(AND($AJ$11&gt;=6,$AJ$11&lt;12),$M$11,"")</f>
        <v/>
      </c>
      <c r="N49" s="274"/>
      <c r="O49" s="62"/>
      <c r="P49" s="63"/>
      <c r="Q49" s="67">
        <f>IF(AND($AJ$11&gt;=6,AJ11&lt;12),$AJ$11,0)</f>
        <v>0</v>
      </c>
      <c r="R49" s="68">
        <v>50</v>
      </c>
      <c r="T49" s="69">
        <f>IF(Q49&gt;0,R49,0)</f>
        <v>0</v>
      </c>
      <c r="AC49" s="71"/>
    </row>
    <row r="50" spans="1:32" s="21" customFormat="1" ht="15" thickBot="1" x14ac:dyDescent="0.25">
      <c r="D50" s="275" t="s">
        <v>42</v>
      </c>
      <c r="E50" s="275"/>
      <c r="F50" s="275"/>
      <c r="G50" s="275"/>
      <c r="H50" s="276" t="str">
        <f>IF($AJ$11&gt;=12,$J$11,"")</f>
        <v/>
      </c>
      <c r="I50" s="277"/>
      <c r="J50" s="278" t="str">
        <f>IF($AJ$11&gt;=12,$H$11,"")</f>
        <v/>
      </c>
      <c r="K50" s="279"/>
      <c r="L50" s="280"/>
      <c r="M50" s="278" t="str">
        <f>IF($AJ$11&gt;=12,$M$11,"")</f>
        <v/>
      </c>
      <c r="N50" s="280"/>
      <c r="O50" s="72"/>
      <c r="P50" s="73"/>
      <c r="Q50" s="74">
        <f>IF($AJ$11&gt;=12,$AJ$11,0)</f>
        <v>0</v>
      </c>
      <c r="R50" s="75">
        <v>70</v>
      </c>
      <c r="T50" s="69">
        <f>IF(Q50&gt;0,R50,0)</f>
        <v>0</v>
      </c>
      <c r="U50" s="39">
        <f>SUM(T47:T50)</f>
        <v>25</v>
      </c>
      <c r="V50" s="39"/>
      <c r="AC50" s="71"/>
      <c r="AD50" s="39"/>
      <c r="AE50" s="39"/>
      <c r="AF50" s="39"/>
    </row>
    <row r="51" spans="1:32" s="21" customFormat="1" ht="15.75" hidden="1" thickBot="1" x14ac:dyDescent="0.3">
      <c r="D51" s="76" t="s">
        <v>43</v>
      </c>
      <c r="E51" s="77"/>
      <c r="F51" s="78"/>
      <c r="G51" s="78"/>
      <c r="H51" s="281">
        <v>0</v>
      </c>
      <c r="I51" s="282"/>
      <c r="J51" s="283">
        <v>0</v>
      </c>
      <c r="K51" s="284"/>
      <c r="L51" s="284"/>
      <c r="M51" s="283">
        <v>0</v>
      </c>
      <c r="N51" s="285"/>
      <c r="O51" s="283">
        <v>0</v>
      </c>
      <c r="P51" s="285"/>
      <c r="Q51" s="207">
        <v>0</v>
      </c>
      <c r="R51" s="207">
        <v>0</v>
      </c>
      <c r="S51" s="79"/>
      <c r="T51" s="80">
        <f>H51+J51+M51+Q51+R51+O51</f>
        <v>0</v>
      </c>
      <c r="AC51" s="71"/>
    </row>
    <row r="52" spans="1:32" s="21" customFormat="1" ht="15.75" thickBot="1" x14ac:dyDescent="0.3">
      <c r="D52" s="293" t="s">
        <v>44</v>
      </c>
      <c r="E52" s="294"/>
      <c r="F52" s="294"/>
      <c r="G52" s="294"/>
      <c r="H52" s="294"/>
      <c r="I52" s="294"/>
      <c r="J52" s="294"/>
      <c r="K52" s="294"/>
      <c r="L52" s="294"/>
      <c r="M52" s="295"/>
      <c r="N52" s="296"/>
      <c r="O52" s="296"/>
      <c r="P52" s="296"/>
      <c r="Q52" s="296"/>
      <c r="R52" s="81">
        <f>U50</f>
        <v>25</v>
      </c>
      <c r="S52" s="82"/>
      <c r="T52" s="83">
        <f>SUM(T47:T51)</f>
        <v>25</v>
      </c>
      <c r="U52" s="39">
        <f>SUM(T51:T52)</f>
        <v>25</v>
      </c>
      <c r="V52" s="39"/>
      <c r="W52" s="39"/>
      <c r="X52" s="39"/>
      <c r="Y52" s="39"/>
      <c r="Z52" s="39"/>
      <c r="AA52" s="39"/>
      <c r="AB52" s="39"/>
      <c r="AC52" s="84"/>
      <c r="AD52" s="39"/>
      <c r="AE52" s="39"/>
      <c r="AF52" s="39"/>
    </row>
    <row r="53" spans="1:32" s="21" customFormat="1" ht="15.75" x14ac:dyDescent="0.25">
      <c r="B53" s="85"/>
      <c r="C53" s="86" t="s">
        <v>45</v>
      </c>
      <c r="D53" s="87"/>
      <c r="E53" s="88"/>
      <c r="F53" s="89"/>
      <c r="G53" s="89"/>
      <c r="H53" s="90"/>
      <c r="I53" s="90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>
        <f>T25</f>
        <v>280</v>
      </c>
      <c r="AC53" s="71"/>
    </row>
    <row r="54" spans="1:32" s="22" customFormat="1" ht="15.75" hidden="1" x14ac:dyDescent="0.25">
      <c r="C54" s="22" t="s">
        <v>46</v>
      </c>
      <c r="F54" s="93"/>
      <c r="G54" s="94"/>
      <c r="H54" s="93"/>
      <c r="J54" s="95"/>
      <c r="K54" s="95"/>
      <c r="M54" s="96"/>
      <c r="N54" s="96"/>
      <c r="O54" s="96"/>
      <c r="P54" s="96"/>
      <c r="R54" s="97"/>
      <c r="T54" s="97">
        <f>O45+T53</f>
        <v>280</v>
      </c>
      <c r="W54" s="39"/>
      <c r="X54" s="39"/>
      <c r="Y54" s="39"/>
      <c r="Z54" s="39"/>
      <c r="AA54" s="39"/>
      <c r="AB54" s="39"/>
      <c r="AC54" s="84"/>
    </row>
    <row r="55" spans="1:32" s="22" customFormat="1" ht="15.75" hidden="1" x14ac:dyDescent="0.25">
      <c r="D55" s="22" t="s">
        <v>47</v>
      </c>
      <c r="F55" s="93"/>
      <c r="G55" s="94"/>
      <c r="H55" s="93"/>
      <c r="J55" s="95"/>
      <c r="K55" s="95"/>
      <c r="M55" s="96"/>
      <c r="N55" s="96"/>
      <c r="O55" s="96"/>
      <c r="P55" s="96"/>
      <c r="R55" s="97"/>
      <c r="T55" s="98">
        <f>I45+T51</f>
        <v>0</v>
      </c>
      <c r="W55" s="21"/>
      <c r="X55" s="21"/>
      <c r="Y55" s="21"/>
      <c r="Z55" s="21"/>
      <c r="AA55" s="21"/>
      <c r="AB55" s="21"/>
      <c r="AC55" s="71"/>
    </row>
    <row r="56" spans="1:32" s="22" customFormat="1" ht="16.5" thickBot="1" x14ac:dyDescent="0.3">
      <c r="B56" s="85"/>
      <c r="C56" s="99" t="s">
        <v>99</v>
      </c>
      <c r="D56" s="99"/>
      <c r="E56" s="99"/>
      <c r="F56" s="100"/>
      <c r="G56" s="101"/>
      <c r="H56" s="100"/>
      <c r="I56" s="102"/>
      <c r="J56" s="103"/>
      <c r="K56" s="104"/>
      <c r="L56" s="99"/>
      <c r="M56" s="105"/>
      <c r="N56" s="105"/>
      <c r="O56" s="106"/>
      <c r="P56" s="106"/>
      <c r="Q56" s="102"/>
      <c r="R56" s="107"/>
      <c r="S56" s="99"/>
      <c r="T56" s="108">
        <f>T52+T53</f>
        <v>305</v>
      </c>
      <c r="AC56" s="109"/>
    </row>
    <row r="57" spans="1:32" s="22" customFormat="1" ht="16.5" thickBot="1" x14ac:dyDescent="0.3">
      <c r="A57" s="286" t="s">
        <v>87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8"/>
      <c r="AC57" s="109"/>
    </row>
    <row r="58" spans="1:32" s="32" customFormat="1" ht="16.5" thickBot="1" x14ac:dyDescent="0.3">
      <c r="F58" s="297" t="s">
        <v>48</v>
      </c>
      <c r="G58" s="298"/>
      <c r="H58" s="298"/>
      <c r="I58" s="298"/>
      <c r="J58" s="299"/>
      <c r="K58" s="36"/>
      <c r="M58" s="37"/>
      <c r="N58" s="37"/>
      <c r="O58" s="300" t="s">
        <v>49</v>
      </c>
      <c r="P58" s="301"/>
      <c r="Q58" s="301"/>
      <c r="R58" s="302"/>
      <c r="W58" s="22"/>
      <c r="X58" s="22"/>
      <c r="Y58" s="22"/>
      <c r="Z58" s="22"/>
      <c r="AA58" s="22"/>
      <c r="AB58" s="22"/>
      <c r="AC58" s="109"/>
    </row>
    <row r="59" spans="1:32" s="23" customFormat="1" ht="16.5" thickBot="1" x14ac:dyDescent="0.3">
      <c r="B59" s="85"/>
      <c r="C59" s="99" t="s">
        <v>50</v>
      </c>
      <c r="D59" s="99"/>
      <c r="E59" s="110"/>
      <c r="F59" s="186">
        <v>251233</v>
      </c>
      <c r="G59" s="111"/>
      <c r="H59" s="303">
        <v>768.26</v>
      </c>
      <c r="I59" s="304"/>
      <c r="J59" s="111"/>
      <c r="K59" s="110"/>
      <c r="L59" s="110"/>
      <c r="M59" s="110"/>
      <c r="N59" s="110"/>
      <c r="O59" s="111"/>
      <c r="P59" s="305">
        <v>0</v>
      </c>
      <c r="Q59" s="306"/>
      <c r="R59" s="111"/>
      <c r="S59" s="99"/>
      <c r="T59" s="119">
        <f>P59</f>
        <v>0</v>
      </c>
      <c r="W59" s="22"/>
      <c r="X59" s="22"/>
      <c r="Y59" s="22"/>
      <c r="Z59" s="22"/>
      <c r="AA59" s="22"/>
      <c r="AB59" s="22"/>
      <c r="AC59" s="109"/>
    </row>
    <row r="60" spans="1:32" s="21" customFormat="1" ht="6.6" customHeight="1" x14ac:dyDescent="0.2">
      <c r="H60" s="112"/>
      <c r="I60" s="112"/>
      <c r="R60" s="39"/>
      <c r="W60" s="32"/>
      <c r="X60" s="32"/>
      <c r="Y60" s="32"/>
      <c r="Z60" s="32"/>
      <c r="AA60" s="32"/>
      <c r="AB60" s="32"/>
      <c r="AC60" s="70"/>
    </row>
    <row r="61" spans="1:32" s="23" customFormat="1" ht="16.5" thickBot="1" x14ac:dyDescent="0.3">
      <c r="C61" s="23" t="s">
        <v>51</v>
      </c>
      <c r="D61" s="22"/>
      <c r="E61" s="22"/>
      <c r="H61" s="113"/>
      <c r="I61" s="113"/>
      <c r="Q61" s="22"/>
      <c r="R61" s="114"/>
      <c r="S61" s="22"/>
      <c r="AB61" s="115"/>
    </row>
    <row r="62" spans="1:32" ht="16.5" thickBot="1" x14ac:dyDescent="0.3">
      <c r="D62" s="116" t="s">
        <v>52</v>
      </c>
      <c r="E62" s="116"/>
      <c r="F62" s="186"/>
      <c r="G62" s="117"/>
      <c r="H62" s="291">
        <v>0</v>
      </c>
      <c r="I62" s="292"/>
      <c r="J62" s="117"/>
      <c r="K62" s="117"/>
      <c r="L62" s="117"/>
      <c r="M62" s="117"/>
      <c r="N62" s="117"/>
      <c r="O62" s="117"/>
      <c r="P62" s="289">
        <v>0</v>
      </c>
      <c r="Q62" s="290"/>
      <c r="R62" s="117"/>
      <c r="S62" s="118"/>
      <c r="T62" s="119">
        <f>P62</f>
        <v>0</v>
      </c>
    </row>
    <row r="63" spans="1:32" ht="16.5" thickBot="1" x14ac:dyDescent="0.3">
      <c r="D63" s="1" t="s">
        <v>53</v>
      </c>
      <c r="F63" s="186"/>
      <c r="G63" s="120"/>
      <c r="H63" s="291">
        <v>0</v>
      </c>
      <c r="I63" s="292"/>
      <c r="J63" s="120"/>
      <c r="K63" s="120"/>
      <c r="L63" s="120"/>
      <c r="M63" s="120"/>
      <c r="N63" s="120"/>
      <c r="O63" s="120"/>
      <c r="P63" s="289">
        <v>0</v>
      </c>
      <c r="Q63" s="290"/>
      <c r="R63" s="120"/>
      <c r="S63" s="118"/>
      <c r="T63" s="119">
        <f>P63</f>
        <v>0</v>
      </c>
    </row>
    <row r="64" spans="1:32" ht="16.5" thickBot="1" x14ac:dyDescent="0.3">
      <c r="D64" s="116" t="s">
        <v>54</v>
      </c>
      <c r="E64" s="116"/>
      <c r="F64" s="186"/>
      <c r="G64" s="120"/>
      <c r="H64" s="291">
        <v>0</v>
      </c>
      <c r="I64" s="292"/>
      <c r="J64" s="120"/>
      <c r="K64" s="120"/>
      <c r="L64" s="120"/>
      <c r="M64" s="120"/>
      <c r="N64" s="120"/>
      <c r="O64" s="120"/>
      <c r="P64" s="289">
        <v>0</v>
      </c>
      <c r="Q64" s="290"/>
      <c r="R64" s="120"/>
      <c r="S64" s="118"/>
      <c r="T64" s="119">
        <f>P64</f>
        <v>0</v>
      </c>
    </row>
    <row r="65" spans="2:24" ht="15" thickBot="1" x14ac:dyDescent="0.25">
      <c r="D65" s="205" t="s">
        <v>92</v>
      </c>
      <c r="E65" s="58"/>
      <c r="F65" s="206"/>
      <c r="G65" s="206"/>
      <c r="H65" s="206"/>
      <c r="I65" s="206"/>
      <c r="J65" s="116"/>
      <c r="K65" s="116"/>
      <c r="L65" s="116"/>
      <c r="M65" s="122"/>
      <c r="N65" s="122"/>
      <c r="O65" s="122"/>
      <c r="P65" s="323">
        <v>0</v>
      </c>
      <c r="Q65" s="324"/>
      <c r="R65" s="123">
        <v>0.67</v>
      </c>
      <c r="S65" s="118"/>
      <c r="T65" s="69">
        <f>ROUND(P65*R65,2)</f>
        <v>0</v>
      </c>
      <c r="X65" s="190" t="s">
        <v>94</v>
      </c>
    </row>
    <row r="66" spans="2:24" s="124" customFormat="1" ht="10.35" customHeight="1" x14ac:dyDescent="0.2">
      <c r="D66" s="125"/>
      <c r="E66" s="125"/>
      <c r="F66" s="126"/>
      <c r="G66" s="126"/>
      <c r="H66" s="126"/>
      <c r="I66" s="126"/>
      <c r="M66" s="127"/>
      <c r="N66" s="127"/>
      <c r="O66" s="127"/>
      <c r="P66" s="325" t="s">
        <v>55</v>
      </c>
      <c r="Q66" s="325"/>
      <c r="R66" s="126"/>
      <c r="S66" s="128"/>
      <c r="T66" s="129"/>
    </row>
    <row r="67" spans="2:24" s="133" customFormat="1" ht="15.75" x14ac:dyDescent="0.25">
      <c r="B67" s="85"/>
      <c r="C67" s="99" t="s">
        <v>56</v>
      </c>
      <c r="D67" s="99"/>
      <c r="E67" s="99"/>
      <c r="F67" s="130"/>
      <c r="G67" s="131"/>
      <c r="H67" s="130"/>
      <c r="I67" s="99"/>
      <c r="J67" s="104"/>
      <c r="K67" s="104"/>
      <c r="L67" s="99"/>
      <c r="M67" s="105"/>
      <c r="N67" s="105"/>
      <c r="O67" s="105"/>
      <c r="P67" s="105"/>
      <c r="Q67" s="99"/>
      <c r="R67" s="132"/>
      <c r="S67" s="118"/>
      <c r="T67" s="69">
        <f>SUM(T62:T65)</f>
        <v>0</v>
      </c>
    </row>
    <row r="68" spans="2:24" s="124" customFormat="1" ht="6.6" customHeight="1" x14ac:dyDescent="0.2">
      <c r="D68" s="125"/>
      <c r="E68" s="125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5"/>
      <c r="S68" s="128"/>
      <c r="T68" s="129"/>
    </row>
    <row r="69" spans="2:24" ht="16.5" thickBot="1" x14ac:dyDescent="0.3">
      <c r="C69" s="23" t="s">
        <v>57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35"/>
    </row>
    <row r="70" spans="2:24" ht="15" thickBot="1" x14ac:dyDescent="0.25">
      <c r="D70" s="116" t="s">
        <v>58</v>
      </c>
      <c r="E70" s="116"/>
      <c r="F70" s="117"/>
      <c r="G70" s="117"/>
      <c r="H70" s="291">
        <v>0</v>
      </c>
      <c r="I70" s="292"/>
      <c r="J70" s="117"/>
      <c r="K70" s="117"/>
      <c r="L70" s="117"/>
      <c r="M70" s="117"/>
      <c r="N70" s="117"/>
      <c r="O70" s="117"/>
      <c r="P70" s="289">
        <v>0</v>
      </c>
      <c r="Q70" s="290"/>
      <c r="R70" s="117"/>
      <c r="S70" s="118"/>
      <c r="T70" s="119">
        <f>P70</f>
        <v>0</v>
      </c>
    </row>
    <row r="71" spans="2:24" ht="16.5" thickBot="1" x14ac:dyDescent="0.3">
      <c r="D71" s="117" t="s">
        <v>59</v>
      </c>
      <c r="E71" s="117"/>
      <c r="F71" s="186">
        <v>251233</v>
      </c>
      <c r="G71" s="120"/>
      <c r="H71" s="291">
        <v>390</v>
      </c>
      <c r="I71" s="292"/>
      <c r="J71" s="120"/>
      <c r="K71" s="120"/>
      <c r="L71" s="120"/>
      <c r="M71" s="120"/>
      <c r="N71" s="120"/>
      <c r="O71" s="120"/>
      <c r="P71" s="289">
        <v>0</v>
      </c>
      <c r="Q71" s="290"/>
      <c r="R71" s="120"/>
      <c r="T71" s="119">
        <f>P71</f>
        <v>0</v>
      </c>
    </row>
    <row r="72" spans="2:24" ht="15" thickBot="1" x14ac:dyDescent="0.25">
      <c r="D72" s="120" t="s">
        <v>60</v>
      </c>
      <c r="E72" s="135"/>
      <c r="F72" s="135"/>
      <c r="G72" s="120"/>
      <c r="H72" s="291">
        <v>0</v>
      </c>
      <c r="I72" s="292"/>
      <c r="J72" s="120"/>
      <c r="K72" s="120"/>
      <c r="L72" s="135"/>
      <c r="M72" s="135"/>
      <c r="N72" s="135"/>
      <c r="O72" s="135"/>
      <c r="P72" s="289">
        <v>0</v>
      </c>
      <c r="Q72" s="290"/>
      <c r="R72" s="120"/>
      <c r="S72" s="118"/>
      <c r="T72" s="119">
        <f>P72</f>
        <v>0</v>
      </c>
    </row>
    <row r="73" spans="2:24" ht="6.6" customHeight="1" x14ac:dyDescent="0.2">
      <c r="R73" s="1"/>
      <c r="T73" s="2"/>
    </row>
    <row r="74" spans="2:24" s="133" customFormat="1" ht="15.75" x14ac:dyDescent="0.25">
      <c r="B74" s="85"/>
      <c r="C74" s="99" t="s">
        <v>61</v>
      </c>
      <c r="D74" s="99"/>
      <c r="E74" s="99"/>
      <c r="F74" s="130"/>
      <c r="G74" s="131"/>
      <c r="H74" s="130"/>
      <c r="I74" s="99"/>
      <c r="J74" s="104"/>
      <c r="K74" s="104"/>
      <c r="L74" s="99"/>
      <c r="M74" s="105"/>
      <c r="N74" s="105"/>
      <c r="O74" s="105"/>
      <c r="P74" s="105"/>
      <c r="Q74" s="99"/>
      <c r="R74" s="132"/>
      <c r="S74" s="118"/>
      <c r="T74" s="108">
        <f>SUM(T70:T72)</f>
        <v>0</v>
      </c>
    </row>
    <row r="75" spans="2:24" ht="6.6" customHeight="1" x14ac:dyDescent="0.2">
      <c r="R75" s="1"/>
      <c r="T75" s="2"/>
    </row>
    <row r="76" spans="2:24" s="133" customFormat="1" ht="15.75" x14ac:dyDescent="0.25">
      <c r="B76" s="85"/>
      <c r="C76" s="99" t="s">
        <v>62</v>
      </c>
      <c r="D76" s="99"/>
      <c r="E76" s="99"/>
      <c r="F76" s="130"/>
      <c r="G76" s="131"/>
      <c r="H76" s="130"/>
      <c r="I76" s="99"/>
      <c r="J76" s="104"/>
      <c r="K76" s="104"/>
      <c r="L76" s="99"/>
      <c r="M76" s="105"/>
      <c r="N76" s="105"/>
      <c r="O76" s="105"/>
      <c r="P76" s="105"/>
      <c r="Q76" s="99"/>
      <c r="R76" s="132"/>
      <c r="S76" s="118"/>
      <c r="T76" s="108">
        <f>T74+T67+T59+T56</f>
        <v>305</v>
      </c>
    </row>
    <row r="77" spans="2:24" ht="6.6" customHeight="1" x14ac:dyDescent="0.2"/>
    <row r="78" spans="2:24" ht="15.75" customHeight="1" x14ac:dyDescent="0.2">
      <c r="B78" s="180" t="s">
        <v>63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2"/>
    </row>
    <row r="79" spans="2:24" ht="6.6" customHeight="1" x14ac:dyDescent="0.2"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5"/>
    </row>
    <row r="80" spans="2:24" ht="6.6" customHeight="1" x14ac:dyDescent="0.2"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5"/>
    </row>
    <row r="81" spans="1:32" ht="6.6" customHeight="1" x14ac:dyDescent="0.2"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5"/>
    </row>
    <row r="82" spans="1:32" ht="6.6" customHeight="1" x14ac:dyDescent="0.2"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5"/>
    </row>
    <row r="83" spans="1:32" ht="6.6" customHeight="1" x14ac:dyDescent="0.2"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5"/>
    </row>
    <row r="84" spans="1:32" ht="6.6" customHeight="1" x14ac:dyDescent="0.2"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5"/>
    </row>
    <row r="85" spans="1:32" ht="6.6" customHeight="1" x14ac:dyDescent="0.2"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8"/>
    </row>
    <row r="86" spans="1:32" s="136" customFormat="1" ht="15.75" hidden="1" x14ac:dyDescent="0.25">
      <c r="A86" s="23" t="s">
        <v>64</v>
      </c>
      <c r="B86" s="23" t="s">
        <v>65</v>
      </c>
      <c r="C86" s="23"/>
      <c r="R86" s="137"/>
    </row>
    <row r="87" spans="1:32" ht="15" hidden="1" customHeight="1" x14ac:dyDescent="0.2">
      <c r="C87" s="138">
        <v>1</v>
      </c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10"/>
      <c r="R87" s="139"/>
      <c r="AE87" s="2"/>
    </row>
    <row r="88" spans="1:32" ht="15" hidden="1" customHeight="1" x14ac:dyDescent="0.2">
      <c r="C88" s="138">
        <v>2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10"/>
      <c r="R88" s="139"/>
      <c r="AF88" s="2"/>
    </row>
    <row r="89" spans="1:32" ht="15" hidden="1" customHeight="1" x14ac:dyDescent="0.2">
      <c r="C89" s="138">
        <v>3</v>
      </c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10"/>
      <c r="R89" s="139"/>
      <c r="AE89" s="2"/>
    </row>
    <row r="90" spans="1:32" ht="15" hidden="1" customHeight="1" x14ac:dyDescent="0.2">
      <c r="C90" s="138">
        <v>4</v>
      </c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10"/>
      <c r="R90" s="139"/>
    </row>
    <row r="91" spans="1:32" ht="15" hidden="1" customHeight="1" x14ac:dyDescent="0.2">
      <c r="C91" s="138">
        <v>5</v>
      </c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10"/>
      <c r="R91" s="139"/>
    </row>
    <row r="92" spans="1:32" ht="15" hidden="1" customHeight="1" x14ac:dyDescent="0.2">
      <c r="C92" s="138">
        <v>6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10"/>
      <c r="R92" s="139"/>
      <c r="T92" s="2"/>
    </row>
    <row r="93" spans="1:32" ht="15.75" hidden="1" x14ac:dyDescent="0.25">
      <c r="C93" s="138">
        <v>7</v>
      </c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10"/>
      <c r="R93" s="139"/>
      <c r="T93" s="140">
        <f>-SUM(R87:R93)</f>
        <v>0</v>
      </c>
    </row>
    <row r="94" spans="1:32" ht="5.0999999999999996" customHeight="1" thickBot="1" x14ac:dyDescent="0.25">
      <c r="R94" s="1"/>
      <c r="T94" s="2"/>
    </row>
    <row r="95" spans="1:32" s="23" customFormat="1" ht="16.5" thickBot="1" x14ac:dyDescent="0.3">
      <c r="A95" s="141" t="s">
        <v>64</v>
      </c>
      <c r="B95" s="142" t="s">
        <v>66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1"/>
      <c r="N95" s="141"/>
      <c r="O95" s="141"/>
      <c r="P95" s="141"/>
      <c r="Q95" s="141"/>
      <c r="R95" s="142"/>
      <c r="S95" s="141"/>
      <c r="T95" s="143">
        <f>T76+T93</f>
        <v>305</v>
      </c>
    </row>
    <row r="96" spans="1:32" ht="5.0999999999999996" customHeight="1" x14ac:dyDescent="0.2"/>
    <row r="97" spans="1:23" x14ac:dyDescent="0.2">
      <c r="A97" s="144" t="s">
        <v>67</v>
      </c>
      <c r="B97" s="145" t="s">
        <v>68</v>
      </c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7"/>
      <c r="N97" s="147"/>
      <c r="O97" s="147"/>
      <c r="P97" s="147"/>
      <c r="Q97" s="147"/>
      <c r="R97" s="147"/>
      <c r="S97" s="148"/>
      <c r="T97" s="149"/>
    </row>
    <row r="98" spans="1:23" ht="14.25" thickBot="1" x14ac:dyDescent="0.3">
      <c r="A98" s="150"/>
      <c r="B98" s="134"/>
      <c r="C98" s="151" t="s">
        <v>69</v>
      </c>
      <c r="D98" s="151"/>
      <c r="E98" s="151"/>
      <c r="F98" s="151"/>
      <c r="G98" s="151"/>
      <c r="H98" s="152">
        <f>T51+H59+H62+H63+H64+H70+H71+H72</f>
        <v>1158.26</v>
      </c>
      <c r="I98" s="153"/>
      <c r="J98" s="134"/>
      <c r="K98" s="134"/>
      <c r="L98" s="134"/>
      <c r="N98" s="154" t="s">
        <v>70</v>
      </c>
      <c r="O98" s="155"/>
      <c r="P98" s="155"/>
      <c r="Q98" s="154"/>
      <c r="R98" s="156"/>
      <c r="S98" s="157"/>
      <c r="T98" s="158">
        <f>T95</f>
        <v>305</v>
      </c>
    </row>
    <row r="99" spans="1:23" ht="8.25" customHeight="1" thickTop="1" x14ac:dyDescent="0.2">
      <c r="A99" s="150"/>
      <c r="B99" s="134"/>
      <c r="C99" s="159"/>
      <c r="D99" s="159"/>
      <c r="E99" s="159"/>
      <c r="F99" s="159"/>
      <c r="G99" s="159"/>
      <c r="H99" s="153"/>
      <c r="I99" s="153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60"/>
    </row>
    <row r="100" spans="1:23" ht="13.5" x14ac:dyDescent="0.25">
      <c r="A100" s="150"/>
      <c r="B100" s="134"/>
      <c r="C100" s="134" t="s">
        <v>71</v>
      </c>
      <c r="D100" s="134"/>
      <c r="E100" s="161" t="s">
        <v>72</v>
      </c>
      <c r="F100" s="161" t="s">
        <v>73</v>
      </c>
      <c r="G100" s="159"/>
      <c r="H100" s="162"/>
      <c r="I100" s="163"/>
      <c r="J100" s="311" t="s">
        <v>74</v>
      </c>
      <c r="K100" s="311"/>
      <c r="L100" s="311"/>
      <c r="M100" s="311"/>
      <c r="O100" s="164" t="s">
        <v>75</v>
      </c>
      <c r="P100" s="165"/>
      <c r="Q100" s="165"/>
      <c r="R100" s="164" t="s">
        <v>76</v>
      </c>
      <c r="S100" s="135"/>
      <c r="T100" s="166"/>
    </row>
    <row r="101" spans="1:23" ht="4.5" customHeight="1" x14ac:dyDescent="0.2">
      <c r="A101" s="150"/>
      <c r="B101" s="134"/>
      <c r="C101" s="134"/>
      <c r="D101" s="134"/>
      <c r="E101" s="161"/>
      <c r="F101" s="161"/>
      <c r="G101" s="159"/>
      <c r="H101" s="162"/>
      <c r="I101" s="163"/>
      <c r="J101" s="134"/>
      <c r="K101" s="134"/>
      <c r="L101" s="134"/>
      <c r="M101" s="134"/>
      <c r="N101" s="134"/>
      <c r="O101" s="134"/>
      <c r="P101" s="134"/>
      <c r="Q101" s="134"/>
      <c r="R101" s="134"/>
      <c r="S101" s="162"/>
      <c r="T101" s="160"/>
    </row>
    <row r="102" spans="1:23" ht="13.5" x14ac:dyDescent="0.25">
      <c r="A102" s="150"/>
      <c r="B102" s="134"/>
      <c r="C102" s="134" t="s">
        <v>77</v>
      </c>
      <c r="D102" s="134"/>
      <c r="E102" s="161" t="s">
        <v>72</v>
      </c>
      <c r="F102" s="161" t="s">
        <v>73</v>
      </c>
      <c r="G102" s="134"/>
      <c r="H102" s="167"/>
      <c r="I102" s="168"/>
      <c r="J102" s="312">
        <f>H98+T98</f>
        <v>1463.26</v>
      </c>
      <c r="K102" s="312"/>
      <c r="L102" s="312"/>
      <c r="M102" s="312"/>
      <c r="N102" s="134"/>
      <c r="O102" s="134"/>
      <c r="P102" s="134"/>
      <c r="Q102" s="134"/>
      <c r="R102" s="134"/>
      <c r="S102" s="134"/>
      <c r="T102" s="160"/>
    </row>
    <row r="103" spans="1:23" s="173" customFormat="1" ht="5.0999999999999996" customHeight="1" x14ac:dyDescent="0.2">
      <c r="A103" s="169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1"/>
      <c r="T103" s="172"/>
    </row>
    <row r="104" spans="1:23" ht="24.75" customHeight="1" x14ac:dyDescent="0.2">
      <c r="M104" s="320" t="s">
        <v>88</v>
      </c>
      <c r="N104" s="320"/>
      <c r="O104" s="320"/>
    </row>
    <row r="105" spans="1:23" x14ac:dyDescent="0.2">
      <c r="A105" s="1" t="s">
        <v>78</v>
      </c>
      <c r="J105" s="174" t="s">
        <v>38</v>
      </c>
      <c r="M105" s="319"/>
      <c r="N105" s="319"/>
      <c r="O105" s="319"/>
      <c r="P105" s="319"/>
      <c r="Q105" s="319"/>
      <c r="R105" s="319"/>
      <c r="T105" s="174" t="s">
        <v>38</v>
      </c>
    </row>
    <row r="106" spans="1:23" ht="12.75" customHeight="1" x14ac:dyDescent="0.2">
      <c r="A106" s="308" t="s">
        <v>79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175"/>
      <c r="L106" s="175"/>
      <c r="M106" s="321" t="s">
        <v>89</v>
      </c>
      <c r="N106" s="322"/>
      <c r="O106" s="322"/>
      <c r="P106" s="322"/>
      <c r="Q106" s="322"/>
      <c r="R106" s="322"/>
      <c r="S106" s="322"/>
      <c r="T106" s="176"/>
      <c r="W106" s="204"/>
    </row>
    <row r="107" spans="1:23" ht="12.75" customHeight="1" x14ac:dyDescent="0.2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175"/>
      <c r="L107" s="175"/>
      <c r="M107" s="322"/>
      <c r="N107" s="322"/>
      <c r="O107" s="322"/>
      <c r="P107" s="322"/>
      <c r="Q107" s="322"/>
      <c r="R107" s="322"/>
      <c r="S107" s="322"/>
      <c r="T107" s="176"/>
    </row>
    <row r="108" spans="1:23" x14ac:dyDescent="0.2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175"/>
      <c r="L108" s="177"/>
      <c r="M108" s="322"/>
      <c r="N108" s="322"/>
      <c r="O108" s="322"/>
      <c r="P108" s="322"/>
      <c r="Q108" s="322"/>
      <c r="R108" s="322"/>
      <c r="S108" s="322"/>
      <c r="T108" s="178" t="s">
        <v>95</v>
      </c>
    </row>
    <row r="109" spans="1:23" x14ac:dyDescent="0.2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179"/>
      <c r="L109" s="176"/>
      <c r="M109" s="322"/>
      <c r="N109" s="322"/>
      <c r="O109" s="322"/>
      <c r="P109" s="322"/>
      <c r="Q109" s="322"/>
      <c r="R109" s="322"/>
      <c r="S109" s="322"/>
    </row>
  </sheetData>
  <mergeCells count="134">
    <mergeCell ref="J100:M100"/>
    <mergeCell ref="J102:M102"/>
    <mergeCell ref="M104:O104"/>
    <mergeCell ref="M105:R105"/>
    <mergeCell ref="A106:J109"/>
    <mergeCell ref="M106:S109"/>
    <mergeCell ref="D88:Q88"/>
    <mergeCell ref="D89:Q89"/>
    <mergeCell ref="D90:Q90"/>
    <mergeCell ref="D91:Q91"/>
    <mergeCell ref="D92:Q92"/>
    <mergeCell ref="D93:Q93"/>
    <mergeCell ref="H71:I71"/>
    <mergeCell ref="P71:Q71"/>
    <mergeCell ref="H72:I72"/>
    <mergeCell ref="P72:Q72"/>
    <mergeCell ref="B79:T85"/>
    <mergeCell ref="D87:Q87"/>
    <mergeCell ref="H64:I64"/>
    <mergeCell ref="P64:Q64"/>
    <mergeCell ref="P65:Q65"/>
    <mergeCell ref="P66:Q66"/>
    <mergeCell ref="H70:I70"/>
    <mergeCell ref="P70:Q70"/>
    <mergeCell ref="H59:I59"/>
    <mergeCell ref="P59:Q59"/>
    <mergeCell ref="H62:I62"/>
    <mergeCell ref="P62:Q62"/>
    <mergeCell ref="H63:I63"/>
    <mergeCell ref="P63:Q63"/>
    <mergeCell ref="O51:P51"/>
    <mergeCell ref="D52:L52"/>
    <mergeCell ref="M52:Q52"/>
    <mergeCell ref="A57:T57"/>
    <mergeCell ref="F58:J58"/>
    <mergeCell ref="O58:R58"/>
    <mergeCell ref="D50:G50"/>
    <mergeCell ref="H50:I50"/>
    <mergeCell ref="J50:L50"/>
    <mergeCell ref="M50:N50"/>
    <mergeCell ref="H51:I51"/>
    <mergeCell ref="J51:L51"/>
    <mergeCell ref="M51:N51"/>
    <mergeCell ref="D48:G48"/>
    <mergeCell ref="H48:I48"/>
    <mergeCell ref="J48:L48"/>
    <mergeCell ref="M48:N48"/>
    <mergeCell ref="D49:G49"/>
    <mergeCell ref="H49:I49"/>
    <mergeCell ref="J49:L49"/>
    <mergeCell ref="M49:N49"/>
    <mergeCell ref="I45:J45"/>
    <mergeCell ref="L45:M45"/>
    <mergeCell ref="H46:I46"/>
    <mergeCell ref="J46:L46"/>
    <mergeCell ref="M46:N46"/>
    <mergeCell ref="D47:G47"/>
    <mergeCell ref="H47:I47"/>
    <mergeCell ref="J47:L47"/>
    <mergeCell ref="M47:N47"/>
    <mergeCell ref="C42:D42"/>
    <mergeCell ref="L42:M42"/>
    <mergeCell ref="C43:D43"/>
    <mergeCell ref="L43:M43"/>
    <mergeCell ref="C44:D44"/>
    <mergeCell ref="L44:M44"/>
    <mergeCell ref="C39:D39"/>
    <mergeCell ref="L39:M39"/>
    <mergeCell ref="C40:D40"/>
    <mergeCell ref="L40:M40"/>
    <mergeCell ref="C41:D41"/>
    <mergeCell ref="L41:M41"/>
    <mergeCell ref="E36:J36"/>
    <mergeCell ref="E37:F37"/>
    <mergeCell ref="G37:H37"/>
    <mergeCell ref="I37:J37"/>
    <mergeCell ref="L37:M37"/>
    <mergeCell ref="C38:D38"/>
    <mergeCell ref="L38:M38"/>
    <mergeCell ref="D24:G24"/>
    <mergeCell ref="H24:I24"/>
    <mergeCell ref="J24:L24"/>
    <mergeCell ref="M24:N24"/>
    <mergeCell ref="P24:Q24"/>
    <mergeCell ref="P25:Q25"/>
    <mergeCell ref="D22:G22"/>
    <mergeCell ref="H22:I22"/>
    <mergeCell ref="J22:L22"/>
    <mergeCell ref="M22:N22"/>
    <mergeCell ref="P22:Q22"/>
    <mergeCell ref="D23:G23"/>
    <mergeCell ref="H23:I23"/>
    <mergeCell ref="J23:L23"/>
    <mergeCell ref="M23:N23"/>
    <mergeCell ref="P23:Q23"/>
    <mergeCell ref="D20:G20"/>
    <mergeCell ref="H20:I20"/>
    <mergeCell ref="J20:L20"/>
    <mergeCell ref="M20:N20"/>
    <mergeCell ref="P20:Q20"/>
    <mergeCell ref="D21:G21"/>
    <mergeCell ref="H21:I21"/>
    <mergeCell ref="J21:L21"/>
    <mergeCell ref="M21:N21"/>
    <mergeCell ref="P21:Q21"/>
    <mergeCell ref="D18:G18"/>
    <mergeCell ref="H18:I18"/>
    <mergeCell ref="J18:L18"/>
    <mergeCell ref="M18:N18"/>
    <mergeCell ref="P18:Q18"/>
    <mergeCell ref="D19:G19"/>
    <mergeCell ref="H19:I19"/>
    <mergeCell ref="J19:L19"/>
    <mergeCell ref="M19:N19"/>
    <mergeCell ref="P19:Q19"/>
    <mergeCell ref="A13:T13"/>
    <mergeCell ref="D17:G17"/>
    <mergeCell ref="H17:I17"/>
    <mergeCell ref="J17:L17"/>
    <mergeCell ref="M17:N17"/>
    <mergeCell ref="P17:Q17"/>
    <mergeCell ref="F8:M8"/>
    <mergeCell ref="P8:Q8"/>
    <mergeCell ref="F9:M9"/>
    <mergeCell ref="P10:Q10"/>
    <mergeCell ref="R10:T10"/>
    <mergeCell ref="P11:T11"/>
    <mergeCell ref="A1:U1"/>
    <mergeCell ref="A3:T3"/>
    <mergeCell ref="A4:T4"/>
    <mergeCell ref="F6:M6"/>
    <mergeCell ref="P6:Q7"/>
    <mergeCell ref="R6:R7"/>
    <mergeCell ref="T6:T7"/>
  </mergeCells>
  <pageMargins left="0.45" right="0.2" top="0.25" bottom="0.2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Log</vt:lpstr>
      <vt:lpstr>Sample Log</vt:lpstr>
      <vt:lpstr>'Sample Log'!Print_Area</vt:lpstr>
      <vt:lpstr>'Travel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Offutt</dc:creator>
  <cp:lastModifiedBy>Sheila Stevenson</cp:lastModifiedBy>
  <cp:lastPrinted>2025-06-12T16:58:32Z</cp:lastPrinted>
  <dcterms:created xsi:type="dcterms:W3CDTF">2019-09-03T21:27:43Z</dcterms:created>
  <dcterms:modified xsi:type="dcterms:W3CDTF">2025-07-08T18:13:05Z</dcterms:modified>
</cp:coreProperties>
</file>