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4-2025\June\"/>
    </mc:Choice>
  </mc:AlternateContent>
  <xr:revisionPtr revIDLastSave="0" documentId="13_ncr:1_{E5F24232-8D27-4A13-83EF-AF43FB7DEFAC}" xr6:coauthVersionLast="36" xr6:coauthVersionMax="36" xr10:uidLastSave="{00000000-0000-0000-0000-000000000000}"/>
  <bookViews>
    <workbookView xWindow="0" yWindow="0" windowWidth="19200" windowHeight="6930" tabRatio="603" activeTab="6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0">'1351'!$C$1:$Y$64</definedName>
    <definedName name="_xlnm.Print_Area" localSheetId="1">'1361'!$C$1:$Y$66</definedName>
    <definedName name="_xlnm.Print_Area" localSheetId="2">'1401'!$C$1:$Y$66</definedName>
    <definedName name="_xlnm.Print_Area" localSheetId="3">'1421'!$C$1:$Y$66</definedName>
    <definedName name="_xlnm.Print_Area" localSheetId="4">'1601'!$C$1:$AD$66</definedName>
    <definedName name="_xlnm.Print_Area" localSheetId="5">'1621'!$C$1:$AD$67</definedName>
    <definedName name="_xlnm.Print_Area" localSheetId="6">'1721'!$C$1:$Y$66</definedName>
    <definedName name="_xlnm.Print_Area" localSheetId="7">'9000'!$C$1:$T$64,'9000'!$V$1:$AN$64</definedName>
    <definedName name="_xlnm.Print_Area" localSheetId="9">'Consolidated Federal (420)'!$C$1:$AX$58</definedName>
    <definedName name="_xlnm.Print_Area" localSheetId="8">'Consolidated General'!$C$1:$AX$59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8" l="1"/>
  <c r="J19" i="4" l="1"/>
  <c r="J24" i="4"/>
  <c r="J21" i="4"/>
  <c r="J22" i="4"/>
  <c r="J27" i="4"/>
  <c r="J29" i="4"/>
  <c r="J30" i="4"/>
  <c r="J56" i="4"/>
  <c r="J17" i="1"/>
  <c r="J19" i="1"/>
  <c r="J20" i="1"/>
  <c r="J25" i="1"/>
  <c r="J54" i="1"/>
  <c r="J22" i="1"/>
  <c r="J34" i="1"/>
  <c r="J19" i="2" l="1"/>
  <c r="J20" i="2"/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I58" i="5"/>
  <c r="G58" i="5"/>
  <c r="I58" i="4"/>
  <c r="G58" i="4"/>
  <c r="I58" i="3"/>
  <c r="G58" i="3"/>
  <c r="I58" i="2" l="1"/>
  <c r="I63" i="1"/>
  <c r="G58" i="2" l="1"/>
  <c r="I56" i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P40" i="10"/>
  <c r="AQ40" i="10"/>
  <c r="AR40" i="10"/>
  <c r="AP41" i="10"/>
  <c r="AQ41" i="10"/>
  <c r="AR41" i="10"/>
  <c r="AS41" i="10" s="1"/>
  <c r="AP42" i="10"/>
  <c r="AQ42" i="10"/>
  <c r="AS42" i="10" s="1"/>
  <c r="AR42" i="10"/>
  <c r="AP43" i="10"/>
  <c r="AQ43" i="10"/>
  <c r="AR43" i="10"/>
  <c r="AP44" i="10"/>
  <c r="AQ44" i="10"/>
  <c r="AR44" i="10"/>
  <c r="AP45" i="10"/>
  <c r="AQ45" i="10"/>
  <c r="AR45" i="10"/>
  <c r="AS45" i="10" s="1"/>
  <c r="AP46" i="10"/>
  <c r="AQ46" i="10"/>
  <c r="AR46" i="10"/>
  <c r="AP47" i="10"/>
  <c r="AQ47" i="10"/>
  <c r="AR47" i="10"/>
  <c r="AS47" i="10" s="1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N35" i="10" s="1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L30" i="10" s="1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L14" i="10"/>
  <c r="AK14" i="10"/>
  <c r="AF35" i="10"/>
  <c r="AG35" i="10"/>
  <c r="AH35" i="10"/>
  <c r="AI35" i="10" s="1"/>
  <c r="AF36" i="10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D35" i="10" s="1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D34" i="10" s="1"/>
  <c r="AC34" i="10"/>
  <c r="AA34" i="10"/>
  <c r="AA15" i="10"/>
  <c r="AB15" i="10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V50" i="10" s="1"/>
  <c r="W35" i="10"/>
  <c r="X35" i="10"/>
  <c r="Y35" i="10" s="1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T34" i="10" s="1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D47" i="10"/>
  <c r="Y47" i="10"/>
  <c r="AI46" i="10"/>
  <c r="Y46" i="10"/>
  <c r="AI45" i="10"/>
  <c r="AS44" i="10"/>
  <c r="AD44" i="10"/>
  <c r="O44" i="10"/>
  <c r="AN43" i="10"/>
  <c r="AI43" i="10"/>
  <c r="AD43" i="10"/>
  <c r="Y43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F30" i="10"/>
  <c r="L30" i="10"/>
  <c r="AN29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A15" i="10"/>
  <c r="AN14" i="10"/>
  <c r="AG30" i="10"/>
  <c r="AD14" i="10"/>
  <c r="Y14" i="10"/>
  <c r="T14" i="10"/>
  <c r="O14" i="10"/>
  <c r="H30" i="10"/>
  <c r="A14" i="10"/>
  <c r="A13" i="10"/>
  <c r="E6" i="10"/>
  <c r="E7" i="10" s="1"/>
  <c r="AS15" i="10" l="1"/>
  <c r="Y15" i="10"/>
  <c r="AS39" i="10"/>
  <c r="AN15" i="10"/>
  <c r="AF50" i="10"/>
  <c r="AF51" i="10" s="1"/>
  <c r="AB50" i="10"/>
  <c r="AD15" i="10"/>
  <c r="W30" i="10"/>
  <c r="Y30" i="10" s="1"/>
  <c r="AQ50" i="10"/>
  <c r="AL50" i="10"/>
  <c r="AL51" i="10" s="1"/>
  <c r="AL58" i="10" s="1"/>
  <c r="AM50" i="10"/>
  <c r="AG50" i="10"/>
  <c r="AG51" i="10" s="1"/>
  <c r="Q50" i="10"/>
  <c r="R50" i="10"/>
  <c r="R51" i="10" s="1"/>
  <c r="R58" i="10" s="1"/>
  <c r="AW15" i="10"/>
  <c r="O35" i="10"/>
  <c r="N30" i="10"/>
  <c r="AW14" i="10"/>
  <c r="M50" i="10"/>
  <c r="AV48" i="10"/>
  <c r="AV44" i="10"/>
  <c r="AV36" i="10"/>
  <c r="AV14" i="10"/>
  <c r="AV45" i="10"/>
  <c r="AV41" i="10"/>
  <c r="AV47" i="10"/>
  <c r="AV39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AW41" i="10"/>
  <c r="AX41" i="10" s="1"/>
  <c r="AW40" i="10"/>
  <c r="AW24" i="10"/>
  <c r="AX24" i="10" s="1"/>
  <c r="AV25" i="10"/>
  <c r="L50" i="10"/>
  <c r="L51" i="10" s="1"/>
  <c r="N50" i="10"/>
  <c r="O50" i="10" s="1"/>
  <c r="AW35" i="10"/>
  <c r="AV42" i="10"/>
  <c r="AV38" i="10"/>
  <c r="AW22" i="10"/>
  <c r="AX22" i="10" s="1"/>
  <c r="AW18" i="10"/>
  <c r="AX18" i="10" s="1"/>
  <c r="AV22" i="10"/>
  <c r="AV18" i="10"/>
  <c r="G50" i="10"/>
  <c r="G30" i="10"/>
  <c r="Q30" i="10"/>
  <c r="AU15" i="10"/>
  <c r="V30" i="10"/>
  <c r="V51" i="10" s="1"/>
  <c r="AN56" i="10"/>
  <c r="Y56" i="10"/>
  <c r="AD40" i="10"/>
  <c r="AV15" i="10"/>
  <c r="AV29" i="10"/>
  <c r="H50" i="10"/>
  <c r="H51" i="10" s="1"/>
  <c r="H58" i="10" s="1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I50" i="10" s="1"/>
  <c r="AM30" i="10"/>
  <c r="AW47" i="10"/>
  <c r="AQ30" i="10"/>
  <c r="AV20" i="10"/>
  <c r="AW26" i="10"/>
  <c r="AX26" i="10" s="1"/>
  <c r="AV35" i="10"/>
  <c r="AW39" i="10"/>
  <c r="AW48" i="10"/>
  <c r="AX48" i="10" s="1"/>
  <c r="AC50" i="10"/>
  <c r="AD50" i="10" s="1"/>
  <c r="AW54" i="10"/>
  <c r="AG56" i="10"/>
  <c r="O55" i="10"/>
  <c r="S56" i="10"/>
  <c r="T56" i="10" s="1"/>
  <c r="AI14" i="10"/>
  <c r="O27" i="10"/>
  <c r="AW19" i="10"/>
  <c r="O22" i="10"/>
  <c r="O25" i="10"/>
  <c r="AV17" i="10"/>
  <c r="AB30" i="10"/>
  <c r="AR30" i="10"/>
  <c r="AW17" i="10"/>
  <c r="T22" i="10"/>
  <c r="O34" i="10"/>
  <c r="Y36" i="10"/>
  <c r="Y45" i="10"/>
  <c r="AI56" i="10"/>
  <c r="AW21" i="10"/>
  <c r="AX21" i="10" s="1"/>
  <c r="S30" i="10"/>
  <c r="M30" i="10"/>
  <c r="M51" i="10" s="1"/>
  <c r="M58" i="10" s="1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AN34" i="10"/>
  <c r="AW37" i="10"/>
  <c r="AW46" i="10"/>
  <c r="AR50" i="10"/>
  <c r="AS54" i="10"/>
  <c r="AS46" i="10"/>
  <c r="AV19" i="10"/>
  <c r="X50" i="10"/>
  <c r="N56" i="10"/>
  <c r="O56" i="10" s="1"/>
  <c r="AS14" i="10"/>
  <c r="AX14" i="10" l="1"/>
  <c r="AN50" i="10"/>
  <c r="AB51" i="10"/>
  <c r="AB58" i="10" s="1"/>
  <c r="W51" i="10"/>
  <c r="W58" i="10" s="1"/>
  <c r="Q51" i="10"/>
  <c r="AV50" i="10"/>
  <c r="AS50" i="10"/>
  <c r="AQ51" i="10"/>
  <c r="AQ58" i="10" s="1"/>
  <c r="T50" i="10"/>
  <c r="G51" i="10"/>
  <c r="AX44" i="10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U38" i="10"/>
  <c r="AD30" i="10"/>
  <c r="AC51" i="10"/>
  <c r="AD51" i="10" s="1"/>
  <c r="AX34" i="10"/>
  <c r="AW50" i="10"/>
  <c r="X51" i="10"/>
  <c r="Y51" i="10" s="1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U18" i="10"/>
  <c r="C4" i="8"/>
  <c r="AS51" i="10" l="1"/>
  <c r="AV51" i="10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E6" i="9" l="1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S14" i="9" s="1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N15" i="9" s="1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I15" i="9" s="1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D15" i="9" s="1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M56" i="9" l="1"/>
  <c r="AV15" i="9"/>
  <c r="AV14" i="9"/>
  <c r="AW15" i="9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V46" i="9" s="1"/>
  <c r="AA46" i="9" s="1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W56" i="9" l="1"/>
  <c r="AV56" i="9"/>
  <c r="AN56" i="9"/>
  <c r="AV30" i="9"/>
  <c r="AW30" i="9"/>
  <c r="M51" i="9"/>
  <c r="M58" i="9" s="1"/>
  <c r="AI56" i="9"/>
  <c r="AX54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B52" i="6"/>
  <c r="AB51" i="6"/>
  <c r="AB42" i="6"/>
  <c r="AC43" i="6"/>
  <c r="AB43" i="6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C42" i="6"/>
  <c r="AA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C51" i="6"/>
  <c r="AA52" i="6"/>
  <c r="AC52" i="6"/>
  <c r="AC37" i="6"/>
  <c r="AB37" i="6"/>
  <c r="AA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A46" i="5"/>
  <c r="AB46" i="5"/>
  <c r="AC46" i="5"/>
  <c r="AA47" i="5"/>
  <c r="AB47" i="5"/>
  <c r="AC47" i="5"/>
  <c r="AA48" i="5"/>
  <c r="AB48" i="5"/>
  <c r="AC48" i="5"/>
  <c r="AA49" i="5"/>
  <c r="AB49" i="5"/>
  <c r="AC49" i="5"/>
  <c r="AA50" i="5"/>
  <c r="AB50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B20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AA21" i="6"/>
  <c r="AB21" i="6"/>
  <c r="AC21" i="6"/>
  <c r="J21" i="6"/>
  <c r="O21" i="6"/>
  <c r="T21" i="6"/>
  <c r="J21" i="5"/>
  <c r="O21" i="5"/>
  <c r="T21" i="5"/>
  <c r="Y20" i="5"/>
  <c r="Y21" i="5"/>
  <c r="AA21" i="5"/>
  <c r="AB21" i="5"/>
  <c r="AC21" i="5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I58" i="8" s="1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58" i="8"/>
  <c r="AC63" i="8" s="1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N51" i="8"/>
  <c r="O29" i="8"/>
  <c r="Y51" i="6"/>
  <c r="W53" i="6"/>
  <c r="AB31" i="6"/>
  <c r="AA31" i="6"/>
  <c r="AB30" i="6"/>
  <c r="AA30" i="6"/>
  <c r="Y31" i="6"/>
  <c r="W33" i="6"/>
  <c r="V33" i="6"/>
  <c r="T31" i="6"/>
  <c r="AC31" i="6"/>
  <c r="AD31" i="6" s="1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W52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I61" i="6" s="1"/>
  <c r="H33" i="6"/>
  <c r="G33" i="6"/>
  <c r="G54" i="6" s="1"/>
  <c r="G61" i="6" s="1"/>
  <c r="AC32" i="6"/>
  <c r="AD32" i="6" s="1"/>
  <c r="AB32" i="6"/>
  <c r="AA32" i="6"/>
  <c r="T32" i="6"/>
  <c r="O32" i="6"/>
  <c r="J32" i="6"/>
  <c r="A32" i="6"/>
  <c r="AC30" i="6"/>
  <c r="AD30" i="6" s="1"/>
  <c r="T30" i="6"/>
  <c r="O30" i="6"/>
  <c r="J30" i="6"/>
  <c r="A30" i="6"/>
  <c r="AC29" i="6"/>
  <c r="AB29" i="6"/>
  <c r="AA29" i="6"/>
  <c r="T29" i="6"/>
  <c r="O29" i="6"/>
  <c r="J29" i="6"/>
  <c r="A29" i="6"/>
  <c r="AC28" i="6"/>
  <c r="AD28" i="6" s="1"/>
  <c r="AB28" i="6"/>
  <c r="AA28" i="6"/>
  <c r="T28" i="6"/>
  <c r="O28" i="6"/>
  <c r="J28" i="6"/>
  <c r="A28" i="6"/>
  <c r="AC27" i="6"/>
  <c r="AB27" i="6"/>
  <c r="AA27" i="6"/>
  <c r="T27" i="6"/>
  <c r="O27" i="6"/>
  <c r="J27" i="6"/>
  <c r="A27" i="6"/>
  <c r="AC26" i="6"/>
  <c r="AD26" i="6" s="1"/>
  <c r="AB26" i="6"/>
  <c r="AA26" i="6"/>
  <c r="T26" i="6"/>
  <c r="O26" i="6"/>
  <c r="J26" i="6"/>
  <c r="A26" i="6"/>
  <c r="A25" i="6"/>
  <c r="AC24" i="6"/>
  <c r="AB24" i="6"/>
  <c r="AA24" i="6"/>
  <c r="T24" i="6"/>
  <c r="O24" i="6"/>
  <c r="J24" i="6"/>
  <c r="A24" i="6"/>
  <c r="AC23" i="6"/>
  <c r="AD23" i="6" s="1"/>
  <c r="AB23" i="6"/>
  <c r="AA23" i="6"/>
  <c r="T23" i="6"/>
  <c r="O23" i="6"/>
  <c r="J23" i="6"/>
  <c r="A23" i="6"/>
  <c r="AC22" i="6"/>
  <c r="AB22" i="6"/>
  <c r="AA22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A30" i="4"/>
  <c r="X29" i="4"/>
  <c r="W29" i="4"/>
  <c r="V29" i="4"/>
  <c r="T29" i="4"/>
  <c r="O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A22" i="4"/>
  <c r="T20" i="4"/>
  <c r="O20" i="4"/>
  <c r="J20" i="4"/>
  <c r="A20" i="4"/>
  <c r="X19" i="4"/>
  <c r="W19" i="4"/>
  <c r="V19" i="4"/>
  <c r="T19" i="4"/>
  <c r="O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A20" i="2"/>
  <c r="X19" i="2"/>
  <c r="W19" i="2"/>
  <c r="V19" i="2"/>
  <c r="T19" i="2"/>
  <c r="O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0" i="7" s="1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I60" i="5" s="1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I60" i="4" s="1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H65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I53" i="3"/>
  <c r="I60" i="3" s="1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I60" i="2" s="1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O53" i="3" l="1"/>
  <c r="J60" i="2"/>
  <c r="I65" i="7"/>
  <c r="I65" i="5"/>
  <c r="I65" i="4"/>
  <c r="I65" i="3"/>
  <c r="I65" i="2"/>
  <c r="J65" i="2" s="1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7" i="1"/>
  <c r="Q50" i="1"/>
  <c r="J27" i="1"/>
  <c r="Y37" i="1"/>
  <c r="Y45" i="1"/>
  <c r="S30" i="1"/>
  <c r="T14" i="1"/>
  <c r="T36" i="1"/>
  <c r="T44" i="1"/>
  <c r="T55" i="1"/>
  <c r="L30" i="1"/>
  <c r="J26" i="1"/>
  <c r="Y27" i="1"/>
  <c r="O26" i="1"/>
  <c r="Y38" i="1"/>
  <c r="Y46" i="1"/>
  <c r="T28" i="1"/>
  <c r="T37" i="1"/>
  <c r="T45" i="1"/>
  <c r="O35" i="1"/>
  <c r="Y35" i="1"/>
  <c r="R56" i="1"/>
  <c r="Q3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I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<sst xmlns="http://schemas.openxmlformats.org/spreadsheetml/2006/main" count="1722" uniqueCount="106">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</sst>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9" fontId="2" fillId="0" borderId="2" xfId="3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41" fontId="2" fillId="0" borderId="2" xfId="3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0" xfId="4" applyFont="1" applyFill="1" applyBorder="1" applyAlignment="1" applyProtection="1">
      <alignment horizontal="center"/>
      <protection locked="0"/>
    </xf>
    <xf numFmtId="9" fontId="2" fillId="0" borderId="7" xfId="3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42" fontId="2" fillId="0" borderId="7" xfId="2" applyNumberFormat="1" applyFont="1" applyFill="1" applyBorder="1" applyAlignment="1">
      <alignment horizontal="right"/>
    </xf>
    <xf numFmtId="42" fontId="2" fillId="0" borderId="1" xfId="2" applyNumberFormat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>
    <pageSetUpPr fitToPage="1"/>
  </sheetPr>
  <dimension ref="A1:Z66"/>
  <sheetViews>
    <sheetView topLeftCell="C1" zoomScale="90" zoomScaleNormal="90" zoomScalePageLayoutView="50" workbookViewId="0">
      <selection activeCell="N7" sqref="N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36" t="s">
        <v>50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7"/>
      <c r="P5" s="17"/>
      <c r="Q5" s="17"/>
      <c r="R5" s="17"/>
      <c r="S5" s="17"/>
      <c r="T5" s="17"/>
      <c r="U5" s="17"/>
      <c r="V5" s="17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17"/>
      <c r="P6" s="17"/>
      <c r="Q6" s="17"/>
      <c r="R6" s="17"/>
      <c r="S6" s="17"/>
      <c r="T6" s="17"/>
      <c r="U6" s="17"/>
      <c r="V6" s="17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37" t="s">
        <v>5</v>
      </c>
      <c r="H9" s="138"/>
      <c r="I9" s="138"/>
      <c r="J9" s="139"/>
      <c r="K9" s="9"/>
      <c r="L9" s="137" t="s">
        <v>7</v>
      </c>
      <c r="M9" s="138"/>
      <c r="N9" s="138"/>
      <c r="O9" s="139"/>
      <c r="P9" s="156"/>
      <c r="Q9" s="141" t="s">
        <v>8</v>
      </c>
      <c r="R9" s="142"/>
      <c r="S9" s="142"/>
      <c r="T9" s="143"/>
      <c r="U9" s="156"/>
      <c r="V9" s="137" t="s">
        <v>9</v>
      </c>
      <c r="W9" s="138"/>
      <c r="X9" s="138"/>
      <c r="Y9" s="138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41" t="s">
        <v>14</v>
      </c>
      <c r="P10" s="157"/>
      <c r="Q10" s="41" t="s">
        <v>11</v>
      </c>
      <c r="R10" s="41" t="s">
        <v>12</v>
      </c>
      <c r="S10" s="41" t="s">
        <v>13</v>
      </c>
      <c r="T10" s="41" t="s">
        <v>14</v>
      </c>
      <c r="U10" s="157"/>
      <c r="V10" s="41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7"/>
      <c r="P11" s="17"/>
      <c r="Q11" s="17"/>
      <c r="R11" s="17"/>
      <c r="S11" s="17"/>
      <c r="T11" s="17"/>
      <c r="U11" s="17"/>
      <c r="V11" s="17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7"/>
      <c r="P12" s="17"/>
      <c r="Q12" s="17"/>
      <c r="R12" s="17"/>
      <c r="S12" s="17"/>
      <c r="T12" s="17"/>
      <c r="U12" s="17"/>
      <c r="V12" s="17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20" t="str">
        <f>IF(N14=0,"%",M14/N14)</f>
        <v>%</v>
      </c>
      <c r="P14" s="21"/>
      <c r="Q14" s="19">
        <v>0</v>
      </c>
      <c r="R14" s="19">
        <v>0</v>
      </c>
      <c r="S14" s="19">
        <v>0</v>
      </c>
      <c r="T14" s="20" t="str">
        <f>IF(S14=0,"%",R14/S14)</f>
        <v>%</v>
      </c>
      <c r="U14" s="21"/>
      <c r="V14" s="19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72922.84</v>
      </c>
      <c r="M15" s="19">
        <v>552022.05000000005</v>
      </c>
      <c r="N15" s="19">
        <v>435586.43</v>
      </c>
      <c r="O15" s="20">
        <f>IF(N15=0,"%",M15/N15)</f>
        <v>1.2673077304084062</v>
      </c>
      <c r="P15" s="25"/>
      <c r="Q15" s="19">
        <v>0</v>
      </c>
      <c r="R15" s="19">
        <v>0</v>
      </c>
      <c r="S15" s="19">
        <v>0</v>
      </c>
      <c r="T15" s="20" t="str">
        <f>IF(S15=0,"%",R15/S15)</f>
        <v>%</v>
      </c>
      <c r="U15" s="25"/>
      <c r="V15" s="19">
        <f t="shared" si="1"/>
        <v>72922.84</v>
      </c>
      <c r="W15" s="23">
        <f t="shared" si="1"/>
        <v>552022.05000000005</v>
      </c>
      <c r="X15" s="23">
        <f t="shared" si="1"/>
        <v>435586.43</v>
      </c>
      <c r="Y15" s="8">
        <f>IF(X15=0,"%",W15/X15)</f>
        <v>1.2673077304084062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20"/>
      <c r="P16" s="17"/>
      <c r="Q16" s="19"/>
      <c r="R16" s="19"/>
      <c r="S16" s="19"/>
      <c r="T16" s="20"/>
      <c r="U16" s="17"/>
      <c r="V16" s="19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0</v>
      </c>
      <c r="H17" s="19">
        <v>3371485.01</v>
      </c>
      <c r="I17" s="19">
        <v>3615201</v>
      </c>
      <c r="J17" s="20">
        <f t="shared" si="2"/>
        <v>0.93258577047306634</v>
      </c>
      <c r="K17" s="25"/>
      <c r="L17" s="19">
        <v>0</v>
      </c>
      <c r="M17" s="19">
        <v>0</v>
      </c>
      <c r="N17" s="19">
        <v>0</v>
      </c>
      <c r="O17" s="20" t="str">
        <f t="shared" ref="O17:O22" si="3">IF(N17=0,"%",M17/N17)</f>
        <v>%</v>
      </c>
      <c r="P17" s="25"/>
      <c r="Q17" s="19">
        <v>0</v>
      </c>
      <c r="R17" s="19">
        <v>0</v>
      </c>
      <c r="S17" s="19">
        <v>0</v>
      </c>
      <c r="T17" s="20" t="str">
        <f t="shared" ref="T17:T22" si="4">IF(S17=0,"%",R17/S17)</f>
        <v>%</v>
      </c>
      <c r="U17" s="25"/>
      <c r="V17" s="19">
        <f t="shared" ref="V17:X22" si="5">G17+L17+Q17</f>
        <v>0</v>
      </c>
      <c r="W17" s="23">
        <f t="shared" si="5"/>
        <v>3371485.01</v>
      </c>
      <c r="X17" s="23">
        <f t="shared" si="5"/>
        <v>3615201</v>
      </c>
      <c r="Y17" s="8">
        <f t="shared" ref="Y17:Y22" si="6">IF(X17=0,"%",W17/X17)</f>
        <v>0.93258577047306634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0</v>
      </c>
      <c r="H19" s="19">
        <v>69892.009999999995</v>
      </c>
      <c r="I19" s="19">
        <v>62100</v>
      </c>
      <c r="J19" s="20">
        <f t="shared" si="2"/>
        <v>1.1254752012882447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f t="shared" si="5"/>
        <v>0</v>
      </c>
      <c r="W19" s="23">
        <f t="shared" si="5"/>
        <v>69892.009999999995</v>
      </c>
      <c r="X19" s="23">
        <f t="shared" si="5"/>
        <v>62100</v>
      </c>
      <c r="Y19" s="8">
        <f t="shared" si="6"/>
        <v>1.1254752012882447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0</v>
      </c>
      <c r="H20" s="19">
        <v>535505.96</v>
      </c>
      <c r="I20" s="19">
        <v>537268</v>
      </c>
      <c r="J20" s="20">
        <f t="shared" si="2"/>
        <v>0.99672037046688056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535505.96</v>
      </c>
      <c r="X20" s="23">
        <f t="shared" si="5"/>
        <v>537268</v>
      </c>
      <c r="Y20" s="8">
        <f t="shared" si="6"/>
        <v>0.99672037046688056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83399</v>
      </c>
      <c r="I22" s="19">
        <v>83399</v>
      </c>
      <c r="J22" s="20">
        <f t="shared" si="2"/>
        <v>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83399</v>
      </c>
      <c r="X22" s="23">
        <f t="shared" si="5"/>
        <v>83399</v>
      </c>
      <c r="Y22" s="8">
        <f t="shared" si="6"/>
        <v>1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20"/>
      <c r="P23" s="17"/>
      <c r="Q23" s="19"/>
      <c r="R23" s="19"/>
      <c r="S23" s="19"/>
      <c r="T23" s="20"/>
      <c r="U23" s="17"/>
      <c r="V23" s="19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ref="O24:O29" si="7">IF(N24=0,"%",M24/N24)</f>
        <v>%</v>
      </c>
      <c r="P24" s="28"/>
      <c r="Q24" s="19">
        <v>0</v>
      </c>
      <c r="R24" s="19">
        <v>0</v>
      </c>
      <c r="S24" s="19">
        <v>0</v>
      </c>
      <c r="T24" s="20" t="str">
        <f t="shared" ref="T24:T29" si="8">IF(S24=0,"%",R24/S24)</f>
        <v>%</v>
      </c>
      <c r="U24" s="28"/>
      <c r="V24" s="19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0</v>
      </c>
      <c r="H25" s="19">
        <v>213823.95</v>
      </c>
      <c r="I25" s="19">
        <v>214953</v>
      </c>
      <c r="J25" s="20">
        <f t="shared" si="2"/>
        <v>0.99474745642070594</v>
      </c>
      <c r="K25" s="28"/>
      <c r="L25" s="19">
        <v>0</v>
      </c>
      <c r="M25" s="19">
        <v>0</v>
      </c>
      <c r="N25" s="19">
        <v>0</v>
      </c>
      <c r="O25" s="20" t="str">
        <f t="shared" si="7"/>
        <v>%</v>
      </c>
      <c r="P25" s="28"/>
      <c r="Q25" s="19">
        <v>0</v>
      </c>
      <c r="R25" s="19">
        <v>0</v>
      </c>
      <c r="S25" s="19">
        <v>0</v>
      </c>
      <c r="T25" s="20" t="str">
        <f t="shared" si="8"/>
        <v>%</v>
      </c>
      <c r="U25" s="28"/>
      <c r="V25" s="19">
        <f t="shared" si="9"/>
        <v>0</v>
      </c>
      <c r="W25" s="23">
        <f t="shared" si="9"/>
        <v>213823.95</v>
      </c>
      <c r="X25" s="23">
        <f t="shared" si="9"/>
        <v>214953</v>
      </c>
      <c r="Y25" s="8">
        <f t="shared" si="10"/>
        <v>0.99474745642070594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si="7"/>
        <v>%</v>
      </c>
      <c r="P26" s="28"/>
      <c r="Q26" s="19">
        <v>0</v>
      </c>
      <c r="R26" s="19">
        <v>0</v>
      </c>
      <c r="S26" s="19">
        <v>0</v>
      </c>
      <c r="T26" s="20" t="str">
        <f t="shared" si="8"/>
        <v>%</v>
      </c>
      <c r="U26" s="28"/>
      <c r="V26" s="19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-2000</v>
      </c>
      <c r="H28" s="19">
        <v>28471.56</v>
      </c>
      <c r="I28" s="19">
        <v>220104</v>
      </c>
      <c r="J28" s="20">
        <f t="shared" si="2"/>
        <v>0.12935503216661215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-2000</v>
      </c>
      <c r="W28" s="23">
        <f t="shared" si="9"/>
        <v>28471.56</v>
      </c>
      <c r="X28" s="23">
        <f t="shared" si="9"/>
        <v>220104</v>
      </c>
      <c r="Y28" s="8">
        <f t="shared" si="10"/>
        <v>0.12935503216661215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20" t="str">
        <f t="shared" si="7"/>
        <v>%</v>
      </c>
      <c r="P29" s="28"/>
      <c r="Q29" s="19">
        <v>-1260.8699999999999</v>
      </c>
      <c r="R29" s="19">
        <v>65097.89</v>
      </c>
      <c r="S29" s="19">
        <v>0</v>
      </c>
      <c r="T29" s="20" t="str">
        <f t="shared" si="8"/>
        <v>%</v>
      </c>
      <c r="U29" s="28"/>
      <c r="V29" s="19">
        <f t="shared" si="9"/>
        <v>-1260.8699999999999</v>
      </c>
      <c r="W29" s="23">
        <f t="shared" si="9"/>
        <v>65097.89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-2000</v>
      </c>
      <c r="H30" s="57">
        <f>SUM(H14:H29)</f>
        <v>4302577.4899999993</v>
      </c>
      <c r="I30" s="57">
        <f>SUM(I14:I29)</f>
        <v>4733025</v>
      </c>
      <c r="J30" s="31">
        <f>IF(I30=0,"",H30/I30)</f>
        <v>0.90905446094199782</v>
      </c>
      <c r="K30" s="29"/>
      <c r="L30" s="57">
        <f>SUM(L14:L29)</f>
        <v>72922.84</v>
      </c>
      <c r="M30" s="57">
        <f>SUM(M14:M29)</f>
        <v>552022.05000000005</v>
      </c>
      <c r="N30" s="57">
        <f>SUM(N14:N29)</f>
        <v>435586.43</v>
      </c>
      <c r="O30" s="158">
        <f>IF(N30=0,"",M30/N30)</f>
        <v>1.2673077304084062</v>
      </c>
      <c r="P30" s="28"/>
      <c r="Q30" s="71">
        <f>SUM(Q14:Q29)</f>
        <v>-1260.8699999999999</v>
      </c>
      <c r="R30" s="71">
        <f>SUM(R14:R29)</f>
        <v>65097.89</v>
      </c>
      <c r="S30" s="71">
        <f>SUM(S14:S29)</f>
        <v>0</v>
      </c>
      <c r="T30" s="158" t="str">
        <f>IF(S30=0,"",R30/S30)</f>
        <v/>
      </c>
      <c r="U30" s="28"/>
      <c r="V30" s="71">
        <f>SUM(V14:V29)</f>
        <v>69661.97</v>
      </c>
      <c r="W30" s="57">
        <f>SUM(W14:W29)</f>
        <v>4919697.4299999988</v>
      </c>
      <c r="X30" s="57">
        <f>SUM(X14:X29)</f>
        <v>5168611.43</v>
      </c>
      <c r="Y30" s="31">
        <f>IF(X30=0,"",W30/X30)</f>
        <v>0.95184122401710491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20"/>
      <c r="P31" s="28"/>
      <c r="Q31" s="28"/>
      <c r="R31" s="28"/>
      <c r="S31" s="28"/>
      <c r="T31" s="20"/>
      <c r="U31" s="28"/>
      <c r="V31" s="28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20"/>
      <c r="P32" s="28"/>
      <c r="Q32" s="28"/>
      <c r="R32" s="28"/>
      <c r="S32" s="28"/>
      <c r="T32" s="20"/>
      <c r="U32" s="28"/>
      <c r="V32" s="28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542076.78</v>
      </c>
      <c r="H34" s="19">
        <v>3169871.8600000008</v>
      </c>
      <c r="I34" s="19">
        <v>3270531.5000000005</v>
      </c>
      <c r="J34" s="8">
        <f t="shared" ref="J34:J49" si="11">IF(I34=0,"%",H34/I34)</f>
        <v>0.96922223803684515</v>
      </c>
      <c r="K34" s="29"/>
      <c r="L34" s="19">
        <v>31048.459999999995</v>
      </c>
      <c r="M34" s="19">
        <v>221558.8</v>
      </c>
      <c r="N34" s="19">
        <v>179446.49999999997</v>
      </c>
      <c r="O34" s="20">
        <f t="shared" ref="O34:O48" si="12">IF(N34=0,"%",M34/N34)</f>
        <v>1.2346788597158487</v>
      </c>
      <c r="P34" s="28"/>
      <c r="Q34" s="19">
        <v>0</v>
      </c>
      <c r="R34" s="19">
        <v>0</v>
      </c>
      <c r="S34" s="19">
        <v>0</v>
      </c>
      <c r="T34" s="20" t="str">
        <f t="shared" ref="T34:T49" si="13">IF(S34=0,"%",R34/S34)</f>
        <v>%</v>
      </c>
      <c r="U34" s="28"/>
      <c r="V34" s="19">
        <f t="shared" ref="V34:V49" si="14">G34+L34+Q34</f>
        <v>573125.24</v>
      </c>
      <c r="W34" s="23">
        <f t="shared" ref="W34:W49" si="15">H34+M34+R34</f>
        <v>3391430.6600000006</v>
      </c>
      <c r="X34" s="23">
        <f t="shared" ref="X34:X49" si="16">I34+N34+S34</f>
        <v>3449978.0000000005</v>
      </c>
      <c r="Y34" s="8">
        <f t="shared" ref="Y34:Y48" si="17">IF(X34=0,"%",W34/X34)</f>
        <v>0.98302964830500372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26914.959999999999</v>
      </c>
      <c r="H35" s="19">
        <v>148838.67000000001</v>
      </c>
      <c r="I35" s="19">
        <v>147164.47</v>
      </c>
      <c r="J35" s="8">
        <f t="shared" si="11"/>
        <v>1.0113763872489061</v>
      </c>
      <c r="K35" s="29"/>
      <c r="L35" s="19">
        <v>41874.379999999997</v>
      </c>
      <c r="M35" s="19">
        <v>272213.25</v>
      </c>
      <c r="N35" s="19">
        <v>256139.93</v>
      </c>
      <c r="O35" s="20">
        <f t="shared" si="12"/>
        <v>1.0627521058508917</v>
      </c>
      <c r="P35" s="28"/>
      <c r="Q35" s="19">
        <v>0</v>
      </c>
      <c r="R35" s="19">
        <v>0</v>
      </c>
      <c r="S35" s="19">
        <v>0</v>
      </c>
      <c r="T35" s="20" t="str">
        <f t="shared" si="13"/>
        <v>%</v>
      </c>
      <c r="U35" s="28"/>
      <c r="V35" s="19">
        <f t="shared" si="14"/>
        <v>68789.34</v>
      </c>
      <c r="W35" s="23">
        <f t="shared" si="15"/>
        <v>421051.92000000004</v>
      </c>
      <c r="X35" s="23">
        <f t="shared" si="16"/>
        <v>403304.4</v>
      </c>
      <c r="Y35" s="8">
        <f t="shared" si="17"/>
        <v>1.0440052724443374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3401.32</v>
      </c>
      <c r="H36" s="19">
        <v>17151.32</v>
      </c>
      <c r="I36" s="19">
        <v>18750</v>
      </c>
      <c r="J36" s="8">
        <f t="shared" si="11"/>
        <v>0.91473706666666665</v>
      </c>
      <c r="K36" s="29"/>
      <c r="L36" s="23">
        <v>0</v>
      </c>
      <c r="M36" s="23">
        <v>0</v>
      </c>
      <c r="N36" s="23">
        <v>0</v>
      </c>
      <c r="O36" s="20" t="str">
        <f t="shared" si="12"/>
        <v>%</v>
      </c>
      <c r="P36" s="28"/>
      <c r="Q36" s="19">
        <v>0</v>
      </c>
      <c r="R36" s="19">
        <v>0</v>
      </c>
      <c r="S36" s="19">
        <v>0</v>
      </c>
      <c r="T36" s="20" t="str">
        <f t="shared" si="13"/>
        <v>%</v>
      </c>
      <c r="U36" s="28"/>
      <c r="V36" s="19">
        <f t="shared" si="14"/>
        <v>3401.32</v>
      </c>
      <c r="W36" s="23">
        <f t="shared" si="15"/>
        <v>17151.32</v>
      </c>
      <c r="X36" s="23">
        <f t="shared" si="16"/>
        <v>18750</v>
      </c>
      <c r="Y36" s="8">
        <f t="shared" si="17"/>
        <v>0.91473706666666665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20" t="str">
        <f t="shared" si="12"/>
        <v>%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41113.629999999997</v>
      </c>
      <c r="H38" s="19">
        <v>462882.47000000009</v>
      </c>
      <c r="I38" s="19">
        <v>424735.15</v>
      </c>
      <c r="J38" s="8">
        <f t="shared" si="11"/>
        <v>1.0898143702022309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41113.629999999997</v>
      </c>
      <c r="W38" s="23">
        <f t="shared" si="15"/>
        <v>462882.47000000009</v>
      </c>
      <c r="X38" s="23">
        <f t="shared" si="16"/>
        <v>424735.15</v>
      </c>
      <c r="Y38" s="8">
        <f t="shared" si="17"/>
        <v>1.0898143702022309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0</v>
      </c>
      <c r="H40" s="19">
        <v>21567.75</v>
      </c>
      <c r="I40" s="19">
        <v>20319</v>
      </c>
      <c r="J40" s="8">
        <f t="shared" si="11"/>
        <v>1.0614572567547615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0</v>
      </c>
      <c r="W40" s="23">
        <f t="shared" si="15"/>
        <v>21567.75</v>
      </c>
      <c r="X40" s="23">
        <f t="shared" si="16"/>
        <v>20319</v>
      </c>
      <c r="Y40" s="8">
        <f t="shared" si="17"/>
        <v>1.0614572567547615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0</v>
      </c>
      <c r="J42" s="8" t="str">
        <f t="shared" si="11"/>
        <v>%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0</v>
      </c>
      <c r="X42" s="23">
        <f t="shared" si="16"/>
        <v>0</v>
      </c>
      <c r="Y42" s="8" t="str">
        <f t="shared" si="17"/>
        <v>%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36518.400000000009</v>
      </c>
      <c r="H44" s="19">
        <v>307961.09000000003</v>
      </c>
      <c r="I44" s="19">
        <v>339205.44999999995</v>
      </c>
      <c r="J44" s="8">
        <f t="shared" si="11"/>
        <v>0.90788956958091349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36518.400000000009</v>
      </c>
      <c r="W44" s="23">
        <f t="shared" si="15"/>
        <v>307961.09000000003</v>
      </c>
      <c r="X44" s="23">
        <f t="shared" si="16"/>
        <v>339205.44999999995</v>
      </c>
      <c r="Y44" s="8">
        <f t="shared" si="17"/>
        <v>0.90788956958091349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151.56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0</v>
      </c>
      <c r="W46" s="23">
        <f t="shared" si="15"/>
        <v>151.56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/>
      <c r="P49" s="28"/>
      <c r="Q49" s="19">
        <v>11267.44</v>
      </c>
      <c r="R49" s="19">
        <v>99898.13</v>
      </c>
      <c r="S49" s="19">
        <v>0</v>
      </c>
      <c r="T49" s="20" t="str">
        <f t="shared" si="13"/>
        <v>%</v>
      </c>
      <c r="U49" s="28"/>
      <c r="V49" s="19">
        <f t="shared" si="14"/>
        <v>11267.44</v>
      </c>
      <c r="W49" s="23">
        <f t="shared" si="15"/>
        <v>99898.13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650025.09</v>
      </c>
      <c r="H50" s="71">
        <f>SUM(H34:H49)</f>
        <v>4128424.7200000007</v>
      </c>
      <c r="I50" s="57">
        <f>SUM(I34:I48)</f>
        <v>4220705.57</v>
      </c>
      <c r="J50" s="31">
        <f>IF(I50=0,"",H50/I50)</f>
        <v>0.97813615556225597</v>
      </c>
      <c r="K50" s="29"/>
      <c r="L50" s="57">
        <f>SUM(L34:L49)</f>
        <v>72922.84</v>
      </c>
      <c r="M50" s="57">
        <f>SUM(M34:M49)</f>
        <v>493772.05</v>
      </c>
      <c r="N50" s="57">
        <f>SUM(N34:N48)</f>
        <v>435586.42999999993</v>
      </c>
      <c r="O50" s="158">
        <f>IF(N50=0,"",M50/N50)</f>
        <v>1.1335799648304012</v>
      </c>
      <c r="P50" s="28"/>
      <c r="Q50" s="71">
        <f>SUM(Q34:Q49)</f>
        <v>11267.44</v>
      </c>
      <c r="R50" s="71">
        <f>SUM(R34:R49)</f>
        <v>99898.13</v>
      </c>
      <c r="S50" s="71">
        <f>SUM(S34:S49)</f>
        <v>0</v>
      </c>
      <c r="T50" s="158" t="str">
        <f>IF(S50=0,"",R50/S50)</f>
        <v/>
      </c>
      <c r="U50" s="28"/>
      <c r="V50" s="71">
        <f>SUM(V34:V49)</f>
        <v>734215.36999999988</v>
      </c>
      <c r="W50" s="57">
        <f>SUM(W34:W49)</f>
        <v>4722094.8999999994</v>
      </c>
      <c r="X50" s="57">
        <f>SUM(X34:X49)</f>
        <v>4656292.0000000009</v>
      </c>
      <c r="Y50" s="31">
        <f>IF(X50=0,"",W50/X50)</f>
        <v>1.0141320389700643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-652025.09</v>
      </c>
      <c r="H51" s="58">
        <f>H30-H50</f>
        <v>174152.76999999862</v>
      </c>
      <c r="I51" s="58">
        <f>I30-I50</f>
        <v>512319.4299999997</v>
      </c>
      <c r="J51" s="31">
        <f>IF(I51=0,"",H51/I51)</f>
        <v>0.33993005106208585</v>
      </c>
      <c r="K51" s="29"/>
      <c r="L51" s="58">
        <f>L30-L50</f>
        <v>0</v>
      </c>
      <c r="M51" s="58">
        <f>M30-M50</f>
        <v>58250.000000000058</v>
      </c>
      <c r="N51" s="58">
        <f>N30-N50</f>
        <v>0</v>
      </c>
      <c r="O51" s="158" t="str">
        <f>IF(N51=0,"",M51/N51)</f>
        <v/>
      </c>
      <c r="P51" s="28"/>
      <c r="Q51" s="159">
        <f>Q30-Q50</f>
        <v>-12528.310000000001</v>
      </c>
      <c r="R51" s="159">
        <f>R30-R50</f>
        <v>-34800.240000000005</v>
      </c>
      <c r="S51" s="159">
        <f>S30-S50</f>
        <v>0</v>
      </c>
      <c r="T51" s="158" t="str">
        <f>IF(S51=0,"",R51/S51)</f>
        <v/>
      </c>
      <c r="U51" s="28"/>
      <c r="V51" s="159">
        <f>V30-V50</f>
        <v>-664553.39999999991</v>
      </c>
      <c r="W51" s="58">
        <f>W30-W50</f>
        <v>197602.52999999933</v>
      </c>
      <c r="X51" s="58">
        <f>X30-X50</f>
        <v>512319.42999999877</v>
      </c>
      <c r="Y51" s="31">
        <f>IF(X51=0,"",W51/X51)</f>
        <v>0.38570180717135755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20"/>
      <c r="P52" s="28"/>
      <c r="Q52" s="28"/>
      <c r="R52" s="28"/>
      <c r="S52" s="28"/>
      <c r="T52" s="20"/>
      <c r="U52" s="28"/>
      <c r="V52" s="28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20"/>
      <c r="P53" s="28"/>
      <c r="Q53" s="28"/>
      <c r="R53" s="28"/>
      <c r="S53" s="28"/>
      <c r="T53" s="20"/>
      <c r="U53" s="28"/>
      <c r="V53" s="28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205500.72</v>
      </c>
      <c r="H54" s="66">
        <v>205500.72</v>
      </c>
      <c r="I54" s="59">
        <v>80923.22</v>
      </c>
      <c r="J54" s="8">
        <f>IF(I54=0,"%",H54/I54)</f>
        <v>2.5394530766323928</v>
      </c>
      <c r="K54" s="29"/>
      <c r="L54" s="66">
        <v>0</v>
      </c>
      <c r="M54" s="66">
        <v>0</v>
      </c>
      <c r="N54" s="59">
        <v>0</v>
      </c>
      <c r="O54" s="20" t="str">
        <f>IF(N54=0,"%",M54/N54)</f>
        <v>%</v>
      </c>
      <c r="P54" s="28"/>
      <c r="Q54" s="67"/>
      <c r="R54" s="67"/>
      <c r="S54" s="68"/>
      <c r="T54" s="20" t="str">
        <f>IF(S54=0,"%",R54/S54)</f>
        <v>%</v>
      </c>
      <c r="U54" s="28"/>
      <c r="V54" s="67">
        <f t="shared" ref="V54:X55" si="18">G54+L54+Q54</f>
        <v>205500.72</v>
      </c>
      <c r="W54" s="66">
        <f t="shared" si="18"/>
        <v>205500.72</v>
      </c>
      <c r="X54" s="59">
        <f t="shared" si="18"/>
        <v>80923.22</v>
      </c>
      <c r="Y54" s="8">
        <f>IF(X54=0,"%",W54/X54)</f>
        <v>2.5394530766323928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72302.5</v>
      </c>
      <c r="H55" s="19">
        <v>517752.51</v>
      </c>
      <c r="I55" s="19">
        <v>593242.65</v>
      </c>
      <c r="J55" s="8">
        <f>IF(I55=0,"%",H55/I55)</f>
        <v>0.87274997844473923</v>
      </c>
      <c r="K55" s="29"/>
      <c r="L55" s="66">
        <v>0</v>
      </c>
      <c r="M55" s="66">
        <v>0</v>
      </c>
      <c r="N55" s="59">
        <v>0</v>
      </c>
      <c r="O55" s="20" t="str">
        <f>IF(N55=0,"%",M55/N55)</f>
        <v>%</v>
      </c>
      <c r="P55" s="28"/>
      <c r="Q55" s="67"/>
      <c r="R55" s="67"/>
      <c r="S55" s="68"/>
      <c r="T55" s="20" t="str">
        <f>IF(S55=0,"%",R55/S55)</f>
        <v>%</v>
      </c>
      <c r="U55" s="28"/>
      <c r="V55" s="67">
        <f t="shared" si="18"/>
        <v>72302.5</v>
      </c>
      <c r="W55" s="66">
        <f t="shared" si="18"/>
        <v>517752.51</v>
      </c>
      <c r="X55" s="59">
        <f t="shared" si="18"/>
        <v>593242.65</v>
      </c>
      <c r="Y55" s="8">
        <f>IF(X55=0,"%",W55/X55)</f>
        <v>0.87274997844473923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133198.22</v>
      </c>
      <c r="H56" s="57">
        <f>H54-H55</f>
        <v>-312251.79000000004</v>
      </c>
      <c r="I56" s="57">
        <f>I54-I55</f>
        <v>-512319.43000000005</v>
      </c>
      <c r="J56" s="31">
        <f>IF(I56=0,"",H56/I56)</f>
        <v>0.60948652679442594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158" t="str">
        <f>IF(N56=0,"",M56/N56)</f>
        <v/>
      </c>
      <c r="P56" s="28"/>
      <c r="Q56" s="71">
        <f>SUM(Q54:Q55)</f>
        <v>0</v>
      </c>
      <c r="R56" s="71">
        <f>SUM(R54:R55)</f>
        <v>0</v>
      </c>
      <c r="S56" s="71">
        <f>SUM(S54:S55)</f>
        <v>0</v>
      </c>
      <c r="T56" s="158" t="str">
        <f>IF(S56=0,"",R56/S56)</f>
        <v/>
      </c>
      <c r="U56" s="28"/>
      <c r="V56" s="71">
        <f>SUM(V54:V55)</f>
        <v>277803.21999999997</v>
      </c>
      <c r="W56" s="57">
        <f>W54-W55</f>
        <v>-312251.79000000004</v>
      </c>
      <c r="X56" s="57">
        <f>SUM(X54:X55)</f>
        <v>674165.87</v>
      </c>
      <c r="Y56" s="31">
        <f>IF(X56=0,"",W56/X56)</f>
        <v>-0.46316760295207476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20"/>
      <c r="P57" s="28"/>
      <c r="Q57" s="28"/>
      <c r="R57" s="28"/>
      <c r="S57" s="28"/>
      <c r="T57" s="20"/>
      <c r="U57" s="28"/>
      <c r="V57" s="28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-518826.87</v>
      </c>
      <c r="H58" s="59">
        <f>H51+H56</f>
        <v>-138099.02000000142</v>
      </c>
      <c r="I58" s="59"/>
      <c r="J58" s="60"/>
      <c r="K58" s="59"/>
      <c r="L58" s="59"/>
      <c r="M58" s="59">
        <f>M30-M50+M56</f>
        <v>58250.000000000058</v>
      </c>
      <c r="N58" s="59"/>
      <c r="O58" s="68"/>
      <c r="P58" s="68"/>
      <c r="Q58" s="68"/>
      <c r="R58" s="68">
        <f>R30-R50+R56</f>
        <v>-34800.240000000005</v>
      </c>
      <c r="S58" s="68">
        <f>S30-S50+S56</f>
        <v>0</v>
      </c>
      <c r="T58" s="68"/>
      <c r="U58" s="68">
        <f>U30-U50+U56</f>
        <v>0</v>
      </c>
      <c r="V58" s="68"/>
      <c r="W58" s="59">
        <f>W30-W50+W56</f>
        <v>-114649.26000000071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160" t="str">
        <f>IF(N59=0,"",M59/N59)</f>
        <v/>
      </c>
      <c r="P59" s="68"/>
      <c r="Q59" s="68"/>
      <c r="R59" s="68"/>
      <c r="S59" s="68"/>
      <c r="T59" s="160" t="str">
        <f>IF(S59=0,"",R59/S59)</f>
        <v/>
      </c>
      <c r="U59" s="68"/>
      <c r="V59" s="68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160" t="str">
        <f>IF(N60=0,"",M60/N60)</f>
        <v/>
      </c>
      <c r="P60" s="68"/>
      <c r="Q60" s="68"/>
      <c r="R60" s="68"/>
      <c r="S60" s="68"/>
      <c r="T60" s="160" t="str">
        <f>IF(S60=0,"",R60/S60)</f>
        <v/>
      </c>
      <c r="U60" s="68"/>
      <c r="V60" s="68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161" t="str">
        <f>IF(N61=0,"",M61/N61)</f>
        <v/>
      </c>
      <c r="P61" s="68"/>
      <c r="Q61" s="71">
        <f>SUM(Q59:Q60)</f>
        <v>0</v>
      </c>
      <c r="R61" s="71">
        <f>SUM(R59:R60)</f>
        <v>0</v>
      </c>
      <c r="S61" s="71">
        <f>SUM(S59:S60)</f>
        <v>0</v>
      </c>
      <c r="T61" s="161" t="str">
        <f>IF(S61=0,"",R61/S61)</f>
        <v/>
      </c>
      <c r="U61" s="68"/>
      <c r="V61" s="71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20"/>
      <c r="P62" s="28"/>
      <c r="Q62" s="28"/>
      <c r="R62" s="28"/>
      <c r="S62" s="28"/>
      <c r="T62" s="20"/>
      <c r="U62" s="28"/>
      <c r="V62" s="28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-518826.87</v>
      </c>
      <c r="H63" s="23">
        <f>H61+H58</f>
        <v>-138099.02000000142</v>
      </c>
      <c r="I63" s="23">
        <f>I61+I58</f>
        <v>0</v>
      </c>
      <c r="J63" s="8"/>
      <c r="K63" s="29"/>
      <c r="L63" s="23">
        <f>L61+L58</f>
        <v>0</v>
      </c>
      <c r="M63" s="23">
        <f>M61+M58</f>
        <v>58250.000000000058</v>
      </c>
      <c r="N63" s="23">
        <f>N61+N58</f>
        <v>0</v>
      </c>
      <c r="O63" s="20" t="str">
        <f>IF(N63=0,"%",M63/N63)</f>
        <v>%</v>
      </c>
      <c r="P63" s="28"/>
      <c r="Q63" s="19">
        <f>Q61+Q58</f>
        <v>0</v>
      </c>
      <c r="R63" s="19">
        <f>R61+R58</f>
        <v>-34800.240000000005</v>
      </c>
      <c r="S63" s="19">
        <f>S61+S58</f>
        <v>0</v>
      </c>
      <c r="T63" s="20" t="str">
        <f>IF(S63=0,"%",R63/S63)</f>
        <v>%</v>
      </c>
      <c r="U63" s="28"/>
      <c r="V63" s="19">
        <f>V61+V58</f>
        <v>0</v>
      </c>
      <c r="W63" s="23">
        <f>W61+W58</f>
        <v>-114649.26000000071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7"/>
      <c r="P64" s="17"/>
      <c r="Q64" s="17"/>
      <c r="R64" s="17"/>
      <c r="S64" s="17"/>
      <c r="T64" s="17"/>
      <c r="U64" s="17"/>
      <c r="V64" s="17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dimension ref="A1:BB60"/>
  <sheetViews>
    <sheetView topLeftCell="C49" zoomScale="80" zoomScaleNormal="80" workbookViewId="0">
      <selection activeCell="AZ17" sqref="AZ1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4" t="s">
        <v>86</v>
      </c>
      <c r="H8" s="145"/>
      <c r="I8" s="145"/>
      <c r="J8" s="146"/>
      <c r="K8" s="77"/>
      <c r="L8" s="144" t="s">
        <v>87</v>
      </c>
      <c r="M8" s="145"/>
      <c r="N8" s="145"/>
      <c r="O8" s="146"/>
      <c r="P8" s="77"/>
      <c r="Q8" s="144" t="s">
        <v>88</v>
      </c>
      <c r="R8" s="145"/>
      <c r="S8" s="145"/>
      <c r="T8" s="146"/>
      <c r="U8" s="77"/>
      <c r="V8" s="144" t="s">
        <v>89</v>
      </c>
      <c r="W8" s="145"/>
      <c r="X8" s="145"/>
      <c r="Y8" s="146"/>
      <c r="Z8" s="78"/>
      <c r="AA8" s="144" t="s">
        <v>90</v>
      </c>
      <c r="AB8" s="145"/>
      <c r="AC8" s="145"/>
      <c r="AD8" s="146"/>
      <c r="AE8" s="78"/>
      <c r="AF8" s="144" t="s">
        <v>91</v>
      </c>
      <c r="AG8" s="145"/>
      <c r="AH8" s="145"/>
      <c r="AI8" s="146"/>
      <c r="AJ8" s="78"/>
      <c r="AK8" s="144" t="s">
        <v>92</v>
      </c>
      <c r="AL8" s="145"/>
      <c r="AM8" s="145"/>
      <c r="AN8" s="146"/>
      <c r="AO8" s="78"/>
      <c r="AP8" s="144" t="s">
        <v>93</v>
      </c>
      <c r="AQ8" s="145"/>
      <c r="AR8" s="145"/>
      <c r="AS8" s="146"/>
      <c r="AT8" s="78"/>
      <c r="AU8" s="144" t="s">
        <v>94</v>
      </c>
      <c r="AV8" s="145"/>
      <c r="AW8" s="145"/>
      <c r="AX8" s="146"/>
    </row>
    <row r="9" spans="1:50" ht="16.5" x14ac:dyDescent="0.25">
      <c r="A9" s="45"/>
      <c r="B9" s="46"/>
      <c r="C9" s="77"/>
      <c r="D9" s="79"/>
      <c r="E9" s="125"/>
      <c r="F9" s="79"/>
      <c r="G9" s="147"/>
      <c r="H9" s="148"/>
      <c r="I9" s="148"/>
      <c r="J9" s="149"/>
      <c r="K9" s="81"/>
      <c r="L9" s="147"/>
      <c r="M9" s="148"/>
      <c r="N9" s="148"/>
      <c r="O9" s="149"/>
      <c r="P9" s="81"/>
      <c r="Q9" s="147"/>
      <c r="R9" s="148"/>
      <c r="S9" s="148"/>
      <c r="T9" s="149"/>
      <c r="U9" s="77"/>
      <c r="V9" s="147"/>
      <c r="W9" s="148"/>
      <c r="X9" s="148"/>
      <c r="Y9" s="149"/>
      <c r="Z9" s="78"/>
      <c r="AA9" s="147"/>
      <c r="AB9" s="148"/>
      <c r="AC9" s="148"/>
      <c r="AD9" s="149"/>
      <c r="AE9" s="78"/>
      <c r="AF9" s="147"/>
      <c r="AG9" s="148"/>
      <c r="AH9" s="148"/>
      <c r="AI9" s="149"/>
      <c r="AJ9" s="78"/>
      <c r="AK9" s="147"/>
      <c r="AL9" s="148"/>
      <c r="AM9" s="148"/>
      <c r="AN9" s="149"/>
      <c r="AO9" s="78"/>
      <c r="AP9" s="147"/>
      <c r="AQ9" s="148"/>
      <c r="AR9" s="148"/>
      <c r="AS9" s="149"/>
      <c r="AT9" s="78"/>
      <c r="AU9" s="147" t="s">
        <v>104</v>
      </c>
      <c r="AV9" s="148"/>
      <c r="AW9" s="148"/>
      <c r="AX9" s="149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14521.08</v>
      </c>
      <c r="AL14" s="96">
        <f>'1721'!M16</f>
        <v>83776.429999999993</v>
      </c>
      <c r="AM14" s="96">
        <f>'1721'!N16</f>
        <v>80000</v>
      </c>
      <c r="AN14" s="80">
        <f>IF(AM14=0,"%",AL14/AM14)</f>
        <v>1.0472053749999999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14521.08</v>
      </c>
      <c r="AV14" s="92">
        <f>H14+M14+R14+W14+AB14+AG14+AL14+AQ14</f>
        <v>83776.429999999993</v>
      </c>
      <c r="AW14" s="92">
        <f>I14+N14+S14+X14+AC14+AH14+AM14+AR14</f>
        <v>80000</v>
      </c>
      <c r="AX14" s="93">
        <f>IF(AW14=0,"%",AV14/AW14)</f>
        <v>1.0472053749999999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72922.84</v>
      </c>
      <c r="H15" s="92">
        <f>'1351'!M15</f>
        <v>552022.05000000005</v>
      </c>
      <c r="I15" s="92">
        <f>'1351'!N15</f>
        <v>435586.43</v>
      </c>
      <c r="J15" s="93" t="s">
        <v>95</v>
      </c>
      <c r="K15" s="98"/>
      <c r="L15" s="92">
        <f>'1361'!L17</f>
        <v>52211.03</v>
      </c>
      <c r="M15" s="92">
        <f>'1361'!M17</f>
        <v>325509.36</v>
      </c>
      <c r="N15" s="92">
        <f>'1361'!N17</f>
        <v>366673</v>
      </c>
      <c r="O15" s="80">
        <f>IF(N15=0,"%",M15/N15)</f>
        <v>0.88773746635285389</v>
      </c>
      <c r="P15" s="99"/>
      <c r="Q15" s="96">
        <f>'1401'!L17</f>
        <v>59787.12</v>
      </c>
      <c r="R15" s="96">
        <f>'1401'!M17</f>
        <v>416316.41</v>
      </c>
      <c r="S15" s="96">
        <f>'1401'!N17</f>
        <v>383644.78</v>
      </c>
      <c r="T15" s="80">
        <f>IF(S15=0,"%",R15/S15)</f>
        <v>1.0851611482893107</v>
      </c>
      <c r="U15" s="77"/>
      <c r="V15" s="96">
        <f>'1421'!L17</f>
        <v>34916.74</v>
      </c>
      <c r="W15" s="96">
        <f>'1421'!M17</f>
        <v>212588.9</v>
      </c>
      <c r="X15" s="96">
        <f>'1421'!N17</f>
        <v>218997.22</v>
      </c>
      <c r="Y15" s="80">
        <f>IF(X15=0,"%",W15/X15)</f>
        <v>0.97073789338513061</v>
      </c>
      <c r="Z15" s="78"/>
      <c r="AA15" s="96">
        <f>'1601'!L17</f>
        <v>52734.31</v>
      </c>
      <c r="AB15" s="96">
        <f>'1601'!M17</f>
        <v>329142.42</v>
      </c>
      <c r="AC15" s="96">
        <f>'1601'!N17</f>
        <v>341251.69</v>
      </c>
      <c r="AD15" s="80">
        <f>IF(AC15=0,"%",AB15/AC15)</f>
        <v>0.96451513544152701</v>
      </c>
      <c r="AE15" s="78"/>
      <c r="AF15" s="92">
        <f>'1621'!L17</f>
        <v>47533.57</v>
      </c>
      <c r="AG15" s="92">
        <f>'1621'!M17</f>
        <v>341261.94</v>
      </c>
      <c r="AH15" s="92">
        <f>'1621'!N17</f>
        <v>365932.58</v>
      </c>
      <c r="AI15" s="80">
        <f>IF(AH15=0,"%",AG15/AH15)</f>
        <v>0.93258146077072446</v>
      </c>
      <c r="AJ15" s="78"/>
      <c r="AK15" s="96">
        <f>'1721'!L17</f>
        <v>104715.93</v>
      </c>
      <c r="AL15" s="96">
        <f>'1721'!M17</f>
        <v>731491.48</v>
      </c>
      <c r="AM15" s="96">
        <f>'1721'!N17</f>
        <v>767230.21</v>
      </c>
      <c r="AN15" s="80">
        <f>IF(AM15=0,"%",AL15/AM15)</f>
        <v>0.95341850524890048</v>
      </c>
      <c r="AO15" s="78"/>
      <c r="AP15" s="96">
        <f>'9000'!Q14</f>
        <v>379231.43</v>
      </c>
      <c r="AQ15" s="96">
        <f>'9000'!R14</f>
        <v>4164741.11</v>
      </c>
      <c r="AR15" s="96">
        <f>'9000'!S14</f>
        <v>3973564.44</v>
      </c>
      <c r="AS15" s="80">
        <f>IF(AR15=0,"%",AQ15/AR15)</f>
        <v>1.0481121353099283</v>
      </c>
      <c r="AT15" s="78"/>
      <c r="AU15" s="96">
        <f>AF15+AK15+AP15</f>
        <v>531480.92999999993</v>
      </c>
      <c r="AV15" s="92">
        <f t="shared" ref="AV15:AW29" si="1">H15+M15+R15+W15+AB15+AG15+AL15+AQ15</f>
        <v>7073073.6699999999</v>
      </c>
      <c r="AW15" s="92">
        <f>I15+N15+S15+X15+AC15+AH15+AM15+AR15</f>
        <v>6852880.3499999996</v>
      </c>
      <c r="AX15" s="93">
        <f>IF(AW15=0,"%",AV15/AW15)</f>
        <v>1.0321314992753376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72922.84</v>
      </c>
      <c r="H30" s="102">
        <f>SUM(H14:H29)</f>
        <v>552022.05000000005</v>
      </c>
      <c r="I30" s="102">
        <f>SUM(I14:I29)</f>
        <v>435586.43</v>
      </c>
      <c r="J30" s="103">
        <v>8.8403849620694447E-2</v>
      </c>
      <c r="K30" s="101"/>
      <c r="L30" s="102">
        <f>SUM(L14:L29)</f>
        <v>52211.03</v>
      </c>
      <c r="M30" s="102">
        <f>SUM(M14:M29)</f>
        <v>325509.36</v>
      </c>
      <c r="N30" s="102">
        <f>SUM(N14:N29)</f>
        <v>366673</v>
      </c>
      <c r="O30" s="103">
        <f>IF(N30=0,"",M30/N30)</f>
        <v>0.88773746635285389</v>
      </c>
      <c r="P30" s="101"/>
      <c r="Q30" s="102">
        <f>SUM(Q14:Q29)</f>
        <v>59787.12</v>
      </c>
      <c r="R30" s="102">
        <f>SUM(R14:R29)</f>
        <v>416316.41</v>
      </c>
      <c r="S30" s="102">
        <f>SUM(S14:S29)</f>
        <v>383644.78</v>
      </c>
      <c r="T30" s="103">
        <f>IF(S30=0,"",R30/S30)</f>
        <v>1.0851611482893107</v>
      </c>
      <c r="U30" s="77"/>
      <c r="V30" s="102">
        <f>SUM(V14:V29)</f>
        <v>34916.74</v>
      </c>
      <c r="W30" s="102">
        <f>SUM(W14:W29)</f>
        <v>212588.9</v>
      </c>
      <c r="X30" s="102">
        <f>SUM(X14:X29)</f>
        <v>218997.22</v>
      </c>
      <c r="Y30" s="103">
        <f>IF(X30=0,"",W30/X30)</f>
        <v>0.97073789338513061</v>
      </c>
      <c r="Z30" s="78"/>
      <c r="AA30" s="102">
        <f>SUM(AA14:AA29)</f>
        <v>52734.31</v>
      </c>
      <c r="AB30" s="102">
        <f>SUM(AB14:AB29)</f>
        <v>329142.42</v>
      </c>
      <c r="AC30" s="102">
        <f>SUM(AC14:AC29)</f>
        <v>341251.69</v>
      </c>
      <c r="AD30" s="103">
        <f>IF(AC30=0,"",AB30/AC30)</f>
        <v>0.96451513544152701</v>
      </c>
      <c r="AE30" s="78"/>
      <c r="AF30" s="102">
        <f>SUM(AF14:AF29)</f>
        <v>47533.57</v>
      </c>
      <c r="AG30" s="102">
        <f>SUM(AG14:AG29)</f>
        <v>341261.94</v>
      </c>
      <c r="AH30" s="102">
        <f>SUM(AH14:AH29)</f>
        <v>365932.58</v>
      </c>
      <c r="AI30" s="103">
        <f>IF(AH30=0,"",AG30/AH30)</f>
        <v>0.93258146077072446</v>
      </c>
      <c r="AJ30" s="78"/>
      <c r="AK30" s="102">
        <f>SUM(AK14:AK29)</f>
        <v>119237.01</v>
      </c>
      <c r="AL30" s="102">
        <f>SUM(AL14:AL29)</f>
        <v>815267.90999999992</v>
      </c>
      <c r="AM30" s="102">
        <f>SUM(AM14:AM29)</f>
        <v>847230.21</v>
      </c>
      <c r="AN30" s="103">
        <f>IF(AM30=0,"",AL30/AM30)</f>
        <v>0.96227436224211116</v>
      </c>
      <c r="AO30" s="78"/>
      <c r="AP30" s="102">
        <f>SUM(AP14:AP29)</f>
        <v>379231.43</v>
      </c>
      <c r="AQ30" s="102">
        <f>SUM(AQ14:AQ29)</f>
        <v>4164741.11</v>
      </c>
      <c r="AR30" s="102">
        <f>SUM(AR14:AR29)</f>
        <v>3973564.44</v>
      </c>
      <c r="AS30" s="103">
        <f>IF(AR30=0,"",AQ30/AR30)</f>
        <v>1.0481121353099283</v>
      </c>
      <c r="AT30" s="78"/>
      <c r="AU30" s="102">
        <f>SUM(AU14:AU29)</f>
        <v>546002.00999999989</v>
      </c>
      <c r="AV30" s="118">
        <f>SUM(AV14:AV29)</f>
        <v>7156850.0999999996</v>
      </c>
      <c r="AW30" s="118">
        <f>SUM(AW14:AW29)</f>
        <v>6932880.3499999996</v>
      </c>
      <c r="AX30" s="119">
        <f>IF(AW30=0,"",AV30/AW30)</f>
        <v>1.0323054399748872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31048.459999999995</v>
      </c>
      <c r="H34" s="92">
        <f>'1351'!M34</f>
        <v>221558.8</v>
      </c>
      <c r="I34" s="92">
        <f>'1351'!N34</f>
        <v>179446.49999999997</v>
      </c>
      <c r="J34" s="80">
        <v>5.4045228213744027E-3</v>
      </c>
      <c r="K34" s="101"/>
      <c r="L34" s="92">
        <f>'1361'!L36</f>
        <v>30935.059999999998</v>
      </c>
      <c r="M34" s="92">
        <f>'1361'!M36</f>
        <v>198025.58</v>
      </c>
      <c r="N34" s="92">
        <f>'1361'!N36</f>
        <v>201110.48999999996</v>
      </c>
      <c r="O34" s="80">
        <f t="shared" ref="O34:O48" si="20">IF(N34=0,"%",M34/N34)</f>
        <v>0.98466062113418362</v>
      </c>
      <c r="P34" s="101"/>
      <c r="Q34" s="96">
        <f>'1401'!L36</f>
        <v>21198.12</v>
      </c>
      <c r="R34" s="96">
        <f>'1401'!M36</f>
        <v>172630.27000000002</v>
      </c>
      <c r="S34" s="96">
        <f>'1401'!N36</f>
        <v>147260.85999999999</v>
      </c>
      <c r="T34" s="80">
        <f t="shared" ref="T34:T49" si="21">IF(S34=0,"%",R34/S34)</f>
        <v>1.1722753079127748</v>
      </c>
      <c r="U34" s="77"/>
      <c r="V34" s="96">
        <f>'1421'!L36</f>
        <v>18188.5</v>
      </c>
      <c r="W34" s="96">
        <f>'1421'!M36</f>
        <v>109008.54</v>
      </c>
      <c r="X34" s="96">
        <f>'1421'!N36</f>
        <v>110933.23000000001</v>
      </c>
      <c r="Y34" s="80">
        <f t="shared" ref="Y34:Y49" si="22">IF(X34=0,"%",W34/X34)</f>
        <v>0.98265001388673157</v>
      </c>
      <c r="Z34" s="78"/>
      <c r="AA34" s="96">
        <f>'1601'!L36</f>
        <v>19120.63</v>
      </c>
      <c r="AB34" s="96">
        <f>'1601'!M36</f>
        <v>195852.21</v>
      </c>
      <c r="AC34" s="96">
        <f>'1601'!N36</f>
        <v>128928.93999999999</v>
      </c>
      <c r="AD34" s="80">
        <f t="shared" ref="AD34:AD49" si="23">IF(AC34=0,"%",AB34/AC34)</f>
        <v>1.5190709704120735</v>
      </c>
      <c r="AE34" s="78"/>
      <c r="AF34" s="92">
        <f>'1621'!L37</f>
        <v>14931.93</v>
      </c>
      <c r="AG34" s="92">
        <f>'1621'!M37</f>
        <v>181806.37</v>
      </c>
      <c r="AH34" s="92">
        <f>'1621'!N37</f>
        <v>131114.19999999998</v>
      </c>
      <c r="AI34" s="80">
        <f t="shared" ref="AI34:AI49" si="24">IF(AH34=0,"%",AG34/AH34)</f>
        <v>1.3866260862667814</v>
      </c>
      <c r="AJ34" s="78"/>
      <c r="AK34" s="96">
        <f>'1721'!L36</f>
        <v>97535.500000000029</v>
      </c>
      <c r="AL34" s="96">
        <f>'1721'!M36</f>
        <v>826916.16000000015</v>
      </c>
      <c r="AM34" s="96">
        <f>'1721'!N36</f>
        <v>778246.63</v>
      </c>
      <c r="AN34" s="80">
        <f t="shared" ref="AN34:AN49" si="25">IF(AM34=0,"%",AL34/AM34)</f>
        <v>1.0625374118227793</v>
      </c>
      <c r="AO34" s="78"/>
      <c r="AP34" s="96">
        <f>'9000'!Q33</f>
        <v>89312.680000000008</v>
      </c>
      <c r="AQ34" s="96">
        <f>'9000'!R33</f>
        <v>895085.36999999988</v>
      </c>
      <c r="AR34" s="96">
        <f>'9000'!S33</f>
        <v>802653.49999999977</v>
      </c>
      <c r="AS34" s="80">
        <f t="shared" ref="AS34:AS48" si="26">IF(AR34=0,"%",AQ34/AR34)</f>
        <v>1.1151578732292329</v>
      </c>
      <c r="AT34" s="78"/>
      <c r="AU34" s="96">
        <f t="shared" ref="AU34:AU49" si="27">AF34+AK34+AP34</f>
        <v>201780.11000000004</v>
      </c>
      <c r="AV34" s="92">
        <f>H34+M34+R34+W34+AB34+AG34+AL34+AQ34</f>
        <v>2800883.3</v>
      </c>
      <c r="AW34" s="92">
        <f>I34+N34+S34+X34+AC34+AH34+AM34+AR34</f>
        <v>2479694.3499999996</v>
      </c>
      <c r="AX34" s="93">
        <f t="shared" ref="AX34:AX48" si="28">IF(AW34=0,"%",AV34/AW34)</f>
        <v>1.1295276371460863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41874.379999999997</v>
      </c>
      <c r="H35" s="92">
        <f>'1351'!M35</f>
        <v>272213.25</v>
      </c>
      <c r="I35" s="92">
        <f>'1351'!N35</f>
        <v>256139.93</v>
      </c>
      <c r="J35" s="80">
        <v>8.8888260133120804E-4</v>
      </c>
      <c r="K35" s="101"/>
      <c r="L35" s="92">
        <f>'1361'!L37</f>
        <v>21275.969999999998</v>
      </c>
      <c r="M35" s="92">
        <f>'1361'!M37</f>
        <v>130898.78</v>
      </c>
      <c r="N35" s="92">
        <f>'1361'!N37</f>
        <v>165562.51</v>
      </c>
      <c r="O35" s="80">
        <f t="shared" si="20"/>
        <v>0.79063056002231413</v>
      </c>
      <c r="P35" s="101"/>
      <c r="Q35" s="96">
        <f>'1401'!L37</f>
        <v>38589</v>
      </c>
      <c r="R35" s="96">
        <f>'1401'!M37</f>
        <v>240975.84999999998</v>
      </c>
      <c r="S35" s="96">
        <f>'1401'!N37</f>
        <v>236383.90999999997</v>
      </c>
      <c r="T35" s="80">
        <f t="shared" si="21"/>
        <v>1.0194257722532807</v>
      </c>
      <c r="U35" s="77"/>
      <c r="V35" s="96">
        <f>'1421'!L37</f>
        <v>16728.240000000002</v>
      </c>
      <c r="W35" s="96">
        <f>'1421'!M37</f>
        <v>103580.35999999999</v>
      </c>
      <c r="X35" s="96">
        <f>'1421'!N37</f>
        <v>108063.99</v>
      </c>
      <c r="Y35" s="80">
        <f t="shared" si="22"/>
        <v>0.95850949053426571</v>
      </c>
      <c r="Z35" s="78"/>
      <c r="AA35" s="96">
        <f>'1601'!L37</f>
        <v>33613.68</v>
      </c>
      <c r="AB35" s="96">
        <f>'1601'!M37</f>
        <v>206228.82</v>
      </c>
      <c r="AC35" s="96">
        <f>'1601'!N37</f>
        <v>212322.75</v>
      </c>
      <c r="AD35" s="80">
        <f t="shared" si="23"/>
        <v>0.97129874212725675</v>
      </c>
      <c r="AE35" s="78"/>
      <c r="AF35" s="92">
        <f>'1621'!L38</f>
        <v>32601.639999999996</v>
      </c>
      <c r="AG35" s="92">
        <f>'1621'!M38</f>
        <v>231505.21</v>
      </c>
      <c r="AH35" s="92">
        <f>'1621'!N38</f>
        <v>234818.4</v>
      </c>
      <c r="AI35" s="80">
        <f t="shared" si="24"/>
        <v>0.98589041574254832</v>
      </c>
      <c r="AJ35" s="78"/>
      <c r="AK35" s="96">
        <f>'1721'!L37</f>
        <v>7239.2299999999987</v>
      </c>
      <c r="AL35" s="96">
        <f>'1721'!M37</f>
        <v>61762.32</v>
      </c>
      <c r="AM35" s="96">
        <f>'1721'!N37</f>
        <v>68983.59</v>
      </c>
      <c r="AN35" s="80">
        <f t="shared" si="25"/>
        <v>0.89531901717495421</v>
      </c>
      <c r="AO35" s="78"/>
      <c r="AP35" s="96">
        <f>'9000'!Q34</f>
        <v>212674.55999999994</v>
      </c>
      <c r="AQ35" s="96">
        <f>'9000'!R34</f>
        <v>1293042.1399999997</v>
      </c>
      <c r="AR35" s="96">
        <f>'9000'!S34</f>
        <v>1398278.7199999997</v>
      </c>
      <c r="AS35" s="80">
        <f t="shared" si="26"/>
        <v>0.92473848132366621</v>
      </c>
      <c r="AT35" s="78"/>
      <c r="AU35" s="96">
        <f t="shared" si="27"/>
        <v>252515.42999999993</v>
      </c>
      <c r="AV35" s="92">
        <f t="shared" ref="AV35:AW49" si="29">H35+M35+R35+W35+AB35+AG35+AL35+AQ35</f>
        <v>2540206.7299999995</v>
      </c>
      <c r="AW35" s="92">
        <f t="shared" si="29"/>
        <v>2680553.7999999998</v>
      </c>
      <c r="AX35" s="93">
        <f t="shared" si="28"/>
        <v>0.94764250954410978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78139.799999999988</v>
      </c>
      <c r="AQ37" s="96">
        <f>'9000'!R36</f>
        <v>77225.889999999985</v>
      </c>
      <c r="AR37" s="96">
        <f>'9000'!S36</f>
        <v>90159.430000000008</v>
      </c>
      <c r="AS37" s="80">
        <f t="shared" si="26"/>
        <v>0.85654811704111233</v>
      </c>
      <c r="AT37" s="78"/>
      <c r="AU37" s="96">
        <f t="shared" si="27"/>
        <v>78139.799999999988</v>
      </c>
      <c r="AV37" s="92">
        <f t="shared" si="29"/>
        <v>77225.889999999985</v>
      </c>
      <c r="AW37" s="92">
        <f t="shared" si="29"/>
        <v>90159.430000000008</v>
      </c>
      <c r="AX37" s="93">
        <f t="shared" si="28"/>
        <v>0.85654811704111233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0</v>
      </c>
      <c r="AR39" s="96">
        <f>'9000'!S38</f>
        <v>1415266.6</v>
      </c>
      <c r="AS39" s="80">
        <f t="shared" si="26"/>
        <v>0</v>
      </c>
      <c r="AT39" s="78"/>
      <c r="AU39" s="96">
        <f t="shared" si="27"/>
        <v>0</v>
      </c>
      <c r="AV39" s="92">
        <f t="shared" si="29"/>
        <v>0</v>
      </c>
      <c r="AW39" s="92">
        <f t="shared" si="29"/>
        <v>1415266.6</v>
      </c>
      <c r="AX39" s="93">
        <f t="shared" si="28"/>
        <v>0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77.509999999999991</v>
      </c>
      <c r="AQ42" s="96">
        <f>'9000'!R41</f>
        <v>2718.6499999999996</v>
      </c>
      <c r="AR42" s="96">
        <f>'9000'!S41</f>
        <v>3974.54</v>
      </c>
      <c r="AS42" s="80">
        <f t="shared" si="26"/>
        <v>0.6840162635172875</v>
      </c>
      <c r="AT42" s="78"/>
      <c r="AU42" s="96">
        <f t="shared" si="27"/>
        <v>77.509999999999991</v>
      </c>
      <c r="AV42" s="92">
        <f t="shared" si="29"/>
        <v>2718.6499999999996</v>
      </c>
      <c r="AW42" s="92">
        <f t="shared" si="29"/>
        <v>3974.54</v>
      </c>
      <c r="AX42" s="93">
        <f t="shared" si="28"/>
        <v>0.6840162635172875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8208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0</v>
      </c>
      <c r="AS43" s="80" t="str">
        <f t="shared" si="26"/>
        <v>%</v>
      </c>
      <c r="AT43" s="78"/>
      <c r="AU43" s="96">
        <f t="shared" si="27"/>
        <v>0</v>
      </c>
      <c r="AV43" s="92">
        <f t="shared" si="29"/>
        <v>8208</v>
      </c>
      <c r="AW43" s="92">
        <f t="shared" si="29"/>
        <v>0</v>
      </c>
      <c r="AX43" s="93" t="str">
        <f t="shared" si="28"/>
        <v>%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6544.73</v>
      </c>
      <c r="AR44" s="96">
        <f>'9000'!S43</f>
        <v>250000</v>
      </c>
      <c r="AS44" s="80">
        <f t="shared" si="26"/>
        <v>2.6178919999999998E-2</v>
      </c>
      <c r="AT44" s="78"/>
      <c r="AU44" s="96">
        <f t="shared" si="27"/>
        <v>0</v>
      </c>
      <c r="AV44" s="92">
        <f t="shared" si="29"/>
        <v>6544.73</v>
      </c>
      <c r="AW44" s="92">
        <f t="shared" si="29"/>
        <v>250000</v>
      </c>
      <c r="AX44" s="93">
        <f t="shared" si="28"/>
        <v>2.6178919999999998E-2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0</v>
      </c>
      <c r="AQ47" s="96">
        <f>'9000'!R46</f>
        <v>12400</v>
      </c>
      <c r="AR47" s="96">
        <f>'9000'!S46</f>
        <v>13231.64</v>
      </c>
      <c r="AS47" s="80">
        <f t="shared" si="26"/>
        <v>0.93714762493538217</v>
      </c>
      <c r="AT47" s="78"/>
      <c r="AU47" s="96">
        <f t="shared" si="27"/>
        <v>0</v>
      </c>
      <c r="AV47" s="92">
        <f t="shared" si="29"/>
        <v>12400</v>
      </c>
      <c r="AW47" s="92">
        <f t="shared" si="29"/>
        <v>13231.64</v>
      </c>
      <c r="AX47" s="93">
        <f t="shared" si="28"/>
        <v>0.93714762493538217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72922.84</v>
      </c>
      <c r="H50" s="102">
        <f>SUM(H34:H49)</f>
        <v>493772.05</v>
      </c>
      <c r="I50" s="102">
        <f>SUM(I34:I49)</f>
        <v>435586.42999999993</v>
      </c>
      <c r="J50" s="103">
        <v>2.6370389964627962E-2</v>
      </c>
      <c r="K50" s="101"/>
      <c r="L50" s="102">
        <f>SUM(L34:L49)</f>
        <v>52211.03</v>
      </c>
      <c r="M50" s="102">
        <f>SUM(M34:M49)</f>
        <v>328924.36</v>
      </c>
      <c r="N50" s="102">
        <f>SUM(N34:N48)</f>
        <v>366673</v>
      </c>
      <c r="O50" s="103">
        <f>IF(N50=0,"",M50/N50)</f>
        <v>0.897050941847368</v>
      </c>
      <c r="P50" s="101"/>
      <c r="Q50" s="102">
        <f>SUM(Q34:Q49)</f>
        <v>59787.119999999995</v>
      </c>
      <c r="R50" s="102">
        <f>SUM(R34:R49)</f>
        <v>421814.12</v>
      </c>
      <c r="S50" s="102">
        <f>SUM(S34:S49)</f>
        <v>383644.76999999996</v>
      </c>
      <c r="T50" s="103">
        <f>IF(S50=0,"",R50/S50)</f>
        <v>1.0994913862633917</v>
      </c>
      <c r="U50" s="77"/>
      <c r="V50" s="102">
        <f>SUM(V34:V49)</f>
        <v>34916.740000000005</v>
      </c>
      <c r="W50" s="102">
        <f>SUM(W34:W49)</f>
        <v>212588.89999999997</v>
      </c>
      <c r="X50" s="102">
        <f>SUM(X34:X49)</f>
        <v>218997.22000000003</v>
      </c>
      <c r="Y50" s="103">
        <f>IF(X50=0,"",W50/X50)</f>
        <v>0.97073789338513039</v>
      </c>
      <c r="Z50" s="78"/>
      <c r="AA50" s="102">
        <f>SUM(AA34:AA49)</f>
        <v>52734.31</v>
      </c>
      <c r="AB50" s="102">
        <f>SUM(AB34:AB49)</f>
        <v>402081.03</v>
      </c>
      <c r="AC50" s="102">
        <f>SUM(AC34:AC49)</f>
        <v>341251.69</v>
      </c>
      <c r="AD50" s="103">
        <f>IF(AC50=0,"",AB50/AC50)</f>
        <v>1.1782535934107756</v>
      </c>
      <c r="AE50" s="78"/>
      <c r="AF50" s="102">
        <f>SUM(AF34:AF49)</f>
        <v>47533.569999999992</v>
      </c>
      <c r="AG50" s="102">
        <f>SUM(AG34:AG49)</f>
        <v>413311.57999999996</v>
      </c>
      <c r="AH50" s="102">
        <f>SUM(AH34:AH49)</f>
        <v>365932.6</v>
      </c>
      <c r="AI50" s="103">
        <f>IF(AH50=0,"",AG50/AH50)</f>
        <v>1.1294746081655473</v>
      </c>
      <c r="AJ50" s="78"/>
      <c r="AK50" s="102">
        <f>SUM(AK34:AK49)</f>
        <v>104774.73000000003</v>
      </c>
      <c r="AL50" s="102">
        <f>SUM(AL34:AL49)</f>
        <v>888678.4800000001</v>
      </c>
      <c r="AM50" s="102">
        <f>SUM(AM34:AM49)</f>
        <v>847230.22</v>
      </c>
      <c r="AN50" s="103">
        <f>IF(AM50=0,"",AL50/AM50)</f>
        <v>1.0489220745690588</v>
      </c>
      <c r="AO50" s="78"/>
      <c r="AP50" s="102">
        <f>SUM(AP34:AP49)</f>
        <v>380204.54999999993</v>
      </c>
      <c r="AQ50" s="102">
        <f>SUM(AQ34:AQ49)</f>
        <v>2287016.7799999998</v>
      </c>
      <c r="AR50" s="102">
        <f>SUM(AR34:AR49)</f>
        <v>3973564.43</v>
      </c>
      <c r="AS50" s="103">
        <f>IF(AR50=0,"",AQ50/AR50)</f>
        <v>0.57555799592256762</v>
      </c>
      <c r="AT50" s="78"/>
      <c r="AU50" s="102">
        <f>SUM(AU34:AU49)</f>
        <v>532512.85</v>
      </c>
      <c r="AV50" s="118">
        <f>SUM(AV34:AV49)</f>
        <v>5448187.2999999998</v>
      </c>
      <c r="AW50" s="118">
        <f>SUM(AW34:AW49)</f>
        <v>6932880.3599999994</v>
      </c>
      <c r="AX50" s="119">
        <f>IF(AW50=0,"",AV50/AW50)</f>
        <v>0.78584758673089239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58250.000000000058</v>
      </c>
      <c r="I51" s="105">
        <f>I30-I50</f>
        <v>0</v>
      </c>
      <c r="J51" s="103">
        <v>0.59306458748519342</v>
      </c>
      <c r="K51" s="101"/>
      <c r="L51" s="105">
        <f>L30-L50</f>
        <v>0</v>
      </c>
      <c r="M51" s="105">
        <f>M30-M50</f>
        <v>-3415</v>
      </c>
      <c r="N51" s="105">
        <f>N30-N50</f>
        <v>0</v>
      </c>
      <c r="O51" s="103" t="str">
        <f>IF(N51=0,"",M51/N51)</f>
        <v/>
      </c>
      <c r="P51" s="101"/>
      <c r="Q51" s="105">
        <f>Q30-Q50</f>
        <v>0</v>
      </c>
      <c r="R51" s="105">
        <f>R30-R50</f>
        <v>-5497.710000000021</v>
      </c>
      <c r="S51" s="105">
        <f>S30-S50</f>
        <v>1.0000000067520887E-2</v>
      </c>
      <c r="T51" s="103">
        <f>IF(S51=0,"",R51/S51)</f>
        <v>-549770.99628789956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-72938.610000000044</v>
      </c>
      <c r="AC51" s="105">
        <f>AC30-AC50</f>
        <v>0</v>
      </c>
      <c r="AD51" s="103" t="str">
        <f>IF(AC51=0,"",AB51/AC51)</f>
        <v/>
      </c>
      <c r="AE51" s="78"/>
      <c r="AF51" s="105">
        <f>AF30-AF50</f>
        <v>0</v>
      </c>
      <c r="AG51" s="105">
        <f>AG30-AG50</f>
        <v>-72049.639999999956</v>
      </c>
      <c r="AH51" s="105">
        <f>AH30-AH50</f>
        <v>-1.9999999960418791E-2</v>
      </c>
      <c r="AI51" s="103">
        <f>IF(AH51=0,"",AG51/AH51)</f>
        <v>3602482.0071295276</v>
      </c>
      <c r="AJ51" s="78"/>
      <c r="AK51" s="105">
        <f>AK30-AK50</f>
        <v>14462.27999999997</v>
      </c>
      <c r="AL51" s="105">
        <f>AL30-AL50</f>
        <v>-73410.570000000182</v>
      </c>
      <c r="AM51" s="105">
        <f>AM30-AM50</f>
        <v>-1.0000000009313226E-2</v>
      </c>
      <c r="AN51" s="103">
        <f>IF(AM51=0,"",AL51/AM51)</f>
        <v>7341056.9931631265</v>
      </c>
      <c r="AO51" s="78"/>
      <c r="AP51" s="105">
        <f>AP30-AP50</f>
        <v>-973.11999999993714</v>
      </c>
      <c r="AQ51" s="105">
        <f>AQ30-AQ50</f>
        <v>1877724.33</v>
      </c>
      <c r="AR51" s="105">
        <f>AR30-AR50</f>
        <v>9.9999997764825821E-3</v>
      </c>
      <c r="AS51" s="103">
        <f>IF(AR51=0,"",AQ51/AR51)</f>
        <v>187772437.19704103</v>
      </c>
      <c r="AT51" s="78"/>
      <c r="AU51" s="105">
        <f>AU30-AU50</f>
        <v>13489.159999999916</v>
      </c>
      <c r="AV51" s="120">
        <f>AV30-AV50</f>
        <v>1708662.7999999998</v>
      </c>
      <c r="AW51" s="120">
        <f>AW30-AW50</f>
        <v>-9.9999997764825821E-3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1657643.69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1657643.69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-1657643.69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-1657643.69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58250.000000000058</v>
      </c>
      <c r="I58" s="113"/>
      <c r="J58" s="114" t="s">
        <v>96</v>
      </c>
      <c r="K58" s="113"/>
      <c r="L58" s="113"/>
      <c r="M58" s="113">
        <f>M51+M56</f>
        <v>-3415</v>
      </c>
      <c r="N58" s="113"/>
      <c r="O58" s="113"/>
      <c r="P58" s="113"/>
      <c r="Q58" s="113"/>
      <c r="R58" s="113">
        <f>R51+R56</f>
        <v>-5497.710000000021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-72938.610000000044</v>
      </c>
      <c r="AC58" s="112"/>
      <c r="AD58" s="112"/>
      <c r="AE58" s="112"/>
      <c r="AF58" s="112"/>
      <c r="AG58" s="115">
        <f>AG51+AG56</f>
        <v>-72049.639999999956</v>
      </c>
      <c r="AH58" s="112"/>
      <c r="AI58" s="112"/>
      <c r="AJ58" s="112"/>
      <c r="AK58" s="112"/>
      <c r="AL58" s="115">
        <f>AL51+AL56</f>
        <v>-73410.570000000182</v>
      </c>
      <c r="AM58" s="112"/>
      <c r="AN58" s="112"/>
      <c r="AO58" s="112"/>
      <c r="AP58" s="112"/>
      <c r="AQ58" s="115">
        <f>AQ51+AQ56</f>
        <v>220080.64000000013</v>
      </c>
      <c r="AR58" s="112"/>
      <c r="AS58" s="112"/>
      <c r="AT58" s="112"/>
      <c r="AU58" s="112"/>
      <c r="AV58" s="123">
        <f>AV51+AV56</f>
        <v>51019.10999999987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  <mergeCell ref="AU9:AX9"/>
    <mergeCell ref="V9:Y9"/>
    <mergeCell ref="AA9:AD9"/>
    <mergeCell ref="AF9:AI9"/>
    <mergeCell ref="AK9:AN9"/>
    <mergeCell ref="AP9:A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>
    <pageSetUpPr fitToPage="1"/>
  </sheetPr>
  <dimension ref="A1:Z69"/>
  <sheetViews>
    <sheetView topLeftCell="C1" zoomScale="90" zoomScaleNormal="90" zoomScaleSheetLayoutView="50" zoomScalePageLayoutView="40" workbookViewId="0">
      <selection activeCell="M7" sqref="M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2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51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52211.03</v>
      </c>
      <c r="M17" s="19">
        <v>325509.36</v>
      </c>
      <c r="N17" s="19">
        <v>366673</v>
      </c>
      <c r="O17" s="20">
        <f>IF(N17=0,"%",M17/N17)</f>
        <v>0.88773746635285389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52211.03</v>
      </c>
      <c r="W17" s="23">
        <f t="shared" si="1"/>
        <v>325509.36</v>
      </c>
      <c r="X17" s="23">
        <f t="shared" si="1"/>
        <v>366673</v>
      </c>
      <c r="Y17" s="8">
        <f>IF(X17=0,"%",W17/X17)</f>
        <v>0.88773746635285389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0</v>
      </c>
      <c r="H19" s="19">
        <v>4237864.99</v>
      </c>
      <c r="I19" s="130">
        <v>4528798</v>
      </c>
      <c r="J19" s="20">
        <f t="shared" si="2"/>
        <v>0.93575933172554837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0</v>
      </c>
      <c r="W19" s="23">
        <f t="shared" si="5"/>
        <v>4237864.99</v>
      </c>
      <c r="X19" s="23">
        <f t="shared" si="5"/>
        <v>4528798</v>
      </c>
      <c r="Y19" s="8">
        <f t="shared" ref="Y19:Y31" si="6">IF(X19=0,"%",W19/X19)</f>
        <v>0.93575933172554837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0</v>
      </c>
      <c r="H21" s="19">
        <v>81329.990000000005</v>
      </c>
      <c r="I21" s="130">
        <v>60985</v>
      </c>
      <c r="J21" s="20">
        <f t="shared" si="2"/>
        <v>1.3336064606050668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81329.990000000005</v>
      </c>
      <c r="X21" s="23">
        <f t="shared" si="5"/>
        <v>60985</v>
      </c>
      <c r="Y21" s="8">
        <f t="shared" si="6"/>
        <v>1.3336064606050668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0</v>
      </c>
      <c r="H22" s="19">
        <v>680978.99</v>
      </c>
      <c r="I22" s="130">
        <v>680615</v>
      </c>
      <c r="J22" s="20">
        <f t="shared" si="2"/>
        <v>1.0005347957362092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680978.99</v>
      </c>
      <c r="X22" s="23">
        <f t="shared" si="5"/>
        <v>680615</v>
      </c>
      <c r="Y22" s="8">
        <f t="shared" si="6"/>
        <v>1.0005347957362092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12300</v>
      </c>
      <c r="I24" s="130">
        <v>12300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12300</v>
      </c>
      <c r="X24" s="23">
        <f t="shared" si="5"/>
        <v>12300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0</v>
      </c>
      <c r="H27" s="19">
        <v>272981.01</v>
      </c>
      <c r="I27" s="130">
        <v>274789</v>
      </c>
      <c r="J27" s="20">
        <f t="shared" si="2"/>
        <v>0.99342044259413587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272981.01</v>
      </c>
      <c r="X27" s="23">
        <f t="shared" si="9"/>
        <v>274789</v>
      </c>
      <c r="Y27" s="8">
        <f t="shared" si="6"/>
        <v>0.99342044259413587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5593</v>
      </c>
      <c r="H29" s="19">
        <v>50320</v>
      </c>
      <c r="I29" s="130">
        <v>32942</v>
      </c>
      <c r="J29" s="20">
        <f t="shared" si="2"/>
        <v>1.5275332402404225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5593</v>
      </c>
      <c r="W29" s="23">
        <f t="shared" si="9"/>
        <v>50320</v>
      </c>
      <c r="X29" s="23">
        <f t="shared" si="9"/>
        <v>32942</v>
      </c>
      <c r="Y29" s="8">
        <f t="shared" si="6"/>
        <v>1.5275332402404225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193566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193566</v>
      </c>
      <c r="Y30" s="8">
        <f t="shared" si="6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10959.54</v>
      </c>
      <c r="R31" s="19">
        <v>103392.72</v>
      </c>
      <c r="S31" s="19">
        <v>0</v>
      </c>
      <c r="T31" s="20" t="str">
        <f t="shared" si="8"/>
        <v>%</v>
      </c>
      <c r="U31" s="28"/>
      <c r="V31" s="19">
        <f t="shared" si="9"/>
        <v>10959.54</v>
      </c>
      <c r="W31" s="23">
        <f t="shared" si="9"/>
        <v>103392.72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5593</v>
      </c>
      <c r="H32" s="57">
        <f>SUM(H16:H31)</f>
        <v>5335774.9800000004</v>
      </c>
      <c r="I32" s="57">
        <f>SUM(I16:I31)</f>
        <v>5783995</v>
      </c>
      <c r="J32" s="31">
        <f>IF(I32=0,"",H32/I32)</f>
        <v>0.922506845182266</v>
      </c>
      <c r="K32" s="29"/>
      <c r="L32" s="57">
        <f>SUM(L16:L31)</f>
        <v>52211.03</v>
      </c>
      <c r="M32" s="57">
        <f>SUM(M16:M31)</f>
        <v>325509.36</v>
      </c>
      <c r="N32" s="57">
        <f>SUM(N16:N31)</f>
        <v>366673</v>
      </c>
      <c r="O32" s="158">
        <f>IF(N32=0,"",M32/N32)</f>
        <v>0.88773746635285389</v>
      </c>
      <c r="P32" s="28"/>
      <c r="Q32" s="71">
        <f>SUM(Q16:Q31)</f>
        <v>10959.54</v>
      </c>
      <c r="R32" s="71">
        <f>SUM(R16:R31)</f>
        <v>103392.72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68763.570000000007</v>
      </c>
      <c r="W32" s="57">
        <f>SUM(W16:W31)</f>
        <v>5764677.0600000005</v>
      </c>
      <c r="X32" s="57">
        <f>SUM(X16:X31)</f>
        <v>6150668</v>
      </c>
      <c r="Y32" s="31">
        <f>IF(X32=0,"",W32/X32)</f>
        <v>0.93724406194579202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637137.98</v>
      </c>
      <c r="H36" s="19">
        <v>4043872.13</v>
      </c>
      <c r="I36" s="19">
        <v>4023541.1899999995</v>
      </c>
      <c r="J36" s="8">
        <f t="shared" ref="J36:J51" si="10">IF(I36=0,"%",H36/I36)</f>
        <v>1.0050529966116739</v>
      </c>
      <c r="K36" s="29"/>
      <c r="L36" s="19">
        <v>30935.059999999998</v>
      </c>
      <c r="M36" s="19">
        <v>198025.58</v>
      </c>
      <c r="N36" s="19">
        <v>201110.48999999996</v>
      </c>
      <c r="O36" s="20">
        <f t="shared" ref="O36:O51" si="11">IF(N36=0,"%",M36/N36)</f>
        <v>0.98466062113418362</v>
      </c>
      <c r="P36" s="28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8"/>
      <c r="V36" s="19">
        <f t="shared" ref="V36:V51" si="13">G36+L36+Q36</f>
        <v>668073.04</v>
      </c>
      <c r="W36" s="23">
        <f t="shared" ref="W36:W51" si="14">H36+M36+R36</f>
        <v>4241897.71</v>
      </c>
      <c r="X36" s="23">
        <f t="shared" ref="X36:X51" si="15">I36+N36+S36</f>
        <v>4224651.68</v>
      </c>
      <c r="Y36" s="8">
        <f t="shared" ref="Y36:Y51" si="16">IF(X36=0,"%",W36/X36)</f>
        <v>1.0040822371419744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49998.250000000007</v>
      </c>
      <c r="H37" s="19">
        <v>314192.06000000006</v>
      </c>
      <c r="I37" s="19">
        <v>315179.65000000002</v>
      </c>
      <c r="J37" s="8">
        <f t="shared" si="10"/>
        <v>0.99686658069453415</v>
      </c>
      <c r="K37" s="29"/>
      <c r="L37" s="23">
        <v>21275.969999999998</v>
      </c>
      <c r="M37" s="23">
        <v>130898.78</v>
      </c>
      <c r="N37" s="23">
        <v>165562.51</v>
      </c>
      <c r="O37" s="20">
        <f t="shared" si="11"/>
        <v>0.79063056002231413</v>
      </c>
      <c r="P37" s="28"/>
      <c r="Q37" s="19">
        <v>0</v>
      </c>
      <c r="R37" s="19">
        <v>0</v>
      </c>
      <c r="S37" s="19">
        <v>0</v>
      </c>
      <c r="T37" s="20" t="str">
        <f t="shared" si="12"/>
        <v>%</v>
      </c>
      <c r="U37" s="28"/>
      <c r="V37" s="19">
        <f t="shared" si="13"/>
        <v>71274.22</v>
      </c>
      <c r="W37" s="23">
        <f t="shared" si="14"/>
        <v>445090.84000000008</v>
      </c>
      <c r="X37" s="23">
        <f t="shared" si="15"/>
        <v>480742.16000000003</v>
      </c>
      <c r="Y37" s="8">
        <f t="shared" si="16"/>
        <v>0.92584107871878774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3401.32</v>
      </c>
      <c r="H38" s="19">
        <v>17151.32</v>
      </c>
      <c r="I38" s="19">
        <v>18750</v>
      </c>
      <c r="J38" s="8">
        <f t="shared" si="10"/>
        <v>0.91473706666666665</v>
      </c>
      <c r="K38" s="29"/>
      <c r="L38" s="23">
        <v>0</v>
      </c>
      <c r="M38" s="23">
        <v>0</v>
      </c>
      <c r="N38" s="23">
        <v>0</v>
      </c>
      <c r="O38" s="20" t="str">
        <f t="shared" si="11"/>
        <v>%</v>
      </c>
      <c r="P38" s="28"/>
      <c r="Q38" s="19">
        <v>0</v>
      </c>
      <c r="R38" s="19">
        <v>0</v>
      </c>
      <c r="S38" s="19">
        <v>0</v>
      </c>
      <c r="T38" s="20" t="str">
        <f t="shared" si="12"/>
        <v>%</v>
      </c>
      <c r="U38" s="28"/>
      <c r="V38" s="19">
        <f t="shared" si="13"/>
        <v>3401.32</v>
      </c>
      <c r="W38" s="23">
        <f t="shared" si="14"/>
        <v>17151.32</v>
      </c>
      <c r="X38" s="23">
        <f t="shared" si="15"/>
        <v>18750</v>
      </c>
      <c r="Y38" s="8">
        <f t="shared" si="16"/>
        <v>0.91473706666666665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20" t="str">
        <f t="shared" si="11"/>
        <v>%</v>
      </c>
      <c r="P39" s="28"/>
      <c r="Q39" s="19">
        <v>0</v>
      </c>
      <c r="R39" s="19">
        <v>0</v>
      </c>
      <c r="S39" s="19">
        <v>0</v>
      </c>
      <c r="T39" s="20" t="str">
        <f t="shared" si="12"/>
        <v>%</v>
      </c>
      <c r="U39" s="28"/>
      <c r="V39" s="19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37781.31</v>
      </c>
      <c r="H40" s="19">
        <v>449593.34</v>
      </c>
      <c r="I40" s="19">
        <v>454855.74</v>
      </c>
      <c r="J40" s="8">
        <f t="shared" si="10"/>
        <v>0.98843061758437967</v>
      </c>
      <c r="K40" s="29"/>
      <c r="L40" s="23">
        <v>0</v>
      </c>
      <c r="M40" s="23">
        <v>0</v>
      </c>
      <c r="N40" s="23">
        <v>0</v>
      </c>
      <c r="O40" s="20" t="str">
        <f t="shared" si="11"/>
        <v>%</v>
      </c>
      <c r="P40" s="28"/>
      <c r="Q40" s="19">
        <v>0</v>
      </c>
      <c r="R40" s="19">
        <v>0</v>
      </c>
      <c r="S40" s="19">
        <v>0</v>
      </c>
      <c r="T40" s="20" t="str">
        <f t="shared" si="12"/>
        <v>%</v>
      </c>
      <c r="U40" s="28"/>
      <c r="V40" s="19">
        <f t="shared" si="13"/>
        <v>37781.31</v>
      </c>
      <c r="W40" s="23">
        <f t="shared" si="14"/>
        <v>449593.34</v>
      </c>
      <c r="X40" s="23">
        <f t="shared" si="15"/>
        <v>454855.74</v>
      </c>
      <c r="Y40" s="8">
        <f t="shared" si="16"/>
        <v>0.98843061758437967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20" t="str">
        <f t="shared" si="11"/>
        <v>%</v>
      </c>
      <c r="P41" s="28"/>
      <c r="Q41" s="19">
        <v>0</v>
      </c>
      <c r="R41" s="19">
        <v>0</v>
      </c>
      <c r="S41" s="19">
        <v>0</v>
      </c>
      <c r="T41" s="20" t="str">
        <f t="shared" si="12"/>
        <v>%</v>
      </c>
      <c r="U41" s="28"/>
      <c r="V41" s="19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0</v>
      </c>
      <c r="H42" s="19">
        <v>27610.83</v>
      </c>
      <c r="I42" s="19">
        <v>25974.78</v>
      </c>
      <c r="J42" s="8">
        <f t="shared" si="10"/>
        <v>1.0629860965136184</v>
      </c>
      <c r="K42" s="29"/>
      <c r="L42" s="23">
        <v>0</v>
      </c>
      <c r="M42" s="23">
        <v>0</v>
      </c>
      <c r="N42" s="23">
        <v>0</v>
      </c>
      <c r="O42" s="20" t="str">
        <f t="shared" si="11"/>
        <v>%</v>
      </c>
      <c r="P42" s="28"/>
      <c r="Q42" s="19">
        <v>0</v>
      </c>
      <c r="R42" s="19">
        <v>0</v>
      </c>
      <c r="S42" s="19">
        <v>0</v>
      </c>
      <c r="T42" s="20" t="str">
        <f t="shared" si="12"/>
        <v>%</v>
      </c>
      <c r="U42" s="28"/>
      <c r="V42" s="19">
        <f t="shared" si="13"/>
        <v>0</v>
      </c>
      <c r="W42" s="23">
        <f t="shared" si="14"/>
        <v>27610.83</v>
      </c>
      <c r="X42" s="23">
        <f t="shared" si="15"/>
        <v>25974.78</v>
      </c>
      <c r="Y42" s="8">
        <f t="shared" si="16"/>
        <v>1.0629860965136184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20" t="str">
        <f t="shared" si="11"/>
        <v>%</v>
      </c>
      <c r="P43" s="28"/>
      <c r="Q43" s="19">
        <v>0</v>
      </c>
      <c r="R43" s="19">
        <v>0</v>
      </c>
      <c r="S43" s="19">
        <v>0</v>
      </c>
      <c r="T43" s="20" t="str">
        <f t="shared" si="12"/>
        <v>%</v>
      </c>
      <c r="U43" s="28"/>
      <c r="V43" s="19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20" t="str">
        <f t="shared" si="11"/>
        <v>%</v>
      </c>
      <c r="P44" s="28"/>
      <c r="Q44" s="19">
        <v>0</v>
      </c>
      <c r="R44" s="19">
        <v>0</v>
      </c>
      <c r="S44" s="19">
        <v>0</v>
      </c>
      <c r="T44" s="20" t="str">
        <f t="shared" si="12"/>
        <v>%</v>
      </c>
      <c r="U44" s="28"/>
      <c r="V44" s="19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20" t="str">
        <f t="shared" si="11"/>
        <v>%</v>
      </c>
      <c r="P45" s="28"/>
      <c r="Q45" s="19">
        <v>0</v>
      </c>
      <c r="R45" s="19">
        <v>0</v>
      </c>
      <c r="S45" s="19">
        <v>0</v>
      </c>
      <c r="T45" s="20" t="str">
        <f t="shared" si="12"/>
        <v>%</v>
      </c>
      <c r="U45" s="28"/>
      <c r="V45" s="19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36192.29</v>
      </c>
      <c r="H46" s="19">
        <v>307863.13</v>
      </c>
      <c r="I46" s="19">
        <v>296881.79000000004</v>
      </c>
      <c r="J46" s="8">
        <f t="shared" si="10"/>
        <v>1.0369889308468532</v>
      </c>
      <c r="K46" s="29"/>
      <c r="L46" s="23">
        <v>0</v>
      </c>
      <c r="M46" s="23">
        <v>0</v>
      </c>
      <c r="N46" s="23">
        <v>0</v>
      </c>
      <c r="O46" s="20" t="str">
        <f t="shared" si="11"/>
        <v>%</v>
      </c>
      <c r="P46" s="28"/>
      <c r="Q46" s="19">
        <v>0</v>
      </c>
      <c r="R46" s="19">
        <v>0</v>
      </c>
      <c r="S46" s="19">
        <v>0</v>
      </c>
      <c r="T46" s="20" t="str">
        <f t="shared" si="12"/>
        <v>%</v>
      </c>
      <c r="U46" s="28"/>
      <c r="V46" s="19">
        <f t="shared" si="13"/>
        <v>36192.29</v>
      </c>
      <c r="W46" s="23">
        <f t="shared" si="14"/>
        <v>307863.13</v>
      </c>
      <c r="X46" s="23">
        <f t="shared" si="15"/>
        <v>296881.79000000004</v>
      </c>
      <c r="Y46" s="8">
        <f t="shared" si="16"/>
        <v>1.0369889308468532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-4979.25</v>
      </c>
      <c r="H47" s="23">
        <v>9345</v>
      </c>
      <c r="I47" s="23">
        <v>18948.25</v>
      </c>
      <c r="J47" s="8">
        <f t="shared" si="10"/>
        <v>0.49318538651326638</v>
      </c>
      <c r="K47" s="29"/>
      <c r="L47" s="23">
        <v>0</v>
      </c>
      <c r="M47" s="23">
        <v>0</v>
      </c>
      <c r="N47" s="23">
        <v>0</v>
      </c>
      <c r="O47" s="20" t="str">
        <f t="shared" si="11"/>
        <v>%</v>
      </c>
      <c r="P47" s="28"/>
      <c r="Q47" s="19">
        <v>0</v>
      </c>
      <c r="R47" s="19">
        <v>0</v>
      </c>
      <c r="S47" s="19">
        <v>0</v>
      </c>
      <c r="T47" s="20" t="str">
        <f t="shared" si="12"/>
        <v>%</v>
      </c>
      <c r="U47" s="28"/>
      <c r="V47" s="19">
        <f t="shared" si="13"/>
        <v>-4979.25</v>
      </c>
      <c r="W47" s="23">
        <f t="shared" si="14"/>
        <v>9345</v>
      </c>
      <c r="X47" s="23">
        <f t="shared" si="15"/>
        <v>18948.25</v>
      </c>
      <c r="Y47" s="8">
        <f t="shared" si="16"/>
        <v>0.49318538651326638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20" t="str">
        <f t="shared" si="11"/>
        <v>%</v>
      </c>
      <c r="P48" s="28"/>
      <c r="Q48" s="19">
        <v>0</v>
      </c>
      <c r="R48" s="19">
        <v>0</v>
      </c>
      <c r="S48" s="19">
        <v>0</v>
      </c>
      <c r="T48" s="20" t="str">
        <f t="shared" si="12"/>
        <v>%</v>
      </c>
      <c r="U48" s="28"/>
      <c r="V48" s="19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20" t="str">
        <f t="shared" si="11"/>
        <v>%</v>
      </c>
      <c r="P49" s="28"/>
      <c r="Q49" s="19">
        <v>0</v>
      </c>
      <c r="R49" s="19">
        <v>0</v>
      </c>
      <c r="S49" s="19">
        <v>0</v>
      </c>
      <c r="T49" s="20" t="str">
        <f t="shared" si="12"/>
        <v>%</v>
      </c>
      <c r="U49" s="28"/>
      <c r="V49" s="19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20" t="str">
        <f t="shared" si="11"/>
        <v>%</v>
      </c>
      <c r="P50" s="28"/>
      <c r="Q50" s="19">
        <v>0</v>
      </c>
      <c r="R50" s="19">
        <v>0</v>
      </c>
      <c r="S50" s="19">
        <v>0</v>
      </c>
      <c r="T50" s="20" t="str">
        <f t="shared" si="12"/>
        <v>%</v>
      </c>
      <c r="U50" s="28"/>
      <c r="V50" s="19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20" t="str">
        <f t="shared" si="11"/>
        <v>%</v>
      </c>
      <c r="P51" s="28"/>
      <c r="Q51" s="19">
        <v>1747.47</v>
      </c>
      <c r="R51" s="19">
        <v>100977.62</v>
      </c>
      <c r="S51" s="19">
        <v>0</v>
      </c>
      <c r="T51" s="20" t="str">
        <f t="shared" si="12"/>
        <v>%</v>
      </c>
      <c r="U51" s="28"/>
      <c r="V51" s="19">
        <f t="shared" si="13"/>
        <v>1747.47</v>
      </c>
      <c r="W51" s="23">
        <f t="shared" si="14"/>
        <v>100977.62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759531.89999999991</v>
      </c>
      <c r="H52" s="57">
        <f>SUM(H36:H51)</f>
        <v>5169627.8099999996</v>
      </c>
      <c r="I52" s="57">
        <f>SUM(I36:I51)</f>
        <v>5154131.4000000004</v>
      </c>
      <c r="J52" s="31">
        <f>IF(I52=0,"",H52/I52)</f>
        <v>1.0030065997153272</v>
      </c>
      <c r="K52" s="29"/>
      <c r="L52" s="57">
        <f>SUM(L36:L51)</f>
        <v>52211.03</v>
      </c>
      <c r="M52" s="57">
        <f>SUM(M36:M51)</f>
        <v>328924.36</v>
      </c>
      <c r="N52" s="57">
        <f>SUM(N36:N51)</f>
        <v>366673</v>
      </c>
      <c r="O52" s="158">
        <f>IF(N52=0,"",M52/N52)</f>
        <v>0.897050941847368</v>
      </c>
      <c r="P52" s="28"/>
      <c r="Q52" s="71">
        <f>SUM(Q36:Q51)</f>
        <v>1747.47</v>
      </c>
      <c r="R52" s="71">
        <f>SUM(R36:R51)</f>
        <v>100977.62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813490.39999999991</v>
      </c>
      <c r="W52" s="57">
        <f>SUM(W36:W51)</f>
        <v>5599529.79</v>
      </c>
      <c r="X52" s="57">
        <f>SUM(X36:X51)</f>
        <v>5520804.4000000004</v>
      </c>
      <c r="Y52" s="31">
        <f>IF(X52=0,"",W52/X52)</f>
        <v>1.0142597680149652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-753938.89999999991</v>
      </c>
      <c r="H53" s="58">
        <f>H32-H52</f>
        <v>166147.17000000086</v>
      </c>
      <c r="I53" s="58">
        <f>I32-I52</f>
        <v>629863.59999999963</v>
      </c>
      <c r="J53" s="31">
        <f>IF(I53=0,"",H53/I53)</f>
        <v>0.26378277773156117</v>
      </c>
      <c r="K53" s="29"/>
      <c r="L53" s="58">
        <f>L32-L52</f>
        <v>0</v>
      </c>
      <c r="M53" s="58">
        <f>M32-M52</f>
        <v>-3415</v>
      </c>
      <c r="N53" s="58">
        <f>N32-N52</f>
        <v>0</v>
      </c>
      <c r="O53" s="158"/>
      <c r="P53" s="28"/>
      <c r="Q53" s="159">
        <f>Q32-Q52</f>
        <v>9212.0700000000015</v>
      </c>
      <c r="R53" s="159">
        <f>R32-R52</f>
        <v>2415.1000000000058</v>
      </c>
      <c r="S53" s="159">
        <f>S32-S52</f>
        <v>0</v>
      </c>
      <c r="T53" s="158" t="str">
        <f>IF(S53=0,"",R53/S53)</f>
        <v/>
      </c>
      <c r="U53" s="28"/>
      <c r="V53" s="159">
        <f>V32-V52</f>
        <v>-744726.82999999984</v>
      </c>
      <c r="W53" s="58">
        <f>W32-W52</f>
        <v>165147.27000000048</v>
      </c>
      <c r="X53" s="58">
        <f>X32-X52</f>
        <v>629863.59999999963</v>
      </c>
      <c r="Y53" s="31">
        <f>IF(X53=0,"",W53/X53)</f>
        <v>0.26219529117097828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337414.63</v>
      </c>
      <c r="H56" s="19">
        <v>343127.81</v>
      </c>
      <c r="I56" s="19">
        <v>116588.1</v>
      </c>
      <c r="J56" s="8">
        <f>IF(I56=0,"%",H56/I56)</f>
        <v>2.9430774667397444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7">G56+L56+Q56</f>
        <v>337414.63</v>
      </c>
      <c r="W56" s="66">
        <f t="shared" si="17"/>
        <v>343127.81</v>
      </c>
      <c r="X56" s="59">
        <f t="shared" si="17"/>
        <v>116588.1</v>
      </c>
      <c r="Y56" s="8">
        <f>IF(X56=0,"%",W56/X56)</f>
        <v>2.9430774667397444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89065.85</v>
      </c>
      <c r="H57" s="19">
        <v>620146.82999999996</v>
      </c>
      <c r="I57" s="19">
        <v>726451.7</v>
      </c>
      <c r="J57" s="8">
        <f>IF(I57=0,"%",H57/I57)</f>
        <v>0.8536656050223298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7"/>
        <v>89065.85</v>
      </c>
      <c r="W57" s="66">
        <f t="shared" si="17"/>
        <v>620146.82999999996</v>
      </c>
      <c r="X57" s="59">
        <f t="shared" si="17"/>
        <v>726451.7</v>
      </c>
      <c r="Y57" s="8">
        <f>IF(X57=0,"%",W57/X57)</f>
        <v>0.8536656050223298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248348.78</v>
      </c>
      <c r="H58" s="57">
        <f>SUM(H56-H57)</f>
        <v>-277019.01999999996</v>
      </c>
      <c r="I58" s="57">
        <f>SUM(I56-I57)</f>
        <v>-609863.6</v>
      </c>
      <c r="J58" s="31">
        <f>IF(I58=0,"",H58/I58)</f>
        <v>0.45423111003837574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426480.48</v>
      </c>
      <c r="W58" s="57">
        <f>W56-W57</f>
        <v>-277019.01999999996</v>
      </c>
      <c r="X58" s="57">
        <f>SUM(X56:X57)</f>
        <v>843039.79999999993</v>
      </c>
      <c r="Y58" s="31">
        <f>IF(X58=0,"",W58/X58)</f>
        <v>-0.32859542337147069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-505590.11999999988</v>
      </c>
      <c r="H60" s="59">
        <f>H53+H58</f>
        <v>-110871.8499999991</v>
      </c>
      <c r="I60" s="59">
        <f>I53+I58</f>
        <v>19999.999999999651</v>
      </c>
      <c r="J60" s="8">
        <f>IF(I60=0,"",H60/I60)</f>
        <v>-5.5435925000000523</v>
      </c>
      <c r="K60" s="29"/>
      <c r="L60" s="59"/>
      <c r="M60" s="59">
        <f>M32-M52+M58</f>
        <v>-3415</v>
      </c>
      <c r="N60" s="59"/>
      <c r="O60" s="28"/>
      <c r="P60" s="28"/>
      <c r="Q60" s="68"/>
      <c r="R60" s="68">
        <f>R32-R52+R58</f>
        <v>2415.1000000000058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-111871.74999999948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-505590.11999999988</v>
      </c>
      <c r="H65" s="65">
        <f>H63+H60</f>
        <v>-110871.8499999991</v>
      </c>
      <c r="I65" s="65">
        <f>I63+I60</f>
        <v>19999.999999999651</v>
      </c>
      <c r="J65" s="38">
        <f>IF(I65=0,"%",H65/I65)</f>
        <v>-5.5435925000000523</v>
      </c>
      <c r="K65" s="39"/>
      <c r="L65" s="65">
        <f>L63+L60</f>
        <v>0</v>
      </c>
      <c r="M65" s="65">
        <f>M63+M60</f>
        <v>-3415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2415.1000000000058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-111871.74999999948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>
    <pageSetUpPr fitToPage="1"/>
  </sheetPr>
  <dimension ref="A1:Z68"/>
  <sheetViews>
    <sheetView topLeftCell="C1" zoomScale="80" zoomScaleNormal="80" zoomScaleSheetLayoutView="50" zoomScalePageLayoutView="40" workbookViewId="0">
      <selection activeCell="Q15" sqref="Q1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59787.12</v>
      </c>
      <c r="M17" s="19">
        <v>416316.41</v>
      </c>
      <c r="N17" s="19">
        <v>383644.78</v>
      </c>
      <c r="O17" s="20">
        <f>IF(N17=0,"%",M17/N17)</f>
        <v>1.0851611482893107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59787.12</v>
      </c>
      <c r="W17" s="23">
        <f t="shared" si="1"/>
        <v>416316.41</v>
      </c>
      <c r="X17" s="23">
        <f t="shared" si="1"/>
        <v>383644.78</v>
      </c>
      <c r="Y17" s="8">
        <f>IF(X17=0,"%",W17/X17)</f>
        <v>1.0851611482893107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0</v>
      </c>
      <c r="H19" s="19">
        <v>3081812.02</v>
      </c>
      <c r="I19" s="19">
        <v>3275711</v>
      </c>
      <c r="J19" s="20">
        <f t="shared" si="2"/>
        <v>0.94080705532325659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0</v>
      </c>
      <c r="W19" s="23">
        <f t="shared" si="5"/>
        <v>3081812.02</v>
      </c>
      <c r="X19" s="23">
        <f t="shared" si="5"/>
        <v>3275711</v>
      </c>
      <c r="Y19" s="8">
        <f t="shared" ref="Y19:Y24" si="6">IF(X19=0,"%",W19/X19)</f>
        <v>0.94080705532325659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0</v>
      </c>
      <c r="H21" s="19">
        <v>140546.01</v>
      </c>
      <c r="I21" s="19">
        <v>102054</v>
      </c>
      <c r="J21" s="20">
        <f t="shared" si="2"/>
        <v>1.3771729672526309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140546.01</v>
      </c>
      <c r="X21" s="23">
        <f t="shared" si="5"/>
        <v>102054</v>
      </c>
      <c r="Y21" s="8">
        <f>IF(X21=0,"%",W21/X21)</f>
        <v>1.3771729672526309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0</v>
      </c>
      <c r="H22" s="19">
        <v>477113.01</v>
      </c>
      <c r="I22" s="19">
        <v>478364</v>
      </c>
      <c r="J22" s="20">
        <f t="shared" si="2"/>
        <v>0.99738485755617068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477113.01</v>
      </c>
      <c r="X22" s="23">
        <f t="shared" si="5"/>
        <v>478364</v>
      </c>
      <c r="Y22" s="8">
        <f>IF(X22=0,"%",W22/X22)</f>
        <v>0.99738485755617068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8400</v>
      </c>
      <c r="I24" s="19">
        <v>8400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8400</v>
      </c>
      <c r="X24" s="23">
        <f t="shared" si="5"/>
        <v>8400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0</v>
      </c>
      <c r="H27" s="19">
        <v>188665.01</v>
      </c>
      <c r="I27" s="19">
        <v>190619</v>
      </c>
      <c r="J27" s="20">
        <f t="shared" si="2"/>
        <v>0.98974923800880299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188665.01</v>
      </c>
      <c r="X27" s="23">
        <f t="shared" si="9"/>
        <v>190619</v>
      </c>
      <c r="Y27" s="8">
        <f t="shared" si="10"/>
        <v>0.98974923800880299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250</v>
      </c>
      <c r="I29" s="19">
        <v>250</v>
      </c>
      <c r="J29" s="20">
        <f t="shared" si="2"/>
        <v>1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250</v>
      </c>
      <c r="X29" s="23">
        <f t="shared" si="9"/>
        <v>250</v>
      </c>
      <c r="Y29" s="8">
        <f t="shared" si="10"/>
        <v>1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44676.73</v>
      </c>
      <c r="I30" s="19">
        <v>40348</v>
      </c>
      <c r="J30" s="20">
        <f t="shared" si="2"/>
        <v>1.1072848716169328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44676.73</v>
      </c>
      <c r="X30" s="23">
        <f t="shared" si="9"/>
        <v>40348</v>
      </c>
      <c r="Y30" s="8">
        <f t="shared" si="10"/>
        <v>1.1072848716169328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1745.27</v>
      </c>
      <c r="R31" s="19">
        <v>70688.820000000007</v>
      </c>
      <c r="S31" s="19">
        <v>0</v>
      </c>
      <c r="T31" s="20" t="str">
        <f t="shared" si="8"/>
        <v>%</v>
      </c>
      <c r="U31" s="28"/>
      <c r="V31" s="19">
        <f t="shared" si="9"/>
        <v>1745.27</v>
      </c>
      <c r="W31" s="23">
        <f t="shared" si="9"/>
        <v>70688.820000000007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0</v>
      </c>
      <c r="H32" s="57">
        <f>SUM(H16:H31)</f>
        <v>3941462.78</v>
      </c>
      <c r="I32" s="57">
        <f>SUM(I16:I31)</f>
        <v>4095746</v>
      </c>
      <c r="J32" s="31">
        <f>IF(I32=0,"",H32/I32)</f>
        <v>0.96233086231421572</v>
      </c>
      <c r="K32" s="29"/>
      <c r="L32" s="57">
        <f>SUM(L16:L31)</f>
        <v>59787.12</v>
      </c>
      <c r="M32" s="57">
        <f>SUM(M16:M31)</f>
        <v>416316.41</v>
      </c>
      <c r="N32" s="57">
        <f>SUM(N16:N31)</f>
        <v>383644.78</v>
      </c>
      <c r="O32" s="158">
        <f>IF(N32=0,"",M32/N32)</f>
        <v>1.0851611482893107</v>
      </c>
      <c r="P32" s="28"/>
      <c r="Q32" s="71">
        <f>SUM(Q16:Q31)</f>
        <v>1745.27</v>
      </c>
      <c r="R32" s="71">
        <f>SUM(R16:R31)</f>
        <v>70688.820000000007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61532.39</v>
      </c>
      <c r="W32" s="57">
        <f>SUM(W16:W31)</f>
        <v>4428468.0100000007</v>
      </c>
      <c r="X32" s="57">
        <f>SUM(X16:X31)</f>
        <v>4479390.78</v>
      </c>
      <c r="Y32" s="31">
        <f>IF(X32=0,"",W32/X32)</f>
        <v>0.98863176434006061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422930.89999999997</v>
      </c>
      <c r="H36" s="19">
        <v>2919758.7600000002</v>
      </c>
      <c r="I36" s="19">
        <v>2755282.82</v>
      </c>
      <c r="J36" s="8">
        <f t="shared" ref="J36:J51" si="11">IF(I36=0,"%",H36/I36)</f>
        <v>1.0596947575784617</v>
      </c>
      <c r="K36" s="29"/>
      <c r="L36" s="19">
        <v>21198.12</v>
      </c>
      <c r="M36" s="19">
        <v>172630.27000000002</v>
      </c>
      <c r="N36" s="19">
        <v>147260.85999999999</v>
      </c>
      <c r="O36" s="20">
        <f t="shared" ref="O36:O51" si="12">IF(N36=0,"%",M36/N36)</f>
        <v>1.1722753079127748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444129.01999999996</v>
      </c>
      <c r="W36" s="23">
        <f t="shared" ref="W36:W51" si="15">H36+M36+R36</f>
        <v>3092389.0300000003</v>
      </c>
      <c r="X36" s="23">
        <f t="shared" ref="X36:X51" si="16">I36+N36+S36</f>
        <v>2902543.6799999997</v>
      </c>
      <c r="Y36" s="8">
        <f t="shared" ref="Y36:Y51" si="17">IF(X36=0,"%",W36/X36)</f>
        <v>1.0654065436837803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25995.799999999996</v>
      </c>
      <c r="H37" s="19">
        <v>185079.63</v>
      </c>
      <c r="I37" s="19">
        <v>193214.41999999998</v>
      </c>
      <c r="J37" s="8">
        <f t="shared" si="11"/>
        <v>0.95789760412292224</v>
      </c>
      <c r="K37" s="29"/>
      <c r="L37" s="19">
        <v>38589</v>
      </c>
      <c r="M37" s="19">
        <v>240975.84999999998</v>
      </c>
      <c r="N37" s="19">
        <v>236383.90999999997</v>
      </c>
      <c r="O37" s="20">
        <f t="shared" si="12"/>
        <v>1.0194257722532807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64584.799999999996</v>
      </c>
      <c r="W37" s="23">
        <f t="shared" si="15"/>
        <v>426055.48</v>
      </c>
      <c r="X37" s="23">
        <f t="shared" si="16"/>
        <v>429598.32999999996</v>
      </c>
      <c r="Y37" s="8">
        <f t="shared" si="17"/>
        <v>0.99175311039966108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3401.32</v>
      </c>
      <c r="H38" s="19">
        <v>17151.32</v>
      </c>
      <c r="I38" s="19">
        <v>18750</v>
      </c>
      <c r="J38" s="8">
        <f t="shared" si="11"/>
        <v>0.91473706666666665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3401.32</v>
      </c>
      <c r="W38" s="23">
        <f t="shared" si="15"/>
        <v>17151.32</v>
      </c>
      <c r="X38" s="23">
        <f t="shared" si="16"/>
        <v>18750</v>
      </c>
      <c r="Y38" s="8">
        <f t="shared" si="17"/>
        <v>0.91473706666666665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42200.669999999991</v>
      </c>
      <c r="H40" s="19">
        <v>436114.9</v>
      </c>
      <c r="I40" s="19">
        <v>440809.82</v>
      </c>
      <c r="J40" s="8">
        <f t="shared" si="11"/>
        <v>0.98934932983117307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42200.669999999991</v>
      </c>
      <c r="W40" s="23">
        <f t="shared" si="15"/>
        <v>436114.9</v>
      </c>
      <c r="X40" s="23">
        <f t="shared" si="16"/>
        <v>440809.82</v>
      </c>
      <c r="Y40" s="8">
        <f t="shared" si="17"/>
        <v>0.98934932983117307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0</v>
      </c>
      <c r="H42" s="19">
        <v>18204.759999999998</v>
      </c>
      <c r="I42" s="19">
        <v>18018.78</v>
      </c>
      <c r="J42" s="8">
        <f t="shared" si="11"/>
        <v>1.0103214535057312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18204.759999999998</v>
      </c>
      <c r="X42" s="23">
        <f t="shared" si="16"/>
        <v>18018.78</v>
      </c>
      <c r="Y42" s="8">
        <f t="shared" si="17"/>
        <v>1.0103214535057312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8208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8208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44442.81</v>
      </c>
      <c r="H46" s="19">
        <v>360676.93</v>
      </c>
      <c r="I46" s="19">
        <v>335267.57</v>
      </c>
      <c r="J46" s="8">
        <f t="shared" si="11"/>
        <v>1.0757883024594355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44442.81</v>
      </c>
      <c r="W46" s="23">
        <f t="shared" si="15"/>
        <v>360676.93</v>
      </c>
      <c r="X46" s="23">
        <f t="shared" si="16"/>
        <v>335267.57</v>
      </c>
      <c r="Y46" s="8">
        <f t="shared" si="17"/>
        <v>1.0757883024594355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5400</v>
      </c>
      <c r="I47" s="19">
        <v>5400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5400</v>
      </c>
      <c r="X47" s="23">
        <f t="shared" si="16"/>
        <v>5400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65.97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65.97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20"/>
      <c r="P50" s="28"/>
      <c r="Q50" s="19">
        <v>0</v>
      </c>
      <c r="R50" s="19">
        <v>0</v>
      </c>
      <c r="S50" s="19">
        <v>0</v>
      </c>
      <c r="T50" s="20"/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67">
        <v>3596.77</v>
      </c>
      <c r="R51" s="19">
        <v>70793.350000000006</v>
      </c>
      <c r="S51" s="19">
        <v>0</v>
      </c>
      <c r="T51" s="20" t="str">
        <f t="shared" si="13"/>
        <v>%</v>
      </c>
      <c r="U51" s="28"/>
      <c r="V51" s="19">
        <f t="shared" si="14"/>
        <v>3596.77</v>
      </c>
      <c r="W51" s="23">
        <f t="shared" si="15"/>
        <v>70793.350000000006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538971.5</v>
      </c>
      <c r="H52" s="57">
        <f>SUM(H36:H51)</f>
        <v>3942452.27</v>
      </c>
      <c r="I52" s="57">
        <f>SUM(I36:I51)</f>
        <v>3766743.4099999992</v>
      </c>
      <c r="J52" s="31">
        <f>IF(I52=0,"",H52/I52)</f>
        <v>1.0466474195012929</v>
      </c>
      <c r="K52" s="29"/>
      <c r="L52" s="57">
        <f>SUM(L36:L51)</f>
        <v>59787.119999999995</v>
      </c>
      <c r="M52" s="57">
        <f>SUM(M36:M51)</f>
        <v>421814.12</v>
      </c>
      <c r="N52" s="57">
        <f>SUM(N36:N51)</f>
        <v>383644.76999999996</v>
      </c>
      <c r="O52" s="158">
        <f>IF(N52=0,"",M52/N52)</f>
        <v>1.0994913862633917</v>
      </c>
      <c r="P52" s="28"/>
      <c r="Q52" s="71">
        <f>SUM(Q36:Q51)</f>
        <v>3596.77</v>
      </c>
      <c r="R52" s="71">
        <f>SUM(R36:R51)</f>
        <v>70793.350000000006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602355.3899999999</v>
      </c>
      <c r="W52" s="57">
        <f>SUM(W36:W51)</f>
        <v>4435059.7399999993</v>
      </c>
      <c r="X52" s="57">
        <f>SUM(X36:X51)</f>
        <v>4150388.1799999992</v>
      </c>
      <c r="Y52" s="31">
        <f>IF(X52=0,"",W52/X52)</f>
        <v>1.0685891409800614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-538971.5</v>
      </c>
      <c r="H53" s="58">
        <f>H32-H52</f>
        <v>-989.49000000022352</v>
      </c>
      <c r="I53" s="58">
        <f>I32-I52</f>
        <v>329002.59000000078</v>
      </c>
      <c r="J53" s="31">
        <f>IF(I53=0,"",H53/I53)</f>
        <v>-3.0075447126425999E-3</v>
      </c>
      <c r="K53" s="29"/>
      <c r="L53" s="58">
        <f>L32-L52</f>
        <v>0</v>
      </c>
      <c r="M53" s="58">
        <f>M32-M52</f>
        <v>-5497.710000000021</v>
      </c>
      <c r="N53" s="58">
        <f>N32-N52</f>
        <v>1.0000000067520887E-2</v>
      </c>
      <c r="O53" s="158">
        <f>IF(N53=0,"",M53/N53)</f>
        <v>-549770.99628789956</v>
      </c>
      <c r="P53" s="28"/>
      <c r="Q53" s="159">
        <f>Q32-Q52</f>
        <v>-1851.5</v>
      </c>
      <c r="R53" s="159">
        <f>R32-R52</f>
        <v>-104.52999999999884</v>
      </c>
      <c r="S53" s="159">
        <f>S32-S52</f>
        <v>0</v>
      </c>
      <c r="T53" s="158" t="str">
        <f>IF(S53=0,"",R53/S53)</f>
        <v/>
      </c>
      <c r="U53" s="28"/>
      <c r="V53" s="159">
        <f>V32-V52</f>
        <v>-540822.99999999988</v>
      </c>
      <c r="W53" s="58">
        <f>W32-W52</f>
        <v>-6591.7299999985844</v>
      </c>
      <c r="X53" s="58">
        <f>X32-X52</f>
        <v>329002.60000000102</v>
      </c>
      <c r="Y53" s="31">
        <f>IF(X53=0,"",W53/X53)</f>
        <v>-2.0035495160216254E-2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20"/>
      <c r="P54" s="28"/>
      <c r="Q54" s="68"/>
      <c r="R54" s="68"/>
      <c r="S54" s="68"/>
      <c r="T54" s="20"/>
      <c r="U54" s="28"/>
      <c r="V54" s="68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20"/>
      <c r="P55" s="28"/>
      <c r="Q55" s="68"/>
      <c r="R55" s="68"/>
      <c r="S55" s="68"/>
      <c r="T55" s="20"/>
      <c r="U55" s="28"/>
      <c r="V55" s="68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210439.4</v>
      </c>
      <c r="H56" s="19">
        <v>210800.38999999998</v>
      </c>
      <c r="I56" s="19">
        <v>246288</v>
      </c>
      <c r="J56" s="8">
        <f>IF(I56=0,"%",H56/I56)</f>
        <v>0.85591011336321698</v>
      </c>
      <c r="K56" s="29"/>
      <c r="L56" s="67">
        <v>0</v>
      </c>
      <c r="M56" s="67">
        <v>0</v>
      </c>
      <c r="N56" s="67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210439.4</v>
      </c>
      <c r="W56" s="66">
        <f t="shared" si="18"/>
        <v>210800.38999999998</v>
      </c>
      <c r="X56" s="59">
        <f t="shared" si="18"/>
        <v>246288</v>
      </c>
      <c r="Y56" s="8">
        <f>IF(X56=0,"%",W56/X56)</f>
        <v>0.85591011336321698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71875.44</v>
      </c>
      <c r="H57" s="19">
        <v>521132.87</v>
      </c>
      <c r="I57" s="19">
        <v>575290.59000000008</v>
      </c>
      <c r="J57" s="8">
        <f>IF(I57=0,"%",H57/I57)</f>
        <v>0.90586023665014215</v>
      </c>
      <c r="K57" s="29"/>
      <c r="L57" s="66">
        <v>0</v>
      </c>
      <c r="M57" s="66">
        <v>0</v>
      </c>
      <c r="N57" s="66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71875.44</v>
      </c>
      <c r="W57" s="66">
        <f t="shared" si="18"/>
        <v>521132.87</v>
      </c>
      <c r="X57" s="59">
        <f t="shared" si="18"/>
        <v>575290.59000000008</v>
      </c>
      <c r="Y57" s="8">
        <f>IF(X57=0,"%",W57/X57)</f>
        <v>0.90586023665014215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138563.96</v>
      </c>
      <c r="H58" s="57">
        <f>SUM(H56-H57)</f>
        <v>-310332.48</v>
      </c>
      <c r="I58" s="57">
        <f>SUM(I56-I57)</f>
        <v>-329002.59000000008</v>
      </c>
      <c r="J58" s="31">
        <f>IF(I58=0,"",H58/I58)</f>
        <v>0.9432523920252418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282314.83999999997</v>
      </c>
      <c r="W58" s="57">
        <f>W56-W57</f>
        <v>-310332.48</v>
      </c>
      <c r="X58" s="57">
        <f>SUM(X56:X57)</f>
        <v>821578.59000000008</v>
      </c>
      <c r="Y58" s="31">
        <f>IF(X58=0,"",W58/X58)</f>
        <v>-0.37772707781978587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-400407.54000000004</v>
      </c>
      <c r="H60" s="59">
        <f>H53+H58</f>
        <v>-311321.9700000002</v>
      </c>
      <c r="I60" s="59">
        <f>I53+I58</f>
        <v>6.9849193096160889E-10</v>
      </c>
      <c r="J60" s="8"/>
      <c r="K60" s="29"/>
      <c r="L60" s="59"/>
      <c r="M60" s="59">
        <f>M32-M52+M58</f>
        <v>-5497.710000000021</v>
      </c>
      <c r="N60" s="59"/>
      <c r="O60" s="28"/>
      <c r="P60" s="28"/>
      <c r="Q60" s="68"/>
      <c r="R60" s="68">
        <f>R32-R52+R58</f>
        <v>-104.52999999999884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-316924.20999999857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-400407.54000000004</v>
      </c>
      <c r="H65" s="65">
        <f>H63+H60</f>
        <v>-311321.9700000002</v>
      </c>
      <c r="I65" s="65">
        <f>I63+I60</f>
        <v>6.9849193096160889E-10</v>
      </c>
      <c r="J65" s="38"/>
      <c r="K65" s="39"/>
      <c r="L65" s="65">
        <f>L63+L60</f>
        <v>0</v>
      </c>
      <c r="M65" s="65">
        <f>M63+M60</f>
        <v>-5497.710000000021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-104.52999999999884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-316924.20999999857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>
    <pageSetUpPr fitToPage="1"/>
  </sheetPr>
  <dimension ref="A1:Z68"/>
  <sheetViews>
    <sheetView topLeftCell="C1" zoomScale="80" zoomScaleNormal="80" zoomScaleSheetLayoutView="80" zoomScalePageLayoutView="40" workbookViewId="0">
      <selection activeCell="D12" sqref="D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53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34916.74</v>
      </c>
      <c r="M17" s="23">
        <v>212588.9</v>
      </c>
      <c r="N17" s="19">
        <v>218997.22</v>
      </c>
      <c r="O17" s="20">
        <f>IF(N17=0,"%",M17/N17)</f>
        <v>0.97073789338513061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34916.74</v>
      </c>
      <c r="W17" s="23">
        <f t="shared" si="1"/>
        <v>212588.9</v>
      </c>
      <c r="X17" s="23">
        <f t="shared" si="1"/>
        <v>218997.22</v>
      </c>
      <c r="Y17" s="8">
        <f>IF(X17=0,"%",W17/X17)</f>
        <v>0.97073789338513061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0</v>
      </c>
      <c r="H19" s="23">
        <v>2960093.64</v>
      </c>
      <c r="I19" s="19">
        <v>3161960</v>
      </c>
      <c r="J19" s="20">
        <f t="shared" si="2"/>
        <v>0.93615783880884018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0</v>
      </c>
      <c r="W19" s="23">
        <f t="shared" si="5"/>
        <v>2960093.64</v>
      </c>
      <c r="X19" s="23">
        <f t="shared" si="5"/>
        <v>3161960</v>
      </c>
      <c r="Y19" s="8">
        <f t="shared" ref="Y19:Y24" si="6">IF(X19=0,"%",W19/X19)</f>
        <v>0.93615783880884018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0</v>
      </c>
      <c r="H21" s="23">
        <v>51701.36</v>
      </c>
      <c r="I21" s="19">
        <v>54869</v>
      </c>
      <c r="J21" s="20">
        <f t="shared" si="2"/>
        <v>0.94226904080628404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51701.36</v>
      </c>
      <c r="X21" s="23">
        <f t="shared" si="5"/>
        <v>54869</v>
      </c>
      <c r="Y21" s="8">
        <f>IF(X21=0,"%",W21/X21)</f>
        <v>0.94226904080628404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0</v>
      </c>
      <c r="H22" s="23">
        <v>461148.03</v>
      </c>
      <c r="I22" s="19">
        <v>466426</v>
      </c>
      <c r="J22" s="20">
        <f t="shared" si="2"/>
        <v>0.98868422858073957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461148.03</v>
      </c>
      <c r="X22" s="23">
        <f t="shared" si="5"/>
        <v>466426</v>
      </c>
      <c r="Y22" s="8">
        <f t="shared" si="6"/>
        <v>0.98868422858073957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8700</v>
      </c>
      <c r="I24" s="19">
        <v>8700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8700</v>
      </c>
      <c r="X24" s="23">
        <f t="shared" si="5"/>
        <v>8700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0</v>
      </c>
      <c r="H27" s="23">
        <v>186154</v>
      </c>
      <c r="I27" s="19">
        <v>189776</v>
      </c>
      <c r="J27" s="20">
        <f t="shared" si="2"/>
        <v>0.98091434111794962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186154</v>
      </c>
      <c r="X27" s="23">
        <f t="shared" si="9"/>
        <v>189776</v>
      </c>
      <c r="Y27" s="8">
        <f t="shared" si="10"/>
        <v>0.98091434111794962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80044.5</v>
      </c>
      <c r="H29" s="23">
        <v>81783.199999999997</v>
      </c>
      <c r="I29" s="19">
        <v>81332</v>
      </c>
      <c r="J29" s="20">
        <f t="shared" si="2"/>
        <v>1.0055476319283922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80044.5</v>
      </c>
      <c r="W29" s="23">
        <f t="shared" si="9"/>
        <v>81783.199999999997</v>
      </c>
      <c r="X29" s="23">
        <f t="shared" si="9"/>
        <v>81332</v>
      </c>
      <c r="Y29" s="8">
        <f t="shared" si="10"/>
        <v>1.0055476319283922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0</v>
      </c>
      <c r="H30" s="23">
        <v>7814.62</v>
      </c>
      <c r="I30" s="19">
        <v>71905.61</v>
      </c>
      <c r="J30" s="20">
        <f t="shared" si="2"/>
        <v>0.10867886386055274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7814.62</v>
      </c>
      <c r="X30" s="23">
        <f t="shared" si="9"/>
        <v>71905.61</v>
      </c>
      <c r="Y30" s="8">
        <f t="shared" si="10"/>
        <v>0.10867886386055274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8420.76</v>
      </c>
      <c r="R31" s="19">
        <v>141484.19</v>
      </c>
      <c r="S31" s="19">
        <v>0</v>
      </c>
      <c r="T31" s="20" t="str">
        <f t="shared" si="8"/>
        <v>%</v>
      </c>
      <c r="U31" s="28"/>
      <c r="V31" s="19">
        <f t="shared" si="9"/>
        <v>8420.76</v>
      </c>
      <c r="W31" s="23">
        <f t="shared" si="9"/>
        <v>141484.19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80044.5</v>
      </c>
      <c r="H32" s="71">
        <f>SUM(H16:H31)</f>
        <v>3757394.8500000006</v>
      </c>
      <c r="I32" s="57">
        <f>SUM(I16:I31)</f>
        <v>4034968.61</v>
      </c>
      <c r="J32" s="31">
        <f>IF(I32=0,"",H32/I32)</f>
        <v>0.93120795058675832</v>
      </c>
      <c r="K32" s="29"/>
      <c r="L32" s="57">
        <f>SUM(L16:L31)</f>
        <v>34916.74</v>
      </c>
      <c r="M32" s="57">
        <f>SUM(M16:M31)</f>
        <v>212588.9</v>
      </c>
      <c r="N32" s="57">
        <f>SUM(N16:N31)</f>
        <v>218997.22</v>
      </c>
      <c r="O32" s="158">
        <f>IF(N32=0,"",M32/N32)</f>
        <v>0.97073789338513061</v>
      </c>
      <c r="P32" s="28"/>
      <c r="Q32" s="71">
        <f>SUM(Q16:Q31)</f>
        <v>8420.76</v>
      </c>
      <c r="R32" s="71">
        <f>SUM(R16:R31)</f>
        <v>141484.19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123381.99999999999</v>
      </c>
      <c r="W32" s="57">
        <f>SUM(W16:W31)</f>
        <v>4111467.94</v>
      </c>
      <c r="X32" s="57">
        <f>SUM(X16:X31)</f>
        <v>4253965.83</v>
      </c>
      <c r="Y32" s="31">
        <f>IF(X32=0,"",W32/X32)</f>
        <v>0.96650234259168932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469261.70999999996</v>
      </c>
      <c r="H36" s="23">
        <v>2963028.9699999993</v>
      </c>
      <c r="I36" s="19">
        <v>2980267.5600000005</v>
      </c>
      <c r="J36" s="8">
        <f t="shared" ref="J36:J51" si="11">IF(I36=0,"%",H36/I36)</f>
        <v>0.99421575759459624</v>
      </c>
      <c r="K36" s="29"/>
      <c r="L36" s="23">
        <v>18188.5</v>
      </c>
      <c r="M36" s="23">
        <v>109008.54</v>
      </c>
      <c r="N36" s="19">
        <v>110933.23000000001</v>
      </c>
      <c r="O36" s="20">
        <f t="shared" ref="O36:O51" si="12">IF(N36=0,"%",M36/N36)</f>
        <v>0.98265001388673157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487450.20999999996</v>
      </c>
      <c r="W36" s="23">
        <f t="shared" ref="W36:W51" si="15">H36+M36+R36</f>
        <v>3072037.5099999993</v>
      </c>
      <c r="X36" s="23">
        <f t="shared" ref="X36:X51" si="16">I36+N36+S36</f>
        <v>3091200.7900000005</v>
      </c>
      <c r="Y36" s="8">
        <f t="shared" ref="Y36:Y51" si="17">IF(X36=0,"%",W36/X36)</f>
        <v>0.99380070034208257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24153.31</v>
      </c>
      <c r="H37" s="23">
        <v>137657.66999999995</v>
      </c>
      <c r="I37" s="19">
        <v>136813.24</v>
      </c>
      <c r="J37" s="8">
        <f t="shared" si="11"/>
        <v>1.0061721365563741</v>
      </c>
      <c r="K37" s="29"/>
      <c r="L37" s="23">
        <v>16728.240000000002</v>
      </c>
      <c r="M37" s="23">
        <v>103580.35999999999</v>
      </c>
      <c r="N37" s="23">
        <v>108063.99</v>
      </c>
      <c r="O37" s="20">
        <f t="shared" si="12"/>
        <v>0.95850949053426571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40881.550000000003</v>
      </c>
      <c r="W37" s="23">
        <f t="shared" si="15"/>
        <v>241238.02999999994</v>
      </c>
      <c r="X37" s="23">
        <f t="shared" si="16"/>
        <v>244877.22999999998</v>
      </c>
      <c r="Y37" s="8">
        <f t="shared" si="17"/>
        <v>0.98513867540889755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3401.32</v>
      </c>
      <c r="H38" s="23">
        <v>17151.32</v>
      </c>
      <c r="I38" s="19">
        <v>18750</v>
      </c>
      <c r="J38" s="8">
        <f t="shared" si="11"/>
        <v>0.91473706666666665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3401.32</v>
      </c>
      <c r="W38" s="23">
        <f t="shared" si="15"/>
        <v>17151.32</v>
      </c>
      <c r="X38" s="23">
        <f t="shared" si="16"/>
        <v>18750</v>
      </c>
      <c r="Y38" s="8">
        <f t="shared" si="17"/>
        <v>0.91473706666666665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37185.760000000002</v>
      </c>
      <c r="H40" s="23">
        <v>420684.81000000006</v>
      </c>
      <c r="I40" s="19">
        <v>417248.15</v>
      </c>
      <c r="J40" s="8">
        <f t="shared" si="11"/>
        <v>1.0082364894847347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37185.760000000002</v>
      </c>
      <c r="W40" s="23">
        <f t="shared" si="15"/>
        <v>420684.81000000006</v>
      </c>
      <c r="X40" s="23">
        <f t="shared" si="16"/>
        <v>417248.15</v>
      </c>
      <c r="Y40" s="8">
        <f t="shared" si="17"/>
        <v>1.0082364894847347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0</v>
      </c>
      <c r="H42" s="23">
        <v>18891.53</v>
      </c>
      <c r="I42" s="19">
        <v>17940</v>
      </c>
      <c r="J42" s="8">
        <f t="shared" si="11"/>
        <v>1.0530395763656633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18891.53</v>
      </c>
      <c r="X42" s="23">
        <f t="shared" si="16"/>
        <v>17940</v>
      </c>
      <c r="Y42" s="8">
        <f t="shared" si="17"/>
        <v>1.0530395763656633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11606.880000000001</v>
      </c>
      <c r="H46" s="23">
        <v>157571.06999999998</v>
      </c>
      <c r="I46" s="19">
        <v>166916.65</v>
      </c>
      <c r="J46" s="8">
        <f t="shared" si="11"/>
        <v>0.94401049865307018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11606.880000000001</v>
      </c>
      <c r="W46" s="23">
        <f t="shared" si="15"/>
        <v>157571.06999999998</v>
      </c>
      <c r="X46" s="23">
        <f t="shared" si="16"/>
        <v>166916.65</v>
      </c>
      <c r="Y46" s="8">
        <f t="shared" si="17"/>
        <v>0.94401049865307018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16500</v>
      </c>
      <c r="I47" s="19">
        <v>16500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16500</v>
      </c>
      <c r="X47" s="23">
        <f t="shared" si="16"/>
        <v>16500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12540.91</v>
      </c>
      <c r="R51" s="19">
        <v>140626.85</v>
      </c>
      <c r="S51" s="19">
        <v>0</v>
      </c>
      <c r="T51" s="20" t="str">
        <f t="shared" si="13"/>
        <v>%</v>
      </c>
      <c r="U51" s="28"/>
      <c r="V51" s="19">
        <f t="shared" si="14"/>
        <v>12540.91</v>
      </c>
      <c r="W51" s="23">
        <f t="shared" si="15"/>
        <v>140626.85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545608.98</v>
      </c>
      <c r="H52" s="57">
        <f>SUM(H36:H51)</f>
        <v>3731485.3699999987</v>
      </c>
      <c r="I52" s="57">
        <f>SUM(I36:I51)</f>
        <v>3754435.6000000006</v>
      </c>
      <c r="J52" s="31">
        <f>IF(I52=0,"",H52/I52)</f>
        <v>0.99388716908607999</v>
      </c>
      <c r="K52" s="29"/>
      <c r="L52" s="57">
        <f>SUM(L36:L50)</f>
        <v>34916.740000000005</v>
      </c>
      <c r="M52" s="57">
        <f>SUM(M36:M50)</f>
        <v>212588.89999999997</v>
      </c>
      <c r="N52" s="57">
        <f>SUM(N36:N50)</f>
        <v>218997.22000000003</v>
      </c>
      <c r="O52" s="158">
        <f>IF(N52=0,"",M52/N52)</f>
        <v>0.97073789338513039</v>
      </c>
      <c r="P52" s="28"/>
      <c r="Q52" s="71">
        <f>SUM(Q36:Q51)</f>
        <v>12540.91</v>
      </c>
      <c r="R52" s="71">
        <f>SUM(R36:R51)</f>
        <v>140626.85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593066.63</v>
      </c>
      <c r="W52" s="57">
        <f>SUM(W36:W51)</f>
        <v>4084701.1199999987</v>
      </c>
      <c r="X52" s="57">
        <f>SUM(X36:X51)</f>
        <v>3973432.8200000003</v>
      </c>
      <c r="Y52" s="31">
        <f>IF(X52=0,"",W52/X52)</f>
        <v>1.0280030656212273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-465564.48</v>
      </c>
      <c r="H53" s="58">
        <f>H32-H52</f>
        <v>25909.480000001844</v>
      </c>
      <c r="I53" s="58">
        <f>I32-I52</f>
        <v>280533.00999999931</v>
      </c>
      <c r="J53" s="31">
        <f>IF(I53=0,"",H53/I53)</f>
        <v>9.2358043711155094E-2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58" t="str">
        <f>IF(N53=0,"",M53/N53)</f>
        <v/>
      </c>
      <c r="P53" s="28"/>
      <c r="Q53" s="159">
        <f>Q32-Q52</f>
        <v>-4120.1499999999996</v>
      </c>
      <c r="R53" s="159">
        <f>R32-R52</f>
        <v>857.33999999999651</v>
      </c>
      <c r="S53" s="159">
        <f>S32-S52</f>
        <v>0</v>
      </c>
      <c r="T53" s="158" t="str">
        <f>IF(S53=0,"",R53/S53)</f>
        <v/>
      </c>
      <c r="U53" s="28"/>
      <c r="V53" s="159">
        <f>V32-V52</f>
        <v>-469684.63</v>
      </c>
      <c r="W53" s="58">
        <f>W32-W52</f>
        <v>26766.820000001229</v>
      </c>
      <c r="X53" s="58">
        <f>X32-X52</f>
        <v>280533.00999999978</v>
      </c>
      <c r="Y53" s="31">
        <f>IF(X53=0,"",W53/X53)</f>
        <v>9.5414154647972621E-2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258905.64</v>
      </c>
      <c r="H56" s="23">
        <v>258905.64</v>
      </c>
      <c r="I56" s="19">
        <v>245103.05</v>
      </c>
      <c r="J56" s="8">
        <f>IF(I56=0,"%",H56/I56)</f>
        <v>1.0563134159285248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258905.64</v>
      </c>
      <c r="W56" s="66">
        <f t="shared" si="18"/>
        <v>258905.64</v>
      </c>
      <c r="X56" s="59">
        <f t="shared" si="18"/>
        <v>245103.05</v>
      </c>
      <c r="Y56" s="8">
        <f>IF(X56=0,"%",W56/X56)</f>
        <v>1.0563134159285248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61705.54</v>
      </c>
      <c r="H57" s="23">
        <v>445288.42000000004</v>
      </c>
      <c r="I57" s="19">
        <v>525636.07000000007</v>
      </c>
      <c r="J57" s="8">
        <f>IF(I57=0,"%",H57/I57)</f>
        <v>0.84714205400706233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61705.54</v>
      </c>
      <c r="W57" s="66">
        <f t="shared" si="18"/>
        <v>445288.42000000004</v>
      </c>
      <c r="X57" s="59">
        <f t="shared" si="18"/>
        <v>525636.07000000007</v>
      </c>
      <c r="Y57" s="8">
        <f>IF(X57=0,"%",W57/X57)</f>
        <v>0.84714205400706233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197200.1</v>
      </c>
      <c r="H58" s="57">
        <f>SUM(H56-H57)</f>
        <v>-186382.78000000003</v>
      </c>
      <c r="I58" s="57">
        <f>SUM(I56-I57)</f>
        <v>-280533.02000000008</v>
      </c>
      <c r="J58" s="31">
        <f>IF(I58=0,"",H58/I58)</f>
        <v>0.66438802819005038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320611.18</v>
      </c>
      <c r="W58" s="57">
        <f>W56-W57</f>
        <v>-186382.78000000003</v>
      </c>
      <c r="X58" s="57">
        <f>SUM(X56:X57)</f>
        <v>770739.12000000011</v>
      </c>
      <c r="Y58" s="31">
        <f>IF(X58=0,"",W58/X58)</f>
        <v>-0.24182343307032345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-268364.38</v>
      </c>
      <c r="H60" s="68">
        <f>H53+H58</f>
        <v>-160473.29999999818</v>
      </c>
      <c r="I60" s="68">
        <f>I53+I58</f>
        <v>-1.0000000766012818E-2</v>
      </c>
      <c r="J60" s="8"/>
      <c r="K60" s="29"/>
      <c r="L60" s="59"/>
      <c r="M60" s="59">
        <f>M32-M52+M58</f>
        <v>2.9103830456733704E-11</v>
      </c>
      <c r="N60" s="59"/>
      <c r="O60" s="28"/>
      <c r="P60" s="28"/>
      <c r="Q60" s="68"/>
      <c r="R60" s="68">
        <f>R32-R52+R58</f>
        <v>857.33999999999651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-159615.9599999988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-268364.38</v>
      </c>
      <c r="H65" s="65">
        <f>H63+H60</f>
        <v>-160473.29999999818</v>
      </c>
      <c r="I65" s="65">
        <f>I63+I60</f>
        <v>-1.0000000766012818E-2</v>
      </c>
      <c r="J65" s="38"/>
      <c r="K65" s="39"/>
      <c r="L65" s="65">
        <f>L63+L60</f>
        <v>0</v>
      </c>
      <c r="M65" s="65">
        <f>M63+M60</f>
        <v>2.9103830456733704E-11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857.33999999999651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-159615.9599999988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>
    <pageSetUpPr fitToPage="1"/>
  </sheetPr>
  <dimension ref="A1:AE68"/>
  <sheetViews>
    <sheetView topLeftCell="C1" zoomScale="80" zoomScaleNormal="80" zoomScaleSheetLayoutView="50" zoomScalePageLayoutView="40" workbookViewId="0">
      <selection activeCell="Y10" sqref="Y10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52734.31</v>
      </c>
      <c r="M17" s="19">
        <v>329142.42</v>
      </c>
      <c r="N17" s="19">
        <v>341251.69</v>
      </c>
      <c r="O17" s="20">
        <f>IF(N17=0,"%",M17/N17)</f>
        <v>0.96451513544152701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52734.31</v>
      </c>
      <c r="AB17" s="23">
        <f t="shared" si="1"/>
        <v>329142.42</v>
      </c>
      <c r="AC17" s="23">
        <f t="shared" si="1"/>
        <v>341251.69</v>
      </c>
      <c r="AD17" s="8">
        <f>IF(AC17=0,"%",AB17/AC17)</f>
        <v>0.96451513544152701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0</v>
      </c>
      <c r="H19" s="19">
        <v>3885241.03</v>
      </c>
      <c r="I19" s="19">
        <v>4131066</v>
      </c>
      <c r="J19" s="20">
        <f t="shared" si="2"/>
        <v>0.94049357478190854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0</v>
      </c>
      <c r="AB19" s="23">
        <f>H19+M19+R19</f>
        <v>3885241.03</v>
      </c>
      <c r="AC19" s="23">
        <f>I19+N19+S19</f>
        <v>4131066</v>
      </c>
      <c r="AD19" s="8">
        <f t="shared" ref="AD19:AD24" si="6">IF(AC19=0,"%",AB19/AC19)</f>
        <v>0.94049357478190854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65229</v>
      </c>
      <c r="W20" s="23">
        <v>397354</v>
      </c>
      <c r="X20" s="23">
        <v>397339</v>
      </c>
      <c r="Y20" s="8">
        <f>IF(X20=0,"%",W20/X20)</f>
        <v>1.0000377511394551</v>
      </c>
      <c r="Z20" s="26"/>
      <c r="AA20" s="23">
        <f>G20+L20+Q20+V20</f>
        <v>65229</v>
      </c>
      <c r="AB20" s="23">
        <f>H20+M20+R20+W20</f>
        <v>397354</v>
      </c>
      <c r="AC20" s="23">
        <f>I20+N20+S20+X20</f>
        <v>397339</v>
      </c>
      <c r="AD20" s="8">
        <f>IF(AC20=0,"%",AB20/AC20)</f>
        <v>1.0000377511394551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0</v>
      </c>
      <c r="H21" s="19">
        <v>245656</v>
      </c>
      <c r="I21" s="19">
        <v>219772</v>
      </c>
      <c r="J21" s="20">
        <f t="shared" si="2"/>
        <v>1.1177766048450213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0</v>
      </c>
      <c r="AB21" s="23">
        <f t="shared" si="7"/>
        <v>245656</v>
      </c>
      <c r="AC21" s="23">
        <f t="shared" si="7"/>
        <v>219772</v>
      </c>
      <c r="AD21" s="8">
        <f>IF(AC21=0,"%",AB21/AC21)</f>
        <v>1.1177766048450213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0</v>
      </c>
      <c r="H22" s="19">
        <v>583469.99</v>
      </c>
      <c r="I22" s="19">
        <v>585325</v>
      </c>
      <c r="J22" s="20">
        <f t="shared" si="2"/>
        <v>0.99683080339982055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0</v>
      </c>
      <c r="AB22" s="23">
        <f t="shared" si="7"/>
        <v>583469.99</v>
      </c>
      <c r="AC22" s="23">
        <f t="shared" si="7"/>
        <v>585325</v>
      </c>
      <c r="AD22" s="8">
        <f t="shared" si="6"/>
        <v>0.99683080339982055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10200</v>
      </c>
      <c r="I24" s="19">
        <v>10200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10200</v>
      </c>
      <c r="AC24" s="23">
        <f t="shared" si="7"/>
        <v>10200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0</v>
      </c>
      <c r="H27" s="19">
        <v>262415</v>
      </c>
      <c r="I27" s="19">
        <v>264886</v>
      </c>
      <c r="J27" s="20">
        <f t="shared" si="2"/>
        <v>0.99067145866523709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0</v>
      </c>
      <c r="AB27" s="23">
        <f t="shared" si="11"/>
        <v>262415</v>
      </c>
      <c r="AC27" s="23">
        <f t="shared" si="11"/>
        <v>264886</v>
      </c>
      <c r="AD27" s="8">
        <f t="shared" si="12"/>
        <v>0.99067145866523709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48614.26</v>
      </c>
      <c r="X29" s="23">
        <v>48614.26</v>
      </c>
      <c r="Y29" s="8">
        <f t="shared" si="10"/>
        <v>1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114146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114146</v>
      </c>
      <c r="AD30" s="8">
        <f t="shared" si="12"/>
        <v>0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2600</v>
      </c>
      <c r="R31" s="19">
        <v>197942.19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2600</v>
      </c>
      <c r="AB31" s="23">
        <f t="shared" si="11"/>
        <v>197942.19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0</v>
      </c>
      <c r="H32" s="57">
        <f>SUM(H16:H31)</f>
        <v>4986982.0199999996</v>
      </c>
      <c r="I32" s="57">
        <f>SUM(I16:I31)</f>
        <v>5325395</v>
      </c>
      <c r="J32" s="31">
        <f>IF(I32=0,"",H32/I32)</f>
        <v>0.93645298048313774</v>
      </c>
      <c r="K32" s="29"/>
      <c r="L32" s="57">
        <f>SUM(L16:L31)</f>
        <v>52734.31</v>
      </c>
      <c r="M32" s="57">
        <f>SUM(M16:M31)</f>
        <v>329142.42</v>
      </c>
      <c r="N32" s="57">
        <f>SUM(N16:N31)</f>
        <v>341251.69</v>
      </c>
      <c r="O32" s="158">
        <f>IF(N32=0,"",M32/N32)</f>
        <v>0.96451513544152701</v>
      </c>
      <c r="P32" s="28"/>
      <c r="Q32" s="71">
        <f>SUM(Q16:Q31)</f>
        <v>2600</v>
      </c>
      <c r="R32" s="71">
        <f>SUM(R16:R31)</f>
        <v>197942.19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65229</v>
      </c>
      <c r="W32" s="57">
        <f>SUM(W16:W31)</f>
        <v>445968.26</v>
      </c>
      <c r="X32" s="57">
        <f>SUM(X16:X31)</f>
        <v>445953.26</v>
      </c>
      <c r="Y32" s="31">
        <f>IF(X32=0,"",W32/X32)</f>
        <v>1.0000336358119684</v>
      </c>
      <c r="Z32" s="29"/>
      <c r="AA32" s="57">
        <f>SUM(AA16:AA31)</f>
        <v>120563.31</v>
      </c>
      <c r="AB32" s="57">
        <f>SUM(AB16:AB31)</f>
        <v>5911420.6300000008</v>
      </c>
      <c r="AC32" s="57">
        <f>SUM(AC16:AC31)</f>
        <v>6063985.6900000004</v>
      </c>
      <c r="AD32" s="31">
        <f>IF(AC32=0,"",AB32/AC32)</f>
        <v>0.97484079485022668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496850.65999999992</v>
      </c>
      <c r="H36" s="19">
        <v>3079258.2699999996</v>
      </c>
      <c r="I36" s="19">
        <v>3091489.0599999996</v>
      </c>
      <c r="J36" s="8">
        <f t="shared" ref="J36:J51" si="13">IF(I36=0,"%",H36/I36)</f>
        <v>0.99604372205024072</v>
      </c>
      <c r="K36" s="29"/>
      <c r="L36" s="19">
        <v>19120.63</v>
      </c>
      <c r="M36" s="19">
        <v>195852.21</v>
      </c>
      <c r="N36" s="19">
        <v>128928.93999999999</v>
      </c>
      <c r="O36" s="20">
        <f t="shared" ref="O36:O51" si="14">IF(N36=0,"%",M36/N36)</f>
        <v>1.5190709704120735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515971.28999999992</v>
      </c>
      <c r="AB36" s="23">
        <f>H36+M36+R36+W36</f>
        <v>3275110.4799999995</v>
      </c>
      <c r="AC36" s="23">
        <f>I36+N36+S36+X36</f>
        <v>3220417.9999999995</v>
      </c>
      <c r="AD36" s="8">
        <f t="shared" ref="AD36:AD51" si="17">IF(AC36=0,"%",AB36/AC36)</f>
        <v>1.0169830376056772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17851.699999999997</v>
      </c>
      <c r="H37" s="19">
        <v>136806.04999999999</v>
      </c>
      <c r="I37" s="19">
        <v>154905.96</v>
      </c>
      <c r="J37" s="8">
        <f t="shared" si="13"/>
        <v>0.88315549640569024</v>
      </c>
      <c r="K37" s="29"/>
      <c r="L37" s="23">
        <v>33613.68</v>
      </c>
      <c r="M37" s="19">
        <v>206228.82</v>
      </c>
      <c r="N37" s="23">
        <v>212322.75</v>
      </c>
      <c r="O37" s="20">
        <f t="shared" si="14"/>
        <v>0.97129874212725675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51465.38</v>
      </c>
      <c r="AB37" s="23">
        <f t="shared" ref="AB37:AB51" si="19">H37+M37+R37+W37</f>
        <v>343034.87</v>
      </c>
      <c r="AC37" s="23">
        <f t="shared" ref="AC37:AC51" si="20">I37+N37+S37+X37</f>
        <v>367228.70999999996</v>
      </c>
      <c r="AD37" s="8">
        <f t="shared" si="17"/>
        <v>0.93411778725034877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3277.63</v>
      </c>
      <c r="H38" s="19">
        <v>16527.63</v>
      </c>
      <c r="I38" s="19">
        <v>18500</v>
      </c>
      <c r="J38" s="8">
        <f t="shared" si="13"/>
        <v>0.89338540540540545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3277.63</v>
      </c>
      <c r="AB38" s="23">
        <f t="shared" si="19"/>
        <v>16527.63</v>
      </c>
      <c r="AC38" s="23">
        <f t="shared" si="20"/>
        <v>18500</v>
      </c>
      <c r="AD38" s="8">
        <f t="shared" si="17"/>
        <v>0.89338540540540545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75174.939999999988</v>
      </c>
      <c r="H40" s="19">
        <v>697202.69</v>
      </c>
      <c r="I40" s="19">
        <v>681479.64</v>
      </c>
      <c r="J40" s="8">
        <f t="shared" si="13"/>
        <v>1.0230719291921913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75174.939999999988</v>
      </c>
      <c r="AB40" s="23">
        <f t="shared" si="19"/>
        <v>697202.69</v>
      </c>
      <c r="AC40" s="23">
        <f t="shared" si="20"/>
        <v>681479.64</v>
      </c>
      <c r="AD40" s="8">
        <f t="shared" si="17"/>
        <v>1.0230719291921913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0</v>
      </c>
      <c r="H42" s="19">
        <v>25782.07</v>
      </c>
      <c r="I42" s="19">
        <v>25038</v>
      </c>
      <c r="J42" s="8">
        <f t="shared" si="13"/>
        <v>1.0297176292036105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0</v>
      </c>
      <c r="AB42" s="23">
        <f t="shared" si="19"/>
        <v>25782.07</v>
      </c>
      <c r="AC42" s="23">
        <f t="shared" si="20"/>
        <v>25038</v>
      </c>
      <c r="AD42" s="8">
        <f t="shared" si="17"/>
        <v>1.0297176292036105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9515.52</v>
      </c>
      <c r="I45" s="19">
        <v>1500</v>
      </c>
      <c r="J45" s="8">
        <f t="shared" si="13"/>
        <v>6.34368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9515.52</v>
      </c>
      <c r="AC45" s="23">
        <f t="shared" si="20"/>
        <v>1500</v>
      </c>
      <c r="AD45" s="8">
        <f t="shared" si="17"/>
        <v>6.34368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14065.009999999998</v>
      </c>
      <c r="H46" s="19">
        <v>370768.57000000007</v>
      </c>
      <c r="I46" s="19">
        <v>410805.8</v>
      </c>
      <c r="J46" s="8">
        <f t="shared" si="13"/>
        <v>0.90253976453107543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-0.37</v>
      </c>
      <c r="W46" s="23">
        <v>101582</v>
      </c>
      <c r="X46" s="23">
        <v>105563</v>
      </c>
      <c r="Y46" s="8">
        <f t="shared" si="16"/>
        <v>0.96228792285175679</v>
      </c>
      <c r="Z46" s="29"/>
      <c r="AA46" s="23">
        <f t="shared" si="18"/>
        <v>14064.639999999998</v>
      </c>
      <c r="AB46" s="23">
        <f t="shared" si="19"/>
        <v>472350.57000000007</v>
      </c>
      <c r="AC46" s="23">
        <f t="shared" si="20"/>
        <v>516368.8</v>
      </c>
      <c r="AD46" s="8">
        <f t="shared" si="17"/>
        <v>0.91475428027409877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20963</v>
      </c>
      <c r="I47" s="19">
        <v>20963</v>
      </c>
      <c r="J47" s="8">
        <f t="shared" si="13"/>
        <v>1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19523.07</v>
      </c>
      <c r="W47" s="23">
        <v>46246.41</v>
      </c>
      <c r="X47" s="23">
        <v>74011.41</v>
      </c>
      <c r="Y47" s="8">
        <f>IF(X47=0,"%",W47/X47)</f>
        <v>0.62485514057899993</v>
      </c>
      <c r="Z47" s="29"/>
      <c r="AA47" s="23">
        <f t="shared" si="18"/>
        <v>19523.07</v>
      </c>
      <c r="AB47" s="23">
        <f t="shared" si="19"/>
        <v>67209.41</v>
      </c>
      <c r="AC47" s="23">
        <f t="shared" si="20"/>
        <v>94974.41</v>
      </c>
      <c r="AD47" s="8">
        <f t="shared" si="17"/>
        <v>0.70765809442775163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3648.67</v>
      </c>
      <c r="I49" s="19">
        <v>4865.2</v>
      </c>
      <c r="J49" s="8">
        <f t="shared" si="13"/>
        <v>0.74995272547891145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3648.67</v>
      </c>
      <c r="AC49" s="23">
        <f t="shared" si="20"/>
        <v>4865.2</v>
      </c>
      <c r="AD49" s="8">
        <f t="shared" si="17"/>
        <v>0.74995272547891145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288132.95999999996</v>
      </c>
      <c r="X50" s="23">
        <v>289000</v>
      </c>
      <c r="Y50" s="8">
        <f t="shared" si="16"/>
        <v>0.9969998615916954</v>
      </c>
      <c r="Z50" s="29"/>
      <c r="AA50" s="23">
        <f t="shared" si="18"/>
        <v>24011.08</v>
      </c>
      <c r="AB50" s="23">
        <f t="shared" si="19"/>
        <v>288132.95999999996</v>
      </c>
      <c r="AC50" s="23">
        <f t="shared" si="20"/>
        <v>289000</v>
      </c>
      <c r="AD50" s="8">
        <f t="shared" si="17"/>
        <v>0.9969998615916954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35073.300000000003</v>
      </c>
      <c r="R51" s="19">
        <v>223165.95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35073.300000000003</v>
      </c>
      <c r="AB51" s="23">
        <f t="shared" si="19"/>
        <v>223165.95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607219.93999999994</v>
      </c>
      <c r="H52" s="57">
        <f>SUM(H36:H51)</f>
        <v>4360472.4699999988</v>
      </c>
      <c r="I52" s="57">
        <f>SUM(I36:I51)</f>
        <v>4409546.66</v>
      </c>
      <c r="J52" s="31">
        <f>IF(I52=0,"",H52/I52)</f>
        <v>0.98887092171057756</v>
      </c>
      <c r="K52" s="29"/>
      <c r="L52" s="57">
        <f>SUM(L36:L50)</f>
        <v>52734.31</v>
      </c>
      <c r="M52" s="57">
        <f>SUM(M36:M50)</f>
        <v>402081.03</v>
      </c>
      <c r="N52" s="57">
        <f>SUM(N36:N50)</f>
        <v>341251.69</v>
      </c>
      <c r="O52" s="158">
        <f>IF(N52=0,"",M52/N52)</f>
        <v>1.1782535934107756</v>
      </c>
      <c r="P52" s="28"/>
      <c r="Q52" s="71">
        <f>SUM(Q36:Q51)</f>
        <v>35073.300000000003</v>
      </c>
      <c r="R52" s="71">
        <f>SUM(R36:R51)</f>
        <v>223165.95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43533.78</v>
      </c>
      <c r="W52" s="57">
        <f>SUM(W36:W51)</f>
        <v>435961.37</v>
      </c>
      <c r="X52" s="57">
        <f>SUM(X36:X51)</f>
        <v>468574.41000000003</v>
      </c>
      <c r="Y52" s="31">
        <f>IF(X52=0,"",W52/X52)</f>
        <v>0.93039944285476439</v>
      </c>
      <c r="Z52" s="29"/>
      <c r="AA52" s="57">
        <f>SUM(AA36:AA51)</f>
        <v>738561.32999999984</v>
      </c>
      <c r="AB52" s="57">
        <f>SUM(AB36:AB51)</f>
        <v>5421680.8200000003</v>
      </c>
      <c r="AC52" s="57">
        <f>SUM(AC36:AC51)</f>
        <v>5219372.76</v>
      </c>
      <c r="AD52" s="31">
        <f>IF(AC52=0,"",AB52/AC52)</f>
        <v>1.0387609908896411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-607219.93999999994</v>
      </c>
      <c r="H53" s="57">
        <f>H32-H52</f>
        <v>626509.55000000075</v>
      </c>
      <c r="I53" s="57">
        <f>I32-I52</f>
        <v>915848.33999999985</v>
      </c>
      <c r="J53" s="31">
        <f>IF(I53=0,"",H53/I53)</f>
        <v>0.68407565165210737</v>
      </c>
      <c r="K53" s="29"/>
      <c r="L53" s="57">
        <f>L32-L52</f>
        <v>0</v>
      </c>
      <c r="M53" s="57">
        <f>M32-M52</f>
        <v>-72938.610000000044</v>
      </c>
      <c r="N53" s="57">
        <f>N32-N52</f>
        <v>0</v>
      </c>
      <c r="O53" s="158" t="str">
        <f>IF(N53=0,"",M53/N53)</f>
        <v/>
      </c>
      <c r="P53" s="28"/>
      <c r="Q53" s="71">
        <f>Q32-Q52</f>
        <v>-32473.300000000003</v>
      </c>
      <c r="R53" s="71">
        <f>R32-R52</f>
        <v>-25223.760000000009</v>
      </c>
      <c r="S53" s="71">
        <f>S32-S52</f>
        <v>0</v>
      </c>
      <c r="T53" s="158" t="str">
        <f>IF(S53=0,"",R53/S53)</f>
        <v/>
      </c>
      <c r="U53" s="28"/>
      <c r="V53" s="71">
        <f>V32-V52</f>
        <v>21695.22</v>
      </c>
      <c r="W53" s="57">
        <f>W32-W52</f>
        <v>10006.890000000014</v>
      </c>
      <c r="X53" s="57">
        <f>X32-X52</f>
        <v>-22621.150000000023</v>
      </c>
      <c r="Y53" s="31">
        <f>IF(X53=0,"",W53/X53)</f>
        <v>-0.44236875667240627</v>
      </c>
      <c r="Z53" s="29"/>
      <c r="AA53" s="57">
        <f>AA32-AA52</f>
        <v>-617998.01999999979</v>
      </c>
      <c r="AB53" s="57">
        <f>AB32-AB52</f>
        <v>489739.81000000052</v>
      </c>
      <c r="AC53" s="57">
        <f>AC32-AC52</f>
        <v>844612.93000000063</v>
      </c>
      <c r="AD53" s="31">
        <f>IF(AC53=0,"",AB53/AC53)</f>
        <v>0.57983934723803032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200432.62</v>
      </c>
      <c r="H56" s="19">
        <v>200432.62</v>
      </c>
      <c r="I56" s="59">
        <v>62917.53</v>
      </c>
      <c r="J56" s="8">
        <f>IF(I56=0,"%",H56/I56)</f>
        <v>3.185640313597816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200432.62</v>
      </c>
      <c r="AB56" s="59">
        <f t="shared" si="21"/>
        <v>200432.62</v>
      </c>
      <c r="AC56" s="59">
        <f t="shared" si="21"/>
        <v>62917.53</v>
      </c>
      <c r="AD56" s="8">
        <f>IF(AC56=0,"%",AB56/AC56)</f>
        <v>3.185640313597816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117213.12</v>
      </c>
      <c r="H57" s="19">
        <v>924595.14</v>
      </c>
      <c r="I57" s="19">
        <v>978765.87</v>
      </c>
      <c r="J57" s="8">
        <f>IF(I57=0,"%",H57/I57)</f>
        <v>0.94465404683553178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117213.12</v>
      </c>
      <c r="AB57" s="59">
        <f t="shared" si="21"/>
        <v>924595.14</v>
      </c>
      <c r="AC57" s="59">
        <f t="shared" si="21"/>
        <v>978765.87</v>
      </c>
      <c r="AD57" s="8">
        <f>IF(AC57=0,"%",AB57/AC57)</f>
        <v>0.94465404683553178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83219.5</v>
      </c>
      <c r="H58" s="57">
        <f>SUM(H56-H57)</f>
        <v>-724162.52</v>
      </c>
      <c r="I58" s="57">
        <f>SUM(I56-I57)</f>
        <v>-915848.34</v>
      </c>
      <c r="J58" s="31">
        <f>IF(I58=0,"",H58/I58)</f>
        <v>0.7907013512739457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317645.74</v>
      </c>
      <c r="AB58" s="57">
        <f>AB56-AB57</f>
        <v>-724162.52</v>
      </c>
      <c r="AC58" s="57">
        <f>SUM(AC56:AC57)</f>
        <v>1041683.4</v>
      </c>
      <c r="AD58" s="31">
        <f>IF(AC58=0,"",AB58/AC58)</f>
        <v>-0.69518485175054145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-524000.43999999994</v>
      </c>
      <c r="H60" s="59">
        <f>H53+H58</f>
        <v>-97652.969999999274</v>
      </c>
      <c r="I60" s="59">
        <f>I53+I58</f>
        <v>0</v>
      </c>
      <c r="J60" s="8"/>
      <c r="K60" s="29"/>
      <c r="L60" s="59"/>
      <c r="M60" s="59">
        <f>M32-M52+M58</f>
        <v>-72938.610000000044</v>
      </c>
      <c r="N60" s="59"/>
      <c r="O60" s="28"/>
      <c r="P60" s="28"/>
      <c r="Q60" s="68"/>
      <c r="R60" s="68">
        <f>R32-R52+R58</f>
        <v>-25223.760000000009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10006.890000000014</v>
      </c>
      <c r="X60" s="59">
        <f>X32-X52+X58</f>
        <v>-22621.150000000023</v>
      </c>
      <c r="Y60" s="29"/>
      <c r="Z60" s="29"/>
      <c r="AA60" s="59"/>
      <c r="AB60" s="59">
        <f>AB32-AB52+AB58</f>
        <v>-234422.7099999995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-524000.43999999994</v>
      </c>
      <c r="H65" s="65">
        <f>H63+H60</f>
        <v>-97652.969999999274</v>
      </c>
      <c r="I65" s="65">
        <f>I63+I60</f>
        <v>0</v>
      </c>
      <c r="J65" s="38"/>
      <c r="K65" s="39"/>
      <c r="L65" s="65">
        <f>L63+L60</f>
        <v>0</v>
      </c>
      <c r="M65" s="65">
        <f>M63+M60</f>
        <v>-72938.610000000044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-25223.760000000009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10006.890000000014</v>
      </c>
      <c r="X65" s="65">
        <f>X63+X60</f>
        <v>-22621.150000000023</v>
      </c>
      <c r="Y65" s="38">
        <f>IF(X65=0,"%",W65/X65)</f>
        <v>-0.44236875667240627</v>
      </c>
      <c r="Z65" s="39"/>
      <c r="AA65" s="65">
        <f>AA63+AA60</f>
        <v>0</v>
      </c>
      <c r="AB65" s="65">
        <f>AB63+AB60</f>
        <v>-234422.7099999995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>
    <pageSetUpPr fitToPage="1"/>
  </sheetPr>
  <dimension ref="A1:AE68"/>
  <sheetViews>
    <sheetView topLeftCell="C1" zoomScale="90" zoomScaleNormal="90" zoomScaleSheetLayoutView="50" zoomScalePageLayoutView="40" workbookViewId="0">
      <selection activeCell="S8" sqref="S8"/>
    </sheetView>
  </sheetViews>
  <sheetFormatPr defaultRowHeight="15" x14ac:dyDescent="0.2"/>
  <cols>
    <col min="1" max="1" width="1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6.28515625" style="162" customWidth="1"/>
    <col min="21" max="21" width="2.42578125" style="162" customWidth="1"/>
    <col min="22" max="22" width="16.7109375" style="162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56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47533.57</v>
      </c>
      <c r="M17" s="19">
        <v>341261.94</v>
      </c>
      <c r="N17" s="19">
        <v>365932.58</v>
      </c>
      <c r="O17" s="20">
        <f>IF(N17=0,"%",M17/N17)</f>
        <v>0.93258146077072446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47533.57</v>
      </c>
      <c r="AB17" s="23">
        <f t="shared" si="1"/>
        <v>341261.94</v>
      </c>
      <c r="AC17" s="23">
        <f t="shared" si="1"/>
        <v>365932.58</v>
      </c>
      <c r="AD17" s="8">
        <f>IF(AC17=0,"%",AB17/AC17)</f>
        <v>0.93258146077072446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0</v>
      </c>
      <c r="H19" s="19">
        <v>4344844.01</v>
      </c>
      <c r="I19" s="19">
        <v>4643033</v>
      </c>
      <c r="J19" s="20">
        <f t="shared" si="2"/>
        <v>0.93577711164232513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0</v>
      </c>
      <c r="AB19" s="23">
        <f>H19+M19+R19</f>
        <v>4344844.01</v>
      </c>
      <c r="AC19" s="23">
        <f>I19+N19+S19</f>
        <v>4643033</v>
      </c>
      <c r="AD19" s="8">
        <f t="shared" ref="AD19:AD24" si="6">IF(AC19=0,"%",AB19/AC19)</f>
        <v>0.93577711164232513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78475</v>
      </c>
      <c r="W20" s="23">
        <v>450718</v>
      </c>
      <c r="X20" s="19">
        <v>450702</v>
      </c>
      <c r="Y20" s="8">
        <f t="shared" si="5"/>
        <v>1.0000355001752821</v>
      </c>
      <c r="Z20" s="26"/>
      <c r="AA20" s="23">
        <f>G20+L20+Q20+V20</f>
        <v>78475</v>
      </c>
      <c r="AB20" s="23">
        <f>H20+M20+R20+W20</f>
        <v>450718</v>
      </c>
      <c r="AC20" s="23">
        <f>I20+N20+S20+X20</f>
        <v>450702</v>
      </c>
      <c r="AD20" s="8">
        <f>IF(AC20=0,"%",AB20/AC20)</f>
        <v>1.0000355001752821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0</v>
      </c>
      <c r="H21" s="19">
        <v>234258.01</v>
      </c>
      <c r="I21" s="19">
        <v>193897</v>
      </c>
      <c r="J21" s="20">
        <f t="shared" si="2"/>
        <v>1.2081569596228927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C24" si="7">G21+L21+Q21</f>
        <v>0</v>
      </c>
      <c r="AB21" s="23">
        <f t="shared" si="7"/>
        <v>234258.01</v>
      </c>
      <c r="AC21" s="23">
        <f t="shared" si="7"/>
        <v>193897</v>
      </c>
      <c r="AD21" s="8">
        <f>IF(AC21=0,"%",AB21/AC21)</f>
        <v>1.2081569596228927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0</v>
      </c>
      <c r="H22" s="19">
        <v>652523.01</v>
      </c>
      <c r="I22" s="19">
        <v>660327</v>
      </c>
      <c r="J22" s="20">
        <f t="shared" si="2"/>
        <v>0.98818162819330424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0</v>
      </c>
      <c r="AB22" s="23">
        <f t="shared" si="7"/>
        <v>652523.01</v>
      </c>
      <c r="AC22" s="23">
        <f t="shared" si="7"/>
        <v>660327</v>
      </c>
      <c r="AD22" s="8">
        <f t="shared" si="6"/>
        <v>0.98818162819330424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102407</v>
      </c>
      <c r="I24" s="19">
        <v>102407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125000</v>
      </c>
      <c r="X24" s="23">
        <v>500000</v>
      </c>
      <c r="Y24" s="8">
        <f t="shared" si="5"/>
        <v>0.25</v>
      </c>
      <c r="Z24" s="26"/>
      <c r="AA24" s="23">
        <f t="shared" si="7"/>
        <v>0</v>
      </c>
      <c r="AB24" s="23">
        <f t="shared" si="7"/>
        <v>102407</v>
      </c>
      <c r="AC24" s="23">
        <f t="shared" si="7"/>
        <v>102407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9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0">IF(X26=0,"%",W26/X26)</f>
        <v>%</v>
      </c>
      <c r="Z26" s="29"/>
      <c r="AA26" s="23">
        <f t="shared" ref="AA26:AC29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2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0</v>
      </c>
      <c r="H27" s="19">
        <v>293642</v>
      </c>
      <c r="I27" s="19">
        <v>297069</v>
      </c>
      <c r="J27" s="20">
        <f t="shared" si="2"/>
        <v>0.98846395955148469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19">
        <v>0</v>
      </c>
      <c r="Y27" s="8" t="str">
        <f t="shared" si="10"/>
        <v>%</v>
      </c>
      <c r="Z27" s="29"/>
      <c r="AA27" s="23">
        <f t="shared" si="11"/>
        <v>0</v>
      </c>
      <c r="AB27" s="23">
        <f t="shared" si="11"/>
        <v>293642</v>
      </c>
      <c r="AC27" s="23">
        <f t="shared" si="11"/>
        <v>297069</v>
      </c>
      <c r="AD27" s="8">
        <f t="shared" si="12"/>
        <v>0.98846395955148469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19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11214.88</v>
      </c>
      <c r="I29" s="19">
        <v>54219</v>
      </c>
      <c r="J29" s="20">
        <f t="shared" si="2"/>
        <v>0.20684409524336486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0</v>
      </c>
      <c r="X29" s="19">
        <v>0</v>
      </c>
      <c r="Y29" s="8" t="str">
        <f>IF(X29=0,"%",W29/X29)</f>
        <v>%</v>
      </c>
      <c r="Z29" s="29"/>
      <c r="AA29" s="23">
        <f t="shared" si="11"/>
        <v>0</v>
      </c>
      <c r="AB29" s="23">
        <f t="shared" si="11"/>
        <v>11214.88</v>
      </c>
      <c r="AC29" s="23">
        <f t="shared" si="11"/>
        <v>54219</v>
      </c>
      <c r="AD29" s="8">
        <f t="shared" si="12"/>
        <v>0.20684409524336486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5262.56</v>
      </c>
      <c r="I30" s="19">
        <v>1551</v>
      </c>
      <c r="J30" s="20">
        <f t="shared" si="2"/>
        <v>3.3930109606705354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19">
        <v>0</v>
      </c>
      <c r="Y30" s="8" t="str">
        <f t="shared" si="10"/>
        <v>%</v>
      </c>
      <c r="Z30" s="29"/>
      <c r="AA30" s="23">
        <f>G30+L30+Q30</f>
        <v>0</v>
      </c>
      <c r="AB30" s="23">
        <f>H30+M30+R30+W30</f>
        <v>5262.56</v>
      </c>
      <c r="AC30" s="23">
        <f>I30+N30+S30</f>
        <v>1551</v>
      </c>
      <c r="AD30" s="8">
        <f t="shared" si="12"/>
        <v>3.3930109606705354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8"/>
        <v>%</v>
      </c>
      <c r="P31" s="28"/>
      <c r="Q31" s="19">
        <v>0</v>
      </c>
      <c r="R31" s="19">
        <v>0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950000</v>
      </c>
      <c r="Y31" s="8">
        <f>IF(X31=0,"%",W31/X31)</f>
        <v>0</v>
      </c>
      <c r="Z31" s="29"/>
      <c r="AA31" s="23">
        <f>V31</f>
        <v>0</v>
      </c>
      <c r="AB31" s="23">
        <f>W31</f>
        <v>0</v>
      </c>
      <c r="AC31" s="23">
        <f>I31+N31+S31</f>
        <v>0</v>
      </c>
      <c r="AD31" s="8" t="str">
        <f t="shared" si="12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8"/>
        <v>%</v>
      </c>
      <c r="P32" s="28"/>
      <c r="Q32" s="19">
        <v>208</v>
      </c>
      <c r="R32" s="19">
        <v>114172.35</v>
      </c>
      <c r="S32" s="19">
        <v>0</v>
      </c>
      <c r="T32" s="20" t="str">
        <f t="shared" si="9"/>
        <v>%</v>
      </c>
      <c r="U32" s="28"/>
      <c r="V32" s="19">
        <v>0</v>
      </c>
      <c r="W32" s="23">
        <v>0</v>
      </c>
      <c r="X32" s="23">
        <v>0</v>
      </c>
      <c r="Y32" s="8" t="str">
        <f t="shared" si="10"/>
        <v>%</v>
      </c>
      <c r="Z32" s="29"/>
      <c r="AA32" s="23">
        <f>G32+L32+Q32</f>
        <v>208</v>
      </c>
      <c r="AB32" s="23">
        <f>H32+M32+R32</f>
        <v>114172.35</v>
      </c>
      <c r="AC32" s="23">
        <f>I32+N32+S32</f>
        <v>0</v>
      </c>
      <c r="AD32" s="8" t="str">
        <f t="shared" si="12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0</v>
      </c>
      <c r="H33" s="30">
        <f>SUM(H16:H32)</f>
        <v>5644151.4699999988</v>
      </c>
      <c r="I33" s="30">
        <f>SUM(I16:I32)</f>
        <v>5952503</v>
      </c>
      <c r="J33" s="31">
        <f>IF(I33=0,"",H33/I33)</f>
        <v>0.94819800510810304</v>
      </c>
      <c r="K33" s="29"/>
      <c r="L33" s="30">
        <f>SUM(L16:L32)</f>
        <v>47533.57</v>
      </c>
      <c r="M33" s="30">
        <f>SUM(M16:M32)</f>
        <v>341261.94</v>
      </c>
      <c r="N33" s="30">
        <f>SUM(N16:N32)</f>
        <v>365932.58</v>
      </c>
      <c r="O33" s="158">
        <f>IF(N33=0,"",M33/N33)</f>
        <v>0.93258146077072446</v>
      </c>
      <c r="P33" s="28"/>
      <c r="Q33" s="168">
        <f>SUM(Q16:Q32)</f>
        <v>208</v>
      </c>
      <c r="R33" s="168">
        <f>SUM(R16:R32)</f>
        <v>114172.35</v>
      </c>
      <c r="S33" s="168">
        <f>SUM(S16:S32)</f>
        <v>0</v>
      </c>
      <c r="T33" s="158" t="str">
        <f>IF(S33=0,"",R33/S33)</f>
        <v/>
      </c>
      <c r="U33" s="28"/>
      <c r="V33" s="168">
        <f>SUM(V16:V32)</f>
        <v>78475</v>
      </c>
      <c r="W33" s="30">
        <f>SUM(W16:W32)</f>
        <v>575718</v>
      </c>
      <c r="X33" s="30">
        <f>SUM(X16:X32)</f>
        <v>1900702</v>
      </c>
      <c r="Y33" s="31">
        <f>IF(X33=0,"",W33/X33)</f>
        <v>0.30289756100640708</v>
      </c>
      <c r="Z33" s="29"/>
      <c r="AA33" s="30">
        <f>SUM(AA16:AA32)</f>
        <v>126216.57</v>
      </c>
      <c r="AB33" s="30">
        <f>SUM(AB16:AB32)</f>
        <v>6550303.7599999988</v>
      </c>
      <c r="AC33" s="30">
        <f>SUM(AC16:AC32)</f>
        <v>6769137.5800000001</v>
      </c>
      <c r="AD33" s="31">
        <f>IF(AC33=0,"",AB33/AC33)</f>
        <v>0.9676718315422389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527017.16999999993</v>
      </c>
      <c r="H37" s="19">
        <v>3300357.68</v>
      </c>
      <c r="I37" s="19">
        <v>3494497.5999999996</v>
      </c>
      <c r="J37" s="8">
        <f t="shared" ref="J37:J52" si="13">IF(I37=0,"%",H37/I37)</f>
        <v>0.94444411122216843</v>
      </c>
      <c r="K37" s="29"/>
      <c r="L37" s="19">
        <v>14931.93</v>
      </c>
      <c r="M37" s="19">
        <v>181806.37</v>
      </c>
      <c r="N37" s="19">
        <v>131114.19999999998</v>
      </c>
      <c r="O37" s="20">
        <f t="shared" ref="O37:O52" si="14">IF(N37=0,"%",M37/N37)</f>
        <v>1.3866260862667814</v>
      </c>
      <c r="P37" s="28"/>
      <c r="Q37" s="19">
        <v>0</v>
      </c>
      <c r="R37" s="19">
        <v>0</v>
      </c>
      <c r="S37" s="19">
        <v>0</v>
      </c>
      <c r="T37" s="20" t="str">
        <f t="shared" ref="T37:T52" si="15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16">IF(X37=0,"%",W37/X37)</f>
        <v>%</v>
      </c>
      <c r="Z37" s="29"/>
      <c r="AA37" s="23">
        <f>G37+L37+Q37+V37</f>
        <v>541949.1</v>
      </c>
      <c r="AB37" s="23">
        <f>H37+M37+R37+W37</f>
        <v>3482164.0500000003</v>
      </c>
      <c r="AC37" s="23">
        <f>I37+N37+S37+X37</f>
        <v>3625611.8</v>
      </c>
      <c r="AD37" s="8">
        <f t="shared" ref="AD37:AD52" si="17">IF(AC37=0,"%",AB37/AC37)</f>
        <v>0.96043488439661429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10756.84</v>
      </c>
      <c r="H38" s="19">
        <v>55136.320000000014</v>
      </c>
      <c r="I38" s="19">
        <v>78312.010000000009</v>
      </c>
      <c r="J38" s="8">
        <f t="shared" si="13"/>
        <v>0.7040595688962652</v>
      </c>
      <c r="K38" s="29"/>
      <c r="L38" s="23">
        <v>32601.639999999996</v>
      </c>
      <c r="M38" s="23">
        <v>231505.21</v>
      </c>
      <c r="N38" s="23">
        <v>234818.4</v>
      </c>
      <c r="O38" s="20">
        <f t="shared" si="14"/>
        <v>0.98589041574254832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ref="AA38:AA52" si="18">G38+L38+Q38+V38</f>
        <v>43358.479999999996</v>
      </c>
      <c r="AB38" s="23">
        <f t="shared" ref="AB38:AB50" si="19">H38+M38+R38+W38</f>
        <v>286641.53000000003</v>
      </c>
      <c r="AC38" s="23">
        <f t="shared" ref="AC38:AC52" si="20">I38+N38+S38+X38</f>
        <v>313130.41000000003</v>
      </c>
      <c r="AD38" s="8">
        <f t="shared" si="17"/>
        <v>0.91540623601521165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3277.63</v>
      </c>
      <c r="H39" s="19">
        <v>16527.63</v>
      </c>
      <c r="I39" s="19">
        <v>18500</v>
      </c>
      <c r="J39" s="8">
        <f t="shared" si="13"/>
        <v>0.89338540540540545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3277.63</v>
      </c>
      <c r="AB39" s="23">
        <f t="shared" si="19"/>
        <v>16527.63</v>
      </c>
      <c r="AC39" s="23">
        <f t="shared" si="20"/>
        <v>18500</v>
      </c>
      <c r="AD39" s="8">
        <f t="shared" si="17"/>
        <v>0.89338540540540545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3"/>
        <v>%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0</v>
      </c>
      <c r="AB40" s="23">
        <f t="shared" si="19"/>
        <v>0</v>
      </c>
      <c r="AC40" s="23">
        <f t="shared" si="20"/>
        <v>0</v>
      </c>
      <c r="AD40" s="8" t="str">
        <f t="shared" si="17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44441.869999999995</v>
      </c>
      <c r="H41" s="19">
        <v>590436.72</v>
      </c>
      <c r="I41" s="19">
        <v>635908.54999999993</v>
      </c>
      <c r="J41" s="8">
        <f t="shared" si="13"/>
        <v>0.92849313002632228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44441.869999999995</v>
      </c>
      <c r="AB41" s="23">
        <f t="shared" si="19"/>
        <v>590436.72</v>
      </c>
      <c r="AC41" s="23">
        <f t="shared" si="20"/>
        <v>635908.54999999993</v>
      </c>
      <c r="AD41" s="8">
        <f t="shared" si="17"/>
        <v>0.92849313002632228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3"/>
        <v>%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489080.3</v>
      </c>
      <c r="W42" s="23">
        <v>5176612.9799999995</v>
      </c>
      <c r="X42" s="23">
        <v>6088216.9299999988</v>
      </c>
      <c r="Y42" s="8">
        <f t="shared" si="16"/>
        <v>0.85026749859913431</v>
      </c>
      <c r="Z42" s="29"/>
      <c r="AA42" s="23">
        <f t="shared" si="18"/>
        <v>489080.3</v>
      </c>
      <c r="AB42" s="23">
        <f>H42+M42+R42+W42</f>
        <v>5176612.9799999995</v>
      </c>
      <c r="AC42" s="23">
        <f t="shared" si="20"/>
        <v>6088216.9299999988</v>
      </c>
      <c r="AD42" s="8">
        <f t="shared" si="17"/>
        <v>0.85026749859913431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0</v>
      </c>
      <c r="H43" s="19">
        <v>27517.14</v>
      </c>
      <c r="I43" s="19">
        <v>28080</v>
      </c>
      <c r="J43" s="8">
        <f t="shared" si="13"/>
        <v>0.9799551282051282</v>
      </c>
      <c r="K43" s="29"/>
      <c r="L43" s="23">
        <v>0</v>
      </c>
      <c r="M43" s="23">
        <v>0</v>
      </c>
      <c r="N43" s="23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2000</v>
      </c>
      <c r="Y43" s="8">
        <f t="shared" si="16"/>
        <v>0</v>
      </c>
      <c r="Z43" s="29"/>
      <c r="AA43" s="23">
        <f t="shared" si="18"/>
        <v>0</v>
      </c>
      <c r="AB43" s="23">
        <f>H43+M43+R43+W43</f>
        <v>27517.14</v>
      </c>
      <c r="AC43" s="23">
        <f>I43+N43+S43+X43</f>
        <v>30080</v>
      </c>
      <c r="AD43" s="8">
        <f t="shared" si="17"/>
        <v>0.91479853723404259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23">
        <v>0</v>
      </c>
      <c r="M44" s="23">
        <v>0</v>
      </c>
      <c r="N44" s="23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3"/>
        <v>%</v>
      </c>
      <c r="K45" s="29"/>
      <c r="L45" s="23">
        <v>0</v>
      </c>
      <c r="M45" s="23">
        <v>0</v>
      </c>
      <c r="N45" s="23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0</v>
      </c>
      <c r="AD45" s="8" t="str">
        <f t="shared" si="17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0</v>
      </c>
      <c r="H46" s="19">
        <v>6703.75</v>
      </c>
      <c r="I46" s="19">
        <v>12000</v>
      </c>
      <c r="J46" s="8">
        <f t="shared" si="13"/>
        <v>0.55864583333333329</v>
      </c>
      <c r="K46" s="29"/>
      <c r="L46" s="23">
        <v>0</v>
      </c>
      <c r="M46" s="23">
        <v>0</v>
      </c>
      <c r="N46" s="23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0</v>
      </c>
      <c r="X46" s="23">
        <v>0</v>
      </c>
      <c r="Y46" s="8" t="str">
        <f t="shared" si="16"/>
        <v>%</v>
      </c>
      <c r="Z46" s="29"/>
      <c r="AA46" s="23">
        <f t="shared" si="18"/>
        <v>0</v>
      </c>
      <c r="AB46" s="23">
        <f t="shared" si="19"/>
        <v>6703.75</v>
      </c>
      <c r="AC46" s="23">
        <f t="shared" si="20"/>
        <v>12000</v>
      </c>
      <c r="AD46" s="8">
        <f t="shared" si="17"/>
        <v>0.55864583333333329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41914.83</v>
      </c>
      <c r="H47" s="19">
        <v>574955.42000000016</v>
      </c>
      <c r="I47" s="19">
        <v>620591.26</v>
      </c>
      <c r="J47" s="8">
        <f t="shared" si="13"/>
        <v>0.92646393376535818</v>
      </c>
      <c r="K47" s="29"/>
      <c r="L47" s="23">
        <v>0</v>
      </c>
      <c r="M47" s="23">
        <v>0</v>
      </c>
      <c r="N47" s="23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113753.17</v>
      </c>
      <c r="W47" s="23">
        <v>116503.17</v>
      </c>
      <c r="X47" s="23">
        <v>0</v>
      </c>
      <c r="Y47" s="8" t="str">
        <f t="shared" si="16"/>
        <v>%</v>
      </c>
      <c r="Z47" s="29"/>
      <c r="AA47" s="23">
        <f t="shared" si="18"/>
        <v>155668</v>
      </c>
      <c r="AB47" s="23">
        <f t="shared" si="19"/>
        <v>691458.5900000002</v>
      </c>
      <c r="AC47" s="23">
        <f t="shared" si="20"/>
        <v>620591.26</v>
      </c>
      <c r="AD47" s="8">
        <f t="shared" si="17"/>
        <v>1.114193245325434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23">
        <v>0</v>
      </c>
      <c r="M48" s="23">
        <v>0</v>
      </c>
      <c r="N48" s="23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3"/>
        <v>%</v>
      </c>
      <c r="K49" s="29"/>
      <c r="L49" s="23">
        <v>0</v>
      </c>
      <c r="M49" s="23">
        <v>0</v>
      </c>
      <c r="N49" s="23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0</v>
      </c>
      <c r="AD49" s="8" t="str">
        <f t="shared" si="17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0</v>
      </c>
      <c r="H50" s="19">
        <v>23390.86</v>
      </c>
      <c r="I50" s="19">
        <v>26798</v>
      </c>
      <c r="J50" s="8">
        <f t="shared" si="13"/>
        <v>0.87285842227031873</v>
      </c>
      <c r="K50" s="29"/>
      <c r="L50" s="23">
        <v>0</v>
      </c>
      <c r="M50" s="23">
        <v>0</v>
      </c>
      <c r="N50" s="23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0</v>
      </c>
      <c r="W50" s="23">
        <v>0</v>
      </c>
      <c r="X50" s="23">
        <v>0</v>
      </c>
      <c r="Y50" s="8" t="str">
        <f t="shared" si="16"/>
        <v>%</v>
      </c>
      <c r="Z50" s="29"/>
      <c r="AA50" s="23">
        <f t="shared" si="18"/>
        <v>0</v>
      </c>
      <c r="AB50" s="23">
        <f t="shared" si="19"/>
        <v>23390.86</v>
      </c>
      <c r="AC50" s="23">
        <f t="shared" si="20"/>
        <v>26798</v>
      </c>
      <c r="AD50" s="8">
        <f t="shared" si="17"/>
        <v>0.87285842227031873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0</v>
      </c>
      <c r="R51" s="19">
        <v>0</v>
      </c>
      <c r="S51" s="19">
        <v>0</v>
      </c>
      <c r="T51" s="20" t="str">
        <f t="shared" si="15"/>
        <v>%</v>
      </c>
      <c r="U51" s="28"/>
      <c r="V51" s="19">
        <v>0</v>
      </c>
      <c r="W51" s="23">
        <v>441996.36</v>
      </c>
      <c r="X51" s="23">
        <v>475845</v>
      </c>
      <c r="Y51" s="8">
        <f t="shared" si="16"/>
        <v>0.92886624846326005</v>
      </c>
      <c r="Z51" s="29"/>
      <c r="AA51" s="23">
        <f t="shared" si="18"/>
        <v>0</v>
      </c>
      <c r="AB51" s="23">
        <f>H51+M51+R51+W51</f>
        <v>441996.36</v>
      </c>
      <c r="AC51" s="23">
        <f t="shared" si="20"/>
        <v>475845</v>
      </c>
      <c r="AD51" s="8">
        <f t="shared" si="17"/>
        <v>0.92886624846326005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3"/>
        <v>%</v>
      </c>
      <c r="K52" s="29"/>
      <c r="L52" s="23">
        <v>0</v>
      </c>
      <c r="M52" s="23">
        <v>0</v>
      </c>
      <c r="N52" s="23">
        <v>0</v>
      </c>
      <c r="O52" s="20" t="str">
        <f t="shared" si="14"/>
        <v>%</v>
      </c>
      <c r="P52" s="28"/>
      <c r="Q52" s="19">
        <v>7155.63</v>
      </c>
      <c r="R52" s="19">
        <v>110208.44</v>
      </c>
      <c r="S52" s="19">
        <v>0</v>
      </c>
      <c r="T52" s="20" t="str">
        <f t="shared" si="15"/>
        <v>%</v>
      </c>
      <c r="U52" s="28"/>
      <c r="V52" s="19">
        <v>0</v>
      </c>
      <c r="W52" s="23">
        <v>0</v>
      </c>
      <c r="X52" s="23">
        <v>0</v>
      </c>
      <c r="Y52" s="8" t="str">
        <f t="shared" si="16"/>
        <v>%</v>
      </c>
      <c r="Z52" s="29"/>
      <c r="AA52" s="23">
        <f t="shared" si="18"/>
        <v>7155.63</v>
      </c>
      <c r="AB52" s="23">
        <f>H52+M52+R52+W52</f>
        <v>110208.44</v>
      </c>
      <c r="AC52" s="23">
        <f t="shared" si="20"/>
        <v>0</v>
      </c>
      <c r="AD52" s="8" t="str">
        <f t="shared" si="17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627408.33999999985</v>
      </c>
      <c r="H53" s="57">
        <f>SUM(H37:H52)</f>
        <v>4595025.5200000005</v>
      </c>
      <c r="I53" s="57">
        <f>SUM(I37:I52)</f>
        <v>4914687.419999999</v>
      </c>
      <c r="J53" s="31">
        <f>IF(I53=0,"",H53/I53)</f>
        <v>0.93495783705406055</v>
      </c>
      <c r="K53" s="29"/>
      <c r="L53" s="57">
        <f>SUM(L37:L51)</f>
        <v>47533.569999999992</v>
      </c>
      <c r="M53" s="57">
        <f>SUM(M37:M51)</f>
        <v>413311.57999999996</v>
      </c>
      <c r="N53" s="57">
        <f>SUM(N37:N51)</f>
        <v>365932.6</v>
      </c>
      <c r="O53" s="158">
        <f>IF(N53=0,"",M53/N53)</f>
        <v>1.1294746081655473</v>
      </c>
      <c r="P53" s="28"/>
      <c r="Q53" s="71">
        <f>SUM(Q37:Q52)</f>
        <v>7155.63</v>
      </c>
      <c r="R53" s="71">
        <f>SUM(R37:R52)</f>
        <v>110208.44</v>
      </c>
      <c r="S53" s="71">
        <f>SUM(S37:S52)</f>
        <v>0</v>
      </c>
      <c r="T53" s="158" t="str">
        <f>IF(S53=0,"",R53/S53)</f>
        <v/>
      </c>
      <c r="U53" s="28"/>
      <c r="V53" s="71">
        <f>SUM(V37:V52)</f>
        <v>602833.47</v>
      </c>
      <c r="W53" s="57">
        <f>SUM(W37:W52)</f>
        <v>5735112.5099999998</v>
      </c>
      <c r="X53" s="57">
        <f>SUM(X37:X52)</f>
        <v>6566061.9299999988</v>
      </c>
      <c r="Y53" s="31">
        <f>IF(X53=0,"",W53/X53)</f>
        <v>0.87344782476031269</v>
      </c>
      <c r="Z53" s="29"/>
      <c r="AA53" s="57">
        <f>SUM(AA37:AA52)</f>
        <v>1284931.0099999998</v>
      </c>
      <c r="AB53" s="57">
        <f>SUM(AB37:AB52)</f>
        <v>10853658.049999999</v>
      </c>
      <c r="AC53" s="57">
        <f>SUM(AC37:AC52)</f>
        <v>11846681.949999997</v>
      </c>
      <c r="AD53" s="31">
        <f>IF(AC53=0,"",AB53/AC53)</f>
        <v>0.91617704398656552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-627408.33999999985</v>
      </c>
      <c r="H54" s="58">
        <f>H33-H53</f>
        <v>1049125.9499999983</v>
      </c>
      <c r="I54" s="58">
        <f>I33-I53</f>
        <v>1037815.580000001</v>
      </c>
      <c r="J54" s="31">
        <f>IF(I54=0,"",H54/I54)</f>
        <v>1.010898246488068</v>
      </c>
      <c r="K54" s="29"/>
      <c r="L54" s="58">
        <f>L33-L53</f>
        <v>0</v>
      </c>
      <c r="M54" s="58">
        <f>M33-M53</f>
        <v>-72049.639999999956</v>
      </c>
      <c r="N54" s="58">
        <f>N33-N53</f>
        <v>-1.9999999960418791E-2</v>
      </c>
      <c r="O54" s="158"/>
      <c r="P54" s="28"/>
      <c r="Q54" s="159">
        <f>Q33-Q53</f>
        <v>-6947.63</v>
      </c>
      <c r="R54" s="159">
        <f>R33-R53</f>
        <v>3963.9100000000035</v>
      </c>
      <c r="S54" s="159">
        <f>S33-S53</f>
        <v>0</v>
      </c>
      <c r="T54" s="158" t="str">
        <f>IF(S54=0,"",R54/S54)</f>
        <v/>
      </c>
      <c r="U54" s="28"/>
      <c r="V54" s="159">
        <f>V33-V53</f>
        <v>-524358.47</v>
      </c>
      <c r="W54" s="58">
        <f>W33-W53</f>
        <v>-5159394.51</v>
      </c>
      <c r="X54" s="58">
        <f>X33-X53</f>
        <v>-4665359.9299999988</v>
      </c>
      <c r="Y54" s="31">
        <f>IF(X54=0,"",W54/X54)</f>
        <v>1.1058942048229066</v>
      </c>
      <c r="Z54" s="29"/>
      <c r="AA54" s="58">
        <f>AA33-AA53</f>
        <v>-1158714.4399999997</v>
      </c>
      <c r="AB54" s="58">
        <f>AB33-AB53</f>
        <v>-4303354.29</v>
      </c>
      <c r="AC54" s="58">
        <f>AC33-AC53</f>
        <v>-5077544.3699999973</v>
      </c>
      <c r="AD54" s="31">
        <f>IF(AC54=0,"",AB54/AC54)</f>
        <v>0.84752667360738443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185704.84</v>
      </c>
      <c r="H57" s="19">
        <v>188711.18</v>
      </c>
      <c r="I57" s="59">
        <v>46172.23</v>
      </c>
      <c r="J57" s="8">
        <f>IF(I57=0,"%",H57/I57)</f>
        <v>4.0871142676019758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1657643.69</v>
      </c>
      <c r="X57" s="68">
        <v>1887643.69</v>
      </c>
      <c r="Y57" s="8">
        <f>IF(X57=0,"%",W57/X57)</f>
        <v>0.87815497107931428</v>
      </c>
      <c r="Z57" s="29"/>
      <c r="AA57" s="59">
        <f>G57+L57+Q57+V57</f>
        <v>185704.84</v>
      </c>
      <c r="AB57" s="59">
        <f>H57+M57+R57+W57</f>
        <v>1846354.8699999999</v>
      </c>
      <c r="AC57" s="59">
        <f>I57+N57+S57+X57</f>
        <v>1933815.92</v>
      </c>
      <c r="AD57" s="8">
        <f>IF(AC57=0,"%",AB57/AC57)</f>
        <v>0.95477281519122048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409744.06</v>
      </c>
      <c r="H58" s="19">
        <v>1139972.24</v>
      </c>
      <c r="I58" s="19">
        <v>1083987.8199999998</v>
      </c>
      <c r="J58" s="8">
        <f>IF(I58=0,"%",H58/I58)</f>
        <v>1.0516467242224181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409744.06</v>
      </c>
      <c r="AB58" s="66">
        <f>H58+M58+R58</f>
        <v>1139972.24</v>
      </c>
      <c r="AC58" s="59">
        <f>I58+N58+S58</f>
        <v>1083987.8199999998</v>
      </c>
      <c r="AD58" s="8">
        <f>IF(AC58=0,"%",AB58/AC58)</f>
        <v>1.0516467242224181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-224039.22</v>
      </c>
      <c r="H59" s="57">
        <f>SUM(H57-H58)</f>
        <v>-951261.06</v>
      </c>
      <c r="I59" s="57">
        <f>SUM(I57-I58)</f>
        <v>-1037815.5899999999</v>
      </c>
      <c r="J59" s="31">
        <f>IF(I59=0,"",H59/I59)</f>
        <v>0.91659931606924516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58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58" t="str">
        <f>IF(S59=0,"",R59/S59)</f>
        <v/>
      </c>
      <c r="U59" s="28"/>
      <c r="V59" s="71">
        <f>SUM(V57:V58)</f>
        <v>0</v>
      </c>
      <c r="W59" s="57">
        <f>SUM(W57:W58)</f>
        <v>1657643.69</v>
      </c>
      <c r="X59" s="57">
        <f>SUM(X57:X58)</f>
        <v>1887643.69</v>
      </c>
      <c r="Y59" s="31">
        <f>IF(X59=0,"",W59/X59)</f>
        <v>0.87815497107931428</v>
      </c>
      <c r="Z59" s="29"/>
      <c r="AA59" s="57">
        <f>SUM(AA57:AA58)</f>
        <v>595448.9</v>
      </c>
      <c r="AB59" s="57">
        <f>AB57-AB58</f>
        <v>706382.62999999989</v>
      </c>
      <c r="AC59" s="57">
        <f>SUM(AC57:AC58)</f>
        <v>3017803.7399999998</v>
      </c>
      <c r="AD59" s="31">
        <f>IF(AC59=0,"",AB59/AC59)</f>
        <v>0.23407175908662634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-851447.55999999982</v>
      </c>
      <c r="H61" s="59">
        <f>H54+H59</f>
        <v>97864.889999998268</v>
      </c>
      <c r="I61" s="59">
        <f>I54+I59</f>
        <v>-9.9999988451600075E-3</v>
      </c>
      <c r="J61" s="8"/>
      <c r="K61" s="29"/>
      <c r="L61" s="59"/>
      <c r="M61" s="59">
        <f>M33-M53+M59</f>
        <v>-72049.639999999956</v>
      </c>
      <c r="N61" s="59"/>
      <c r="O61" s="28"/>
      <c r="P61" s="28"/>
      <c r="Q61" s="68"/>
      <c r="R61" s="68">
        <f>R33-R53+R59</f>
        <v>3963.9100000000035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-3501750.82</v>
      </c>
      <c r="X61" s="59">
        <f>X33-X53+X59</f>
        <v>-2777716.2399999988</v>
      </c>
      <c r="Y61" s="29"/>
      <c r="Z61" s="29"/>
      <c r="AA61" s="59"/>
      <c r="AB61" s="59">
        <f>AB33-AB53+AB59</f>
        <v>-3596971.66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58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58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-851447.55999999982</v>
      </c>
      <c r="H66" s="65">
        <f>H64+H61</f>
        <v>97864.889999998268</v>
      </c>
      <c r="I66" s="65">
        <f>I64+I61</f>
        <v>-9.9999988451600075E-3</v>
      </c>
      <c r="J66" s="38"/>
      <c r="K66" s="39"/>
      <c r="L66" s="65">
        <f>L64+L61</f>
        <v>0</v>
      </c>
      <c r="M66" s="65">
        <f>M64+M61</f>
        <v>-72049.639999999956</v>
      </c>
      <c r="N66" s="65">
        <f>N64+N61</f>
        <v>0</v>
      </c>
      <c r="O66" s="164" t="str">
        <f>IF(N66=0,"%",M66/N66)</f>
        <v>%</v>
      </c>
      <c r="P66" s="165"/>
      <c r="Q66" s="166">
        <f>Q64+Q61</f>
        <v>0</v>
      </c>
      <c r="R66" s="166">
        <f>R64+R61</f>
        <v>3963.9100000000035</v>
      </c>
      <c r="S66" s="166">
        <f>S64+S61</f>
        <v>0</v>
      </c>
      <c r="T66" s="164" t="str">
        <f>IF(S66=0,"%",R66/S66)</f>
        <v>%</v>
      </c>
      <c r="U66" s="165"/>
      <c r="V66" s="166">
        <f>V64+V61</f>
        <v>0</v>
      </c>
      <c r="W66" s="65">
        <f>W64+W61</f>
        <v>-3501750.82</v>
      </c>
      <c r="X66" s="65">
        <f>X64+X61</f>
        <v>-2777716.2399999988</v>
      </c>
      <c r="Y66" s="38">
        <f>IF(X66=0,"%",W66/X66)</f>
        <v>1.2606582233180166</v>
      </c>
      <c r="Z66" s="39"/>
      <c r="AA66" s="65">
        <f>AA64+AA61</f>
        <v>0</v>
      </c>
      <c r="AB66" s="65">
        <f>AB64+AB61</f>
        <v>-3596971.66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>
    <pageSetUpPr fitToPage="1"/>
  </sheetPr>
  <dimension ref="A1:Z69"/>
  <sheetViews>
    <sheetView tabSelected="1" topLeftCell="C1" zoomScale="80" zoomScaleNormal="80" zoomScaleSheetLayoutView="50" zoomScalePageLayoutView="40" workbookViewId="0">
      <selection activeCell="N19" sqref="N19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7.7109375" style="162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59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14521.08</v>
      </c>
      <c r="M16" s="19">
        <v>83776.429999999993</v>
      </c>
      <c r="N16" s="19">
        <v>80000</v>
      </c>
      <c r="O16" s="20">
        <f>IF(N16=0,"%",M16/N16)</f>
        <v>1.0472053749999999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14521.08</v>
      </c>
      <c r="W16" s="23">
        <f t="shared" si="1"/>
        <v>83776.429999999993</v>
      </c>
      <c r="X16" s="23">
        <f t="shared" si="1"/>
        <v>80000</v>
      </c>
      <c r="Y16" s="8">
        <f>IF(X16=0,"%",W16/X16)</f>
        <v>1.0472053749999999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104715.93</v>
      </c>
      <c r="M17" s="19">
        <v>731491.48</v>
      </c>
      <c r="N17" s="19">
        <v>767230.21</v>
      </c>
      <c r="O17" s="20">
        <f>IF(N17=0,"%",M17/N17)</f>
        <v>0.95341850524890048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104715.93</v>
      </c>
      <c r="W17" s="23">
        <f t="shared" si="1"/>
        <v>731491.48</v>
      </c>
      <c r="X17" s="23">
        <f t="shared" si="1"/>
        <v>767230.21</v>
      </c>
      <c r="Y17" s="8">
        <f>IF(X17=0,"%",W17/X17)</f>
        <v>0.95341850524890048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0</v>
      </c>
      <c r="H19" s="19">
        <v>9455052.9800000004</v>
      </c>
      <c r="I19" s="19">
        <v>10101716</v>
      </c>
      <c r="J19" s="20">
        <f t="shared" si="2"/>
        <v>0.93598483465581495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0</v>
      </c>
      <c r="W19" s="23">
        <f t="shared" si="5"/>
        <v>9455052.9800000004</v>
      </c>
      <c r="X19" s="23">
        <f t="shared" si="5"/>
        <v>10101716</v>
      </c>
      <c r="Y19" s="8">
        <f t="shared" ref="Y19:Y24" si="6">IF(X19=0,"%",W19/X19)</f>
        <v>0.93598483465581495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0</v>
      </c>
      <c r="H21" s="19">
        <v>407693.96</v>
      </c>
      <c r="I21" s="19">
        <v>365160</v>
      </c>
      <c r="J21" s="20">
        <f t="shared" si="2"/>
        <v>1.1164803373863512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0</v>
      </c>
      <c r="W21" s="23">
        <f t="shared" si="5"/>
        <v>407693.96</v>
      </c>
      <c r="X21" s="23">
        <f t="shared" si="5"/>
        <v>365160</v>
      </c>
      <c r="Y21" s="8">
        <f t="shared" si="6"/>
        <v>1.1164803373863512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0</v>
      </c>
      <c r="H22" s="19">
        <v>1442841</v>
      </c>
      <c r="I22" s="19">
        <v>1452204</v>
      </c>
      <c r="J22" s="20">
        <f t="shared" si="2"/>
        <v>0.9935525587314179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1442841</v>
      </c>
      <c r="X22" s="23">
        <f t="shared" si="5"/>
        <v>1452204</v>
      </c>
      <c r="Y22" s="8">
        <f t="shared" si="6"/>
        <v>0.9935525587314179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38086.339999999997</v>
      </c>
      <c r="H24" s="19">
        <v>781338.09</v>
      </c>
      <c r="I24" s="130">
        <v>1078638</v>
      </c>
      <c r="J24" s="20">
        <f t="shared" si="2"/>
        <v>0.72437471144165133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38086.339999999997</v>
      </c>
      <c r="W24" s="23">
        <f t="shared" si="5"/>
        <v>781338.09</v>
      </c>
      <c r="X24" s="23">
        <f t="shared" si="5"/>
        <v>1078638</v>
      </c>
      <c r="Y24" s="8">
        <f t="shared" si="6"/>
        <v>0.72437471144165133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0</v>
      </c>
      <c r="H27" s="19">
        <v>650468.02</v>
      </c>
      <c r="I27" s="19">
        <v>657186</v>
      </c>
      <c r="J27" s="20">
        <f t="shared" si="2"/>
        <v>0.98977765807549156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650468.02</v>
      </c>
      <c r="X27" s="23">
        <f t="shared" si="9"/>
        <v>657186</v>
      </c>
      <c r="Y27" s="8">
        <f t="shared" si="10"/>
        <v>0.98977765807549156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5500</v>
      </c>
      <c r="I29" s="19">
        <v>60000</v>
      </c>
      <c r="J29" s="20">
        <f t="shared" si="2"/>
        <v>9.166666666666666E-2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5500</v>
      </c>
      <c r="X29" s="23">
        <f t="shared" si="9"/>
        <v>60000</v>
      </c>
      <c r="Y29" s="8">
        <f t="shared" si="10"/>
        <v>9.166666666666666E-2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90040</v>
      </c>
      <c r="H30" s="19">
        <v>102304.68</v>
      </c>
      <c r="I30" s="19">
        <v>532752.47</v>
      </c>
      <c r="J30" s="20">
        <f t="shared" si="2"/>
        <v>0.19203041892982683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90040</v>
      </c>
      <c r="W30" s="23">
        <f t="shared" si="9"/>
        <v>102304.68</v>
      </c>
      <c r="X30" s="23">
        <f t="shared" si="9"/>
        <v>532752.47</v>
      </c>
      <c r="Y30" s="8">
        <f t="shared" si="10"/>
        <v>0.19203041892982683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-59811.75</v>
      </c>
      <c r="R31" s="19">
        <v>416514.02</v>
      </c>
      <c r="S31" s="19">
        <v>0</v>
      </c>
      <c r="T31" s="20" t="str">
        <f t="shared" si="8"/>
        <v>%</v>
      </c>
      <c r="U31" s="28"/>
      <c r="V31" s="19">
        <f t="shared" si="9"/>
        <v>-59811.75</v>
      </c>
      <c r="W31" s="23">
        <f t="shared" si="9"/>
        <v>416514.02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128126.34</v>
      </c>
      <c r="H32" s="57">
        <f>SUM(H16:H31)</f>
        <v>12845198.73</v>
      </c>
      <c r="I32" s="57">
        <f>SUM(I16:I31)</f>
        <v>14247656.470000001</v>
      </c>
      <c r="J32" s="31">
        <f>IF(I32=0,"",H32/I32)</f>
        <v>0.90156572465422447</v>
      </c>
      <c r="K32" s="29"/>
      <c r="L32" s="57">
        <f>SUM(L16:L31)</f>
        <v>119237.01</v>
      </c>
      <c r="M32" s="57">
        <f>SUM(M16:M31)</f>
        <v>815267.90999999992</v>
      </c>
      <c r="N32" s="57">
        <f>SUM(N16:N31)</f>
        <v>847230.21</v>
      </c>
      <c r="O32" s="158">
        <f>IF(N32=0,"",M32/N32)</f>
        <v>0.96227436224211116</v>
      </c>
      <c r="P32" s="28"/>
      <c r="Q32" s="71">
        <f>SUM(Q16:Q31)</f>
        <v>-59811.75</v>
      </c>
      <c r="R32" s="71">
        <f>SUM(R16:R31)</f>
        <v>416514.02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187551.59999999998</v>
      </c>
      <c r="W32" s="57">
        <f>SUM(W16:W31)</f>
        <v>14076980.66</v>
      </c>
      <c r="X32" s="57">
        <f>SUM(X16:X31)</f>
        <v>15094886.680000002</v>
      </c>
      <c r="Y32" s="31">
        <f>IF(X32=0,"",W32/X32)</f>
        <v>0.93256617014894994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1170051.3899999997</v>
      </c>
      <c r="H36" s="19">
        <v>7644438.8099999968</v>
      </c>
      <c r="I36" s="19">
        <v>8218192.6699999999</v>
      </c>
      <c r="J36" s="8">
        <f t="shared" ref="J36:J51" si="11">IF(I36=0,"%",H36/I36)</f>
        <v>0.93018491010870852</v>
      </c>
      <c r="K36" s="29"/>
      <c r="L36" s="19">
        <v>97535.500000000029</v>
      </c>
      <c r="M36" s="19">
        <v>826916.16000000015</v>
      </c>
      <c r="N36" s="19">
        <v>778246.63</v>
      </c>
      <c r="O36" s="20">
        <f t="shared" ref="O36:O51" si="12">IF(N36=0,"%",M36/N36)</f>
        <v>1.0625374118227793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1267586.8899999997</v>
      </c>
      <c r="W36" s="23">
        <f t="shared" ref="W36:W51" si="15">H36+M36+R36</f>
        <v>8471354.9699999969</v>
      </c>
      <c r="X36" s="23">
        <f t="shared" ref="X36:X51" si="16">I36+N36+S36</f>
        <v>8996439.3000000007</v>
      </c>
      <c r="Y36" s="8">
        <f t="shared" ref="Y36:Y51" si="17">IF(X36=0,"%",W36/X36)</f>
        <v>0.9416342052127219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114762.3</v>
      </c>
      <c r="H37" s="19">
        <v>670505.00999999989</v>
      </c>
      <c r="I37" s="19">
        <v>652985.34999999986</v>
      </c>
      <c r="J37" s="8">
        <f t="shared" si="11"/>
        <v>1.0268300965710793</v>
      </c>
      <c r="K37" s="29"/>
      <c r="L37" s="23">
        <v>7239.2299999999987</v>
      </c>
      <c r="M37" s="23">
        <v>61762.32</v>
      </c>
      <c r="N37" s="23">
        <v>68983.59</v>
      </c>
      <c r="O37" s="20">
        <f t="shared" si="12"/>
        <v>0.89531901717495421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122001.53</v>
      </c>
      <c r="W37" s="23">
        <f t="shared" si="15"/>
        <v>732267.32999999984</v>
      </c>
      <c r="X37" s="23">
        <f t="shared" si="16"/>
        <v>721968.93999999983</v>
      </c>
      <c r="Y37" s="8">
        <f t="shared" si="17"/>
        <v>1.0142643117029384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4576.32</v>
      </c>
      <c r="H38" s="19">
        <v>23076.32</v>
      </c>
      <c r="I38" s="19">
        <v>28500</v>
      </c>
      <c r="J38" s="8">
        <f t="shared" si="11"/>
        <v>0.80969543859649118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4576.32</v>
      </c>
      <c r="W38" s="23">
        <f t="shared" si="15"/>
        <v>23076.32</v>
      </c>
      <c r="X38" s="23">
        <f t="shared" si="16"/>
        <v>28500</v>
      </c>
      <c r="Y38" s="8">
        <f t="shared" si="17"/>
        <v>0.80969543859649118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136576.16</v>
      </c>
      <c r="H40" s="19">
        <v>1297641.4700000002</v>
      </c>
      <c r="I40" s="19">
        <v>1334618.6099999999</v>
      </c>
      <c r="J40" s="8">
        <f t="shared" si="11"/>
        <v>0.9722938525486321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136576.16</v>
      </c>
      <c r="W40" s="23">
        <f t="shared" si="15"/>
        <v>1297641.4700000002</v>
      </c>
      <c r="X40" s="23">
        <f t="shared" si="16"/>
        <v>1334618.6099999999</v>
      </c>
      <c r="Y40" s="8">
        <f t="shared" si="17"/>
        <v>0.9722938525486321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0</v>
      </c>
      <c r="H42" s="19">
        <v>64627.94</v>
      </c>
      <c r="I42" s="19">
        <v>62127</v>
      </c>
      <c r="J42" s="8">
        <f t="shared" si="11"/>
        <v>1.0402552835321197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64627.94</v>
      </c>
      <c r="X42" s="23">
        <f t="shared" si="16"/>
        <v>62127</v>
      </c>
      <c r="Y42" s="8">
        <f t="shared" si="17"/>
        <v>1.0402552835321197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91308.89</v>
      </c>
      <c r="I45" s="19">
        <v>93874</v>
      </c>
      <c r="J45" s="8">
        <f t="shared" si="11"/>
        <v>0.97267496857489821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91308.89</v>
      </c>
      <c r="X45" s="23">
        <f t="shared" si="16"/>
        <v>93874</v>
      </c>
      <c r="Y45" s="8">
        <f t="shared" si="17"/>
        <v>0.97267496857489821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89115.000000000015</v>
      </c>
      <c r="H46" s="19">
        <v>1149972.9000000001</v>
      </c>
      <c r="I46" s="19">
        <v>1210827.9000000001</v>
      </c>
      <c r="J46" s="8">
        <f t="shared" si="11"/>
        <v>0.94974099952602675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89115.000000000015</v>
      </c>
      <c r="W46" s="23">
        <f t="shared" si="15"/>
        <v>1149972.9000000001</v>
      </c>
      <c r="X46" s="23">
        <f t="shared" si="16"/>
        <v>1210827.9000000001</v>
      </c>
      <c r="Y46" s="8">
        <f t="shared" si="17"/>
        <v>0.94974099952602675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67942.670000000013</v>
      </c>
      <c r="H49" s="19">
        <v>890373.6</v>
      </c>
      <c r="I49" s="19">
        <v>999703.55</v>
      </c>
      <c r="J49" s="8">
        <f t="shared" si="11"/>
        <v>0.8906376295252727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67942.670000000013</v>
      </c>
      <c r="W49" s="23">
        <f t="shared" si="15"/>
        <v>890373.6</v>
      </c>
      <c r="X49" s="23">
        <f t="shared" si="16"/>
        <v>999703.55</v>
      </c>
      <c r="Y49" s="8">
        <f t="shared" si="17"/>
        <v>0.8906376295252727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21376.74</v>
      </c>
      <c r="R51" s="19">
        <v>394880.43</v>
      </c>
      <c r="S51" s="19">
        <v>0</v>
      </c>
      <c r="T51" s="20" t="str">
        <f t="shared" si="13"/>
        <v>%</v>
      </c>
      <c r="U51" s="28"/>
      <c r="V51" s="19">
        <f t="shared" si="14"/>
        <v>21376.74</v>
      </c>
      <c r="W51" s="23">
        <f t="shared" si="15"/>
        <v>394880.43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1583023.8399999996</v>
      </c>
      <c r="H52" s="57">
        <f>SUM(H36:H51)</f>
        <v>11831944.939999998</v>
      </c>
      <c r="I52" s="57">
        <f>SUM(I36:I51)</f>
        <v>12600829.08</v>
      </c>
      <c r="J52" s="31">
        <f>IF(I52=0,"",H52/I52)</f>
        <v>0.93898146422600293</v>
      </c>
      <c r="K52" s="29"/>
      <c r="L52" s="57">
        <f>SUM(L36:L50)</f>
        <v>104774.73000000003</v>
      </c>
      <c r="M52" s="57">
        <f>SUM(M36:M50)</f>
        <v>888678.4800000001</v>
      </c>
      <c r="N52" s="57">
        <f>SUM(N36:N50)</f>
        <v>847230.22</v>
      </c>
      <c r="O52" s="158">
        <f>IF(N52=0,"",M52/N52)</f>
        <v>1.0489220745690588</v>
      </c>
      <c r="P52" s="28"/>
      <c r="Q52" s="71">
        <f>SUM(Q36:Q51)</f>
        <v>21376.74</v>
      </c>
      <c r="R52" s="71">
        <f>SUM(R36:R51)</f>
        <v>394880.43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1709175.3099999996</v>
      </c>
      <c r="W52" s="57">
        <f>SUM(W36:W51)</f>
        <v>13115503.849999998</v>
      </c>
      <c r="X52" s="57">
        <f>SUM(X36:X51)</f>
        <v>13448059.300000001</v>
      </c>
      <c r="Y52" s="31">
        <f>IF(X52=0,"",W52/X52)</f>
        <v>0.97527111960310864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-1454897.4999999995</v>
      </c>
      <c r="H53" s="57">
        <f>H32-H52</f>
        <v>1013253.7900000028</v>
      </c>
      <c r="I53" s="57">
        <f>I32-I52</f>
        <v>1646827.3900000006</v>
      </c>
      <c r="J53" s="31">
        <f>IF(I53=0,"",H53/I53)</f>
        <v>0.61527625551576626</v>
      </c>
      <c r="K53" s="29"/>
      <c r="L53" s="57">
        <f>L32-L52</f>
        <v>14462.27999999997</v>
      </c>
      <c r="M53" s="57">
        <f>M32-M52</f>
        <v>-73410.570000000182</v>
      </c>
      <c r="N53" s="57">
        <f>N32-N52</f>
        <v>-1.0000000009313226E-2</v>
      </c>
      <c r="O53" s="158"/>
      <c r="P53" s="28"/>
      <c r="Q53" s="71">
        <f>Q32-Q52</f>
        <v>-81188.490000000005</v>
      </c>
      <c r="R53" s="71">
        <f>R32-R52</f>
        <v>21633.590000000026</v>
      </c>
      <c r="S53" s="71">
        <f>S32-S52</f>
        <v>0</v>
      </c>
      <c r="T53" s="158" t="str">
        <f>IF(S53=0,"",R53/S53)</f>
        <v/>
      </c>
      <c r="U53" s="28"/>
      <c r="V53" s="71">
        <f>V32-V52</f>
        <v>-1521623.7099999995</v>
      </c>
      <c r="W53" s="57">
        <f>W32-W52</f>
        <v>961476.81000000238</v>
      </c>
      <c r="X53" s="57">
        <f>X32-X52</f>
        <v>1646827.3800000008</v>
      </c>
      <c r="Y53" s="31">
        <f>IF(X53=0,"",W53/X53)</f>
        <v>0.58383581769207771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514819.55</v>
      </c>
      <c r="H56" s="19">
        <v>514819.55</v>
      </c>
      <c r="I56" s="19">
        <v>222184.06</v>
      </c>
      <c r="J56" s="8">
        <f>IF(I56=0,"%",H56/I56)</f>
        <v>2.3170858881595735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514819.55</v>
      </c>
      <c r="W56" s="67">
        <f t="shared" si="18"/>
        <v>514819.55</v>
      </c>
      <c r="X56" s="59">
        <f t="shared" si="18"/>
        <v>222184.06</v>
      </c>
      <c r="Y56" s="8">
        <f>IF(X56=0,"%",W56/X56)</f>
        <v>2.3170858881595735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229193.3</v>
      </c>
      <c r="H57" s="19">
        <v>1790043.68</v>
      </c>
      <c r="I57" s="19">
        <v>1869011.46</v>
      </c>
      <c r="J57" s="8">
        <f>IF(I57=0,"%",H57/I57)</f>
        <v>0.95774890540264535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229193.3</v>
      </c>
      <c r="W57" s="67">
        <f t="shared" si="18"/>
        <v>1790043.68</v>
      </c>
      <c r="X57" s="59">
        <f t="shared" si="18"/>
        <v>1869011.46</v>
      </c>
      <c r="Y57" s="8">
        <f>IF(X57=0,"%",W57/X57)</f>
        <v>0.95774890540264535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285626.25</v>
      </c>
      <c r="H58" s="57">
        <f>SUM(H56-H57)</f>
        <v>-1275224.1299999999</v>
      </c>
      <c r="I58" s="57">
        <f>SUM(I56-I57)</f>
        <v>-1646827.4</v>
      </c>
      <c r="J58" s="31">
        <f>IF(I58=0,"",H58/I58)</f>
        <v>0.77435202377614065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744012.85</v>
      </c>
      <c r="W58" s="57">
        <f>W56-W57</f>
        <v>-1275224.1299999999</v>
      </c>
      <c r="X58" s="57">
        <f>SUM(X56:X57)</f>
        <v>2091195.52</v>
      </c>
      <c r="Y58" s="31">
        <f>IF(X58=0,"",W58/X58)</f>
        <v>-0.60980626526973425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-1169271.2499999995</v>
      </c>
      <c r="H60" s="59">
        <f>H53+H58</f>
        <v>-261970.33999999706</v>
      </c>
      <c r="I60" s="59">
        <f>I53+I58</f>
        <v>-9.9999993108212948E-3</v>
      </c>
      <c r="J60" s="8"/>
      <c r="K60" s="29"/>
      <c r="L60" s="59"/>
      <c r="M60" s="59">
        <f>M32-M52+M58</f>
        <v>-73410.570000000182</v>
      </c>
      <c r="N60" s="59"/>
      <c r="O60" s="28"/>
      <c r="P60" s="28"/>
      <c r="Q60" s="68"/>
      <c r="R60" s="68">
        <f>R32-R52+R58</f>
        <v>21633.590000000026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-313747.3199999975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-1169271.2499999995</v>
      </c>
      <c r="H65" s="65">
        <f>H63+H60</f>
        <v>-261970.33999999706</v>
      </c>
      <c r="I65" s="65">
        <f>I63+I60</f>
        <v>-9.9999993108212948E-3</v>
      </c>
      <c r="J65" s="38"/>
      <c r="K65" s="39"/>
      <c r="L65" s="65">
        <f>L63+L60</f>
        <v>0</v>
      </c>
      <c r="M65" s="65">
        <f>M63+M60</f>
        <v>-73410.570000000182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21633.590000000026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-313747.3199999975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dimension ref="A1:AO68"/>
  <sheetViews>
    <sheetView view="pageBreakPreview" topLeftCell="C1" zoomScale="60" zoomScaleNormal="80" zoomScalePageLayoutView="20" workbookViewId="0">
      <selection activeCell="I6" sqref="I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0.7109375" style="4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4" customWidth="1"/>
    <col min="21" max="21" width="0.42578125" style="4" customWidth="1"/>
    <col min="22" max="22" width="16.7109375" style="4" hidden="1" customWidth="1"/>
    <col min="23" max="23" width="17.140625" style="4" hidden="1" customWidth="1"/>
    <col min="24" max="24" width="16.7109375" style="4" hidden="1" customWidth="1"/>
    <col min="25" max="25" width="11.42578125" style="4" hidden="1" customWidth="1"/>
    <col min="26" max="26" width="4" style="4" bestFit="1" customWidth="1"/>
    <col min="27" max="27" width="16.7109375" style="4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3.25" x14ac:dyDescent="0.35">
      <c r="A1" s="3"/>
      <c r="B1" s="3"/>
      <c r="C1" s="136" t="s">
        <v>60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55"/>
      <c r="V1" s="136" t="s">
        <v>60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55"/>
    </row>
    <row r="2" spans="1:4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55"/>
      <c r="V2" s="136" t="s">
        <v>0</v>
      </c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55"/>
    </row>
    <row r="3" spans="1:4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55"/>
      <c r="V3" s="136" t="s">
        <v>1</v>
      </c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55"/>
    </row>
    <row r="4" spans="1:41" ht="23.25" x14ac:dyDescent="0.35">
      <c r="A4" s="3"/>
      <c r="B4" s="3"/>
      <c r="C4" s="136" t="str">
        <f>'1351'!C4:Y4</f>
        <v>For Month or Quarter Ended and For the Year Ending 6/30/2025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55"/>
      <c r="V4" s="136" t="str">
        <f>C4</f>
        <v>For Month or Quarter Ended and For the Year Ending 6/30/2025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37" t="s">
        <v>5</v>
      </c>
      <c r="H8" s="138"/>
      <c r="I8" s="138"/>
      <c r="J8" s="139"/>
      <c r="K8" s="9"/>
      <c r="L8" s="137" t="s">
        <v>6</v>
      </c>
      <c r="M8" s="138"/>
      <c r="N8" s="138"/>
      <c r="O8" s="139"/>
      <c r="P8" s="9"/>
      <c r="Q8" s="137" t="s">
        <v>7</v>
      </c>
      <c r="R8" s="138"/>
      <c r="S8" s="138"/>
      <c r="T8" s="139"/>
      <c r="U8" s="9"/>
      <c r="V8" s="137" t="s">
        <v>8</v>
      </c>
      <c r="W8" s="138"/>
      <c r="X8" s="138"/>
      <c r="Y8" s="139"/>
      <c r="Z8" s="9"/>
      <c r="AA8" s="137" t="s">
        <v>61</v>
      </c>
      <c r="AB8" s="138"/>
      <c r="AC8" s="138"/>
      <c r="AD8" s="139"/>
      <c r="AE8" s="9"/>
      <c r="AF8" s="137" t="s">
        <v>62</v>
      </c>
      <c r="AG8" s="138"/>
      <c r="AH8" s="138"/>
      <c r="AI8" s="139"/>
      <c r="AJ8" s="9"/>
      <c r="AK8" s="137" t="s">
        <v>9</v>
      </c>
      <c r="AL8" s="138"/>
      <c r="AM8" s="138"/>
      <c r="AN8" s="140"/>
    </row>
    <row r="9" spans="1:41" s="2" customFormat="1" ht="64.900000000000006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12" t="s">
        <v>14</v>
      </c>
      <c r="U9" s="13"/>
      <c r="V9" s="70" t="s">
        <v>11</v>
      </c>
      <c r="W9" s="70" t="s">
        <v>12</v>
      </c>
      <c r="X9" s="70" t="s">
        <v>13</v>
      </c>
      <c r="Y9" s="70" t="s">
        <v>14</v>
      </c>
      <c r="Z9" s="13"/>
      <c r="AA9" s="12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8" t="str">
        <f>IF(S13=0,"%",R13/S13)</f>
        <v>%</v>
      </c>
      <c r="U13" s="22"/>
      <c r="V13" s="23">
        <v>0</v>
      </c>
      <c r="W13" s="23">
        <v>0</v>
      </c>
      <c r="X13" s="23">
        <v>0</v>
      </c>
      <c r="Y13" s="8" t="str">
        <f>IF(X13=0,"%",W13/X13)</f>
        <v>%</v>
      </c>
      <c r="Z13" s="22"/>
      <c r="AA13" s="23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0</v>
      </c>
      <c r="H14" s="19">
        <v>144127.44</v>
      </c>
      <c r="I14" s="19">
        <v>0</v>
      </c>
      <c r="J14" s="20" t="str">
        <f t="shared" ref="J14:J28" si="2">IF(I14=0,"%",H14/I14)</f>
        <v>%</v>
      </c>
      <c r="K14" s="25"/>
      <c r="L14" s="19">
        <v>405997.98</v>
      </c>
      <c r="M14" s="19">
        <v>4271918.55</v>
      </c>
      <c r="N14" s="19">
        <v>3913769.28</v>
      </c>
      <c r="O14" s="20">
        <f>IF(N14=0,"%",M14/N14)</f>
        <v>1.0915100621363147</v>
      </c>
      <c r="P14" s="25"/>
      <c r="Q14" s="19">
        <v>379231.43</v>
      </c>
      <c r="R14" s="19">
        <v>4164741.11</v>
      </c>
      <c r="S14" s="19">
        <v>3973564.44</v>
      </c>
      <c r="T14" s="8">
        <f>IF(S14=0,"%",R14/S14)</f>
        <v>1.0481121353099283</v>
      </c>
      <c r="U14" s="26"/>
      <c r="V14" s="23">
        <v>0</v>
      </c>
      <c r="W14" s="23">
        <v>0</v>
      </c>
      <c r="X14" s="23">
        <v>0</v>
      </c>
      <c r="Y14" s="8" t="str">
        <f>IF(X14=0,"%",W14/X14)</f>
        <v>%</v>
      </c>
      <c r="Z14" s="26"/>
      <c r="AA14" s="23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785229.40999999992</v>
      </c>
      <c r="AL14" s="23">
        <f t="shared" si="1"/>
        <v>8580787.0999999996</v>
      </c>
      <c r="AM14" s="23">
        <f t="shared" si="1"/>
        <v>7887333.7199999997</v>
      </c>
      <c r="AN14" s="8">
        <f>IF(AM14=0,"%",AL14/AM14)</f>
        <v>1.08791987313046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8"/>
      <c r="U15" s="5"/>
      <c r="V15" s="23"/>
      <c r="W15" s="23"/>
      <c r="X15" s="23"/>
      <c r="Y15" s="8"/>
      <c r="Z15" s="5"/>
      <c r="AA15" s="23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312858</v>
      </c>
      <c r="H16" s="19">
        <v>312858</v>
      </c>
      <c r="I16" s="19">
        <v>310060</v>
      </c>
      <c r="J16" s="20">
        <f t="shared" si="2"/>
        <v>1.009024059859382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8" t="str">
        <f t="shared" ref="T16:T21" si="4">IF(S16=0,"%",R16/S16)</f>
        <v>%</v>
      </c>
      <c r="U16" s="26"/>
      <c r="V16" s="23">
        <v>0</v>
      </c>
      <c r="W16" s="23">
        <v>0</v>
      </c>
      <c r="X16" s="23">
        <v>0</v>
      </c>
      <c r="Y16" s="8" t="str">
        <f t="shared" ref="Y16:Y21" si="5">IF(X16=0,"%",W16/X16)</f>
        <v>%</v>
      </c>
      <c r="Z16" s="26"/>
      <c r="AA16" s="23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312858</v>
      </c>
      <c r="AL16" s="23">
        <f t="shared" ref="AL16:AL28" si="9">H16+M16+R16+W16+AB16+AG16</f>
        <v>312858</v>
      </c>
      <c r="AM16" s="23">
        <f t="shared" ref="AM16:AM28" si="10">I16+N16+S16+X16+AC16+AH16</f>
        <v>310060</v>
      </c>
      <c r="AN16" s="8">
        <f t="shared" ref="AN16:AN21" si="11">IF(AM16=0,"%",AL16/AM16)</f>
        <v>1.009024059859382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8" t="str">
        <f t="shared" si="4"/>
        <v>%</v>
      </c>
      <c r="U17" s="26"/>
      <c r="V17" s="23">
        <v>0</v>
      </c>
      <c r="W17" s="23">
        <v>0</v>
      </c>
      <c r="X17" s="23">
        <v>0</v>
      </c>
      <c r="Y17" s="8" t="str">
        <f t="shared" si="5"/>
        <v>%</v>
      </c>
      <c r="Z17" s="26"/>
      <c r="AA17" s="23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261136.25</v>
      </c>
      <c r="H18" s="19">
        <v>2500875.71</v>
      </c>
      <c r="I18" s="19">
        <v>2514656.5499999998</v>
      </c>
      <c r="J18" s="20">
        <f t="shared" si="2"/>
        <v>0.99451979237482757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8" t="str">
        <f t="shared" si="4"/>
        <v>%</v>
      </c>
      <c r="U18" s="26"/>
      <c r="V18" s="23">
        <v>0</v>
      </c>
      <c r="W18" s="23">
        <v>0</v>
      </c>
      <c r="X18" s="23">
        <v>0</v>
      </c>
      <c r="Y18" s="8" t="str">
        <f t="shared" si="5"/>
        <v>%</v>
      </c>
      <c r="Z18" s="26"/>
      <c r="AA18" s="23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261136.25</v>
      </c>
      <c r="AL18" s="23">
        <f t="shared" si="9"/>
        <v>2500875.71</v>
      </c>
      <c r="AM18" s="23">
        <f t="shared" si="10"/>
        <v>2514656.5499999998</v>
      </c>
      <c r="AN18" s="8">
        <f t="shared" si="11"/>
        <v>0.99451979237482757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8" t="str">
        <f t="shared" si="4"/>
        <v>%</v>
      </c>
      <c r="U19" s="26"/>
      <c r="V19" s="23">
        <v>0</v>
      </c>
      <c r="W19" s="23">
        <v>0</v>
      </c>
      <c r="X19" s="23">
        <v>0</v>
      </c>
      <c r="Y19" s="8" t="str">
        <f t="shared" si="5"/>
        <v>%</v>
      </c>
      <c r="Z19" s="26"/>
      <c r="AA19" s="23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8" t="str">
        <f t="shared" si="4"/>
        <v>%</v>
      </c>
      <c r="U20" s="26"/>
      <c r="V20" s="23">
        <v>0</v>
      </c>
      <c r="W20" s="23">
        <v>0</v>
      </c>
      <c r="X20" s="23">
        <v>0</v>
      </c>
      <c r="Y20" s="8" t="str">
        <f t="shared" si="5"/>
        <v>%</v>
      </c>
      <c r="Z20" s="26"/>
      <c r="AA20" s="23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0</v>
      </c>
      <c r="H21" s="19">
        <v>1861587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8" t="str">
        <f t="shared" si="4"/>
        <v>%</v>
      </c>
      <c r="U21" s="26"/>
      <c r="V21" s="23">
        <v>0</v>
      </c>
      <c r="W21" s="23">
        <v>0</v>
      </c>
      <c r="X21" s="23">
        <v>0</v>
      </c>
      <c r="Y21" s="8" t="str">
        <f t="shared" si="5"/>
        <v>%</v>
      </c>
      <c r="Z21" s="26"/>
      <c r="AA21" s="23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0</v>
      </c>
      <c r="AL21" s="23">
        <f t="shared" si="9"/>
        <v>1861587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8"/>
      <c r="U22" s="5"/>
      <c r="V22" s="23"/>
      <c r="W22" s="23"/>
      <c r="X22" s="23"/>
      <c r="Y22" s="8"/>
      <c r="Z22" s="5"/>
      <c r="AA22" s="23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821.36</v>
      </c>
      <c r="H23" s="19">
        <v>43971.44</v>
      </c>
      <c r="I23" s="19">
        <v>41000</v>
      </c>
      <c r="J23" s="20">
        <f t="shared" si="2"/>
        <v>1.0724741463414635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8" t="str">
        <f t="shared" ref="T23:T28" si="13">IF(S23=0,"%",R23/S23)</f>
        <v>%</v>
      </c>
      <c r="U23" s="29"/>
      <c r="V23" s="23">
        <v>0</v>
      </c>
      <c r="W23" s="23">
        <v>0</v>
      </c>
      <c r="X23" s="23">
        <v>0</v>
      </c>
      <c r="Y23" s="8" t="str">
        <f t="shared" ref="Y23:Y28" si="14">IF(X23=0,"%",W23/X23)</f>
        <v>%</v>
      </c>
      <c r="Z23" s="29"/>
      <c r="AA23" s="23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821.36</v>
      </c>
      <c r="AL23" s="23">
        <f t="shared" si="9"/>
        <v>43971.44</v>
      </c>
      <c r="AM23" s="23">
        <f t="shared" si="10"/>
        <v>41000</v>
      </c>
      <c r="AN23" s="8">
        <f t="shared" ref="AN23:AN28" si="17">IF(AM23=0,"%",AL23/AM23)</f>
        <v>1.0724741463414635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8" t="str">
        <f t="shared" si="13"/>
        <v>%</v>
      </c>
      <c r="U24" s="29"/>
      <c r="V24" s="23">
        <v>0</v>
      </c>
      <c r="W24" s="23">
        <v>0</v>
      </c>
      <c r="X24" s="23">
        <v>0</v>
      </c>
      <c r="Y24" s="8" t="str">
        <f t="shared" si="14"/>
        <v>%</v>
      </c>
      <c r="Z24" s="29"/>
      <c r="AA24" s="23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8" t="str">
        <f t="shared" si="13"/>
        <v>%</v>
      </c>
      <c r="U25" s="29"/>
      <c r="V25" s="23">
        <v>0</v>
      </c>
      <c r="W25" s="23">
        <v>0</v>
      </c>
      <c r="X25" s="23">
        <v>0</v>
      </c>
      <c r="Y25" s="8" t="str">
        <f t="shared" si="14"/>
        <v>%</v>
      </c>
      <c r="Z25" s="29"/>
      <c r="AA25" s="23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18506.32</v>
      </c>
      <c r="H26" s="19">
        <v>18506.32</v>
      </c>
      <c r="I26" s="19">
        <v>20261.2</v>
      </c>
      <c r="J26" s="20">
        <f t="shared" si="2"/>
        <v>0.91338716364282468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8" t="str">
        <f t="shared" si="13"/>
        <v>%</v>
      </c>
      <c r="U26" s="29"/>
      <c r="V26" s="23">
        <v>0</v>
      </c>
      <c r="W26" s="23">
        <v>3658.25</v>
      </c>
      <c r="X26" s="23">
        <v>0</v>
      </c>
      <c r="Y26" s="8" t="str">
        <f t="shared" si="14"/>
        <v>%</v>
      </c>
      <c r="Z26" s="29"/>
      <c r="AA26" s="23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18506.32</v>
      </c>
      <c r="AL26" s="23">
        <f t="shared" si="9"/>
        <v>22164.57</v>
      </c>
      <c r="AM26" s="23">
        <f t="shared" si="10"/>
        <v>20261.2</v>
      </c>
      <c r="AN26" s="8">
        <f t="shared" si="17"/>
        <v>1.0939416224113083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97340.68</v>
      </c>
      <c r="H27" s="19">
        <v>255504.50000000003</v>
      </c>
      <c r="I27" s="19">
        <v>218336</v>
      </c>
      <c r="J27" s="20">
        <f>IF(I27=0,"%",H27/I27)</f>
        <v>1.1702353253700719</v>
      </c>
      <c r="K27" s="28"/>
      <c r="L27" s="19">
        <v>2139.06</v>
      </c>
      <c r="M27" s="19">
        <v>284729.44</v>
      </c>
      <c r="N27" s="19">
        <v>310100</v>
      </c>
      <c r="O27" s="20">
        <f t="shared" si="12"/>
        <v>0.91818587552402453</v>
      </c>
      <c r="P27" s="28"/>
      <c r="Q27" s="19">
        <v>0</v>
      </c>
      <c r="R27" s="19">
        <v>0</v>
      </c>
      <c r="S27" s="19">
        <v>0</v>
      </c>
      <c r="T27" s="8" t="str">
        <f t="shared" si="13"/>
        <v>%</v>
      </c>
      <c r="U27" s="29"/>
      <c r="V27" s="19">
        <v>0</v>
      </c>
      <c r="W27" s="19">
        <v>0</v>
      </c>
      <c r="X27" s="23">
        <v>0</v>
      </c>
      <c r="Y27" s="8" t="str">
        <f t="shared" si="14"/>
        <v>%</v>
      </c>
      <c r="Z27" s="29"/>
      <c r="AA27" s="23">
        <v>1272476.42</v>
      </c>
      <c r="AB27" s="23">
        <v>6462773.75</v>
      </c>
      <c r="AC27" s="23">
        <v>6234500</v>
      </c>
      <c r="AD27" s="8">
        <f t="shared" si="15"/>
        <v>1.0366146042184619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1371956.16</v>
      </c>
      <c r="AL27" s="23">
        <f>H27+M27+R27+W27+AB27+AG27</f>
        <v>7003007.6900000004</v>
      </c>
      <c r="AM27" s="23">
        <f t="shared" si="10"/>
        <v>6762936</v>
      </c>
      <c r="AN27" s="8">
        <f t="shared" si="17"/>
        <v>1.0354981460714696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8" t="str">
        <f t="shared" si="13"/>
        <v>%</v>
      </c>
      <c r="U28" s="29"/>
      <c r="V28" s="19">
        <v>0</v>
      </c>
      <c r="W28" s="19">
        <v>9340.1</v>
      </c>
      <c r="X28" s="19">
        <v>0</v>
      </c>
      <c r="Y28" s="8" t="str">
        <f t="shared" si="14"/>
        <v>%</v>
      </c>
      <c r="Z28" s="29"/>
      <c r="AA28" s="23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0</v>
      </c>
      <c r="AL28" s="23">
        <f t="shared" si="9"/>
        <v>9340.1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690662.60999999987</v>
      </c>
      <c r="H29" s="57">
        <f>SUM(H13:H28)</f>
        <v>5137430.4100000011</v>
      </c>
      <c r="I29" s="57">
        <f>SUM(I13:I28)</f>
        <v>3104313.75</v>
      </c>
      <c r="J29" s="31">
        <f>IF(I29=0,"",H29/I29)</f>
        <v>1.6549327238588565</v>
      </c>
      <c r="K29" s="29"/>
      <c r="L29" s="57">
        <f>SUM(L13:L28)</f>
        <v>408137.04</v>
      </c>
      <c r="M29" s="57">
        <f>SUM(M13:M28)</f>
        <v>4556647.99</v>
      </c>
      <c r="N29" s="57">
        <f>SUM(N13:N28)</f>
        <v>4223869.2799999993</v>
      </c>
      <c r="O29" s="31">
        <f>IF(N29=0,"",M29/N29)</f>
        <v>1.0787852767072377</v>
      </c>
      <c r="P29" s="29"/>
      <c r="Q29" s="57">
        <f>SUM(Q13:Q28)</f>
        <v>379231.43</v>
      </c>
      <c r="R29" s="57">
        <f>SUM(R13:R28)</f>
        <v>4164741.11</v>
      </c>
      <c r="S29" s="57">
        <f>SUM(S13:S28)</f>
        <v>3973564.44</v>
      </c>
      <c r="T29" s="31">
        <f>IF(S29=0,"",R29/S29)</f>
        <v>1.0481121353099283</v>
      </c>
      <c r="U29" s="29"/>
      <c r="V29" s="57">
        <f>SUM(V13:V28)</f>
        <v>0</v>
      </c>
      <c r="W29" s="57">
        <f>SUM(W13:W28)</f>
        <v>12998.35</v>
      </c>
      <c r="X29" s="57">
        <f>SUM(X13:X28)</f>
        <v>0</v>
      </c>
      <c r="Y29" s="31" t="str">
        <f>IF(X29=0,"",W29/X29)</f>
        <v/>
      </c>
      <c r="Z29" s="29"/>
      <c r="AA29" s="57">
        <f>SUM(AA13:AA28)</f>
        <v>1272476.42</v>
      </c>
      <c r="AB29" s="57">
        <f>SUM(AB13:AB28)</f>
        <v>6462773.75</v>
      </c>
      <c r="AC29" s="57">
        <f>SUM(AC13:AC28)</f>
        <v>6234500</v>
      </c>
      <c r="AD29" s="31">
        <f>IF(AC29=0,"",AB29/AC29)</f>
        <v>1.0366146042184619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2750507.5</v>
      </c>
      <c r="AL29" s="57">
        <f>SUM(AL13:AL28)</f>
        <v>20334591.609999999</v>
      </c>
      <c r="AM29" s="57">
        <f>SUM(AM13:AM28)</f>
        <v>17536247.469999999</v>
      </c>
      <c r="AN29" s="31">
        <f>IF(AM29=0,"",AL29/AM29)</f>
        <v>1.1595748545854663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8"/>
      <c r="U30" s="29"/>
      <c r="V30" s="29"/>
      <c r="W30" s="29"/>
      <c r="X30" s="29"/>
      <c r="Y30" s="8"/>
      <c r="Z30" s="29"/>
      <c r="AA30" s="29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1.149999999999999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8"/>
      <c r="U31" s="29"/>
      <c r="V31" s="29"/>
      <c r="W31" s="29"/>
      <c r="X31" s="29"/>
      <c r="Y31" s="8"/>
      <c r="Z31" s="29"/>
      <c r="AA31" s="29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8"/>
      <c r="U32" s="29"/>
      <c r="V32" s="29"/>
      <c r="W32" s="29"/>
      <c r="X32" s="29"/>
      <c r="Y32" s="8"/>
      <c r="Z32" s="29"/>
      <c r="AA32" s="29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19456.639999999996</v>
      </c>
      <c r="H33" s="19">
        <v>22193.749999999996</v>
      </c>
      <c r="I33" s="19">
        <v>0</v>
      </c>
      <c r="J33" s="8" t="str">
        <f t="shared" ref="J33:J48" si="18">IF(I33=0,"%",H33/I33)</f>
        <v>%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89312.680000000008</v>
      </c>
      <c r="R33" s="19">
        <v>895085.36999999988</v>
      </c>
      <c r="S33" s="19">
        <v>802653.49999999977</v>
      </c>
      <c r="T33" s="8">
        <f t="shared" ref="T33:T49" si="20">IF(S33=0,"%",R33/S33)</f>
        <v>1.1151578732292329</v>
      </c>
      <c r="U33" s="29"/>
      <c r="V33" s="19">
        <v>0</v>
      </c>
      <c r="W33" s="19">
        <v>0</v>
      </c>
      <c r="X33" s="23">
        <v>0</v>
      </c>
      <c r="Y33" s="8" t="str">
        <f t="shared" ref="Y33:Y49" si="21">IF(X33=0,"%",W33/X33)</f>
        <v>%</v>
      </c>
      <c r="Z33" s="29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108769.32</v>
      </c>
      <c r="AL33" s="23">
        <f>H33+M33+R33+W33+AB33+AG33</f>
        <v>917279.11999999988</v>
      </c>
      <c r="AM33" s="23">
        <f>I33+N33+S33+X33+AC33+AH33</f>
        <v>802653.49999999977</v>
      </c>
      <c r="AN33" s="8">
        <f t="shared" ref="AN33:AN49" si="24">IF(AM33=0,"%",AL33/AM33)</f>
        <v>1.14280834756218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85279.829999999987</v>
      </c>
      <c r="H34" s="19">
        <v>622137.99000000011</v>
      </c>
      <c r="I34" s="19">
        <v>664489.80999999982</v>
      </c>
      <c r="J34" s="8">
        <f t="shared" si="18"/>
        <v>0.93626415429907084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212674.55999999994</v>
      </c>
      <c r="R34" s="19">
        <v>1293042.1399999997</v>
      </c>
      <c r="S34" s="19">
        <v>1398278.7199999997</v>
      </c>
      <c r="T34" s="8">
        <f t="shared" si="20"/>
        <v>0.92473848132366621</v>
      </c>
      <c r="U34" s="29"/>
      <c r="V34" s="23">
        <v>0</v>
      </c>
      <c r="W34" s="23">
        <v>0</v>
      </c>
      <c r="X34" s="23">
        <v>0</v>
      </c>
      <c r="Y34" s="8" t="str">
        <f t="shared" si="21"/>
        <v>%</v>
      </c>
      <c r="Z34" s="29"/>
      <c r="AA34" s="23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297954.3899999999</v>
      </c>
      <c r="AL34" s="23">
        <f t="shared" ref="AL34:AL49" si="26">H34+M34+R34+W34+AB34+AG34</f>
        <v>1915180.13</v>
      </c>
      <c r="AM34" s="23">
        <f t="shared" ref="AM34:AM49" si="27">I34+N34+S34+X34+AC34+AH34</f>
        <v>2062768.5299999996</v>
      </c>
      <c r="AN34" s="8">
        <f t="shared" si="24"/>
        <v>0.92845130325892666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47174.14</v>
      </c>
      <c r="H35" s="19">
        <v>214011.94</v>
      </c>
      <c r="I35" s="19">
        <v>219280.63</v>
      </c>
      <c r="J35" s="8">
        <f t="shared" si="18"/>
        <v>0.97597284356579972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8" t="str">
        <f t="shared" si="20"/>
        <v>%</v>
      </c>
      <c r="U35" s="29"/>
      <c r="V35" s="23">
        <v>0</v>
      </c>
      <c r="W35" s="23">
        <v>0</v>
      </c>
      <c r="X35" s="23">
        <v>0</v>
      </c>
      <c r="Y35" s="8" t="str">
        <f t="shared" si="21"/>
        <v>%</v>
      </c>
      <c r="Z35" s="29"/>
      <c r="AA35" s="23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47174.14</v>
      </c>
      <c r="AL35" s="23">
        <f t="shared" si="26"/>
        <v>214011.94</v>
      </c>
      <c r="AM35" s="23">
        <f t="shared" si="27"/>
        <v>219280.63</v>
      </c>
      <c r="AN35" s="8">
        <f t="shared" si="24"/>
        <v>0.97597284356579972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24123.15</v>
      </c>
      <c r="H36" s="19">
        <v>313917.27999999997</v>
      </c>
      <c r="I36" s="19">
        <v>328503.11000000004</v>
      </c>
      <c r="J36" s="8">
        <f t="shared" si="18"/>
        <v>0.95559911137523146</v>
      </c>
      <c r="K36" s="29"/>
      <c r="L36" s="19">
        <v>4768.01</v>
      </c>
      <c r="M36" s="19">
        <v>4768.01</v>
      </c>
      <c r="N36" s="19">
        <v>5449.39</v>
      </c>
      <c r="O36" s="8">
        <f t="shared" si="19"/>
        <v>0.87496215172707403</v>
      </c>
      <c r="P36" s="29"/>
      <c r="Q36" s="23">
        <v>78139.799999999988</v>
      </c>
      <c r="R36" s="23">
        <v>77225.889999999985</v>
      </c>
      <c r="S36" s="19">
        <v>90159.430000000008</v>
      </c>
      <c r="T36" s="8">
        <f t="shared" si="20"/>
        <v>0.85654811704111233</v>
      </c>
      <c r="U36" s="29"/>
      <c r="V36" s="23">
        <v>0</v>
      </c>
      <c r="W36" s="23">
        <v>0</v>
      </c>
      <c r="X36" s="23">
        <v>0</v>
      </c>
      <c r="Y36" s="8" t="str">
        <f t="shared" si="21"/>
        <v>%</v>
      </c>
      <c r="Z36" s="29"/>
      <c r="AA36" s="23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107030.95999999999</v>
      </c>
      <c r="AL36" s="23">
        <f t="shared" si="26"/>
        <v>395911.17999999993</v>
      </c>
      <c r="AM36" s="23">
        <f t="shared" si="27"/>
        <v>424111.93000000005</v>
      </c>
      <c r="AN36" s="8">
        <f t="shared" si="24"/>
        <v>0.93350635055231734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8" t="str">
        <f t="shared" si="20"/>
        <v>%</v>
      </c>
      <c r="U37" s="29"/>
      <c r="V37" s="23">
        <v>0</v>
      </c>
      <c r="W37" s="23">
        <v>0</v>
      </c>
      <c r="X37" s="23">
        <v>0</v>
      </c>
      <c r="Y37" s="8" t="str">
        <f t="shared" si="21"/>
        <v>%</v>
      </c>
      <c r="Z37" s="29"/>
      <c r="AA37" s="23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0</v>
      </c>
      <c r="S38" s="19">
        <v>1415266.6</v>
      </c>
      <c r="T38" s="8">
        <f t="shared" si="20"/>
        <v>0</v>
      </c>
      <c r="U38" s="29"/>
      <c r="V38" s="23">
        <v>0</v>
      </c>
      <c r="W38" s="23">
        <v>0</v>
      </c>
      <c r="X38" s="23">
        <v>0</v>
      </c>
      <c r="Y38" s="8" t="str">
        <f t="shared" si="21"/>
        <v>%</v>
      </c>
      <c r="Z38" s="29"/>
      <c r="AA38" s="23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0</v>
      </c>
      <c r="AM38" s="23">
        <f t="shared" si="27"/>
        <v>1415266.6</v>
      </c>
      <c r="AN38" s="8">
        <f t="shared" si="24"/>
        <v>0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50698.540000000008</v>
      </c>
      <c r="H39" s="19">
        <v>628024.97000000009</v>
      </c>
      <c r="I39" s="19">
        <v>629961.06000000006</v>
      </c>
      <c r="J39" s="8">
        <f t="shared" si="18"/>
        <v>0.99692665130762215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8" t="str">
        <f t="shared" si="20"/>
        <v>%</v>
      </c>
      <c r="U39" s="29"/>
      <c r="V39" s="23">
        <v>0</v>
      </c>
      <c r="W39" s="23">
        <v>0</v>
      </c>
      <c r="X39" s="23">
        <v>0</v>
      </c>
      <c r="Y39" s="8" t="str">
        <f t="shared" si="21"/>
        <v>%</v>
      </c>
      <c r="Z39" s="29"/>
      <c r="AA39" s="23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50698.540000000008</v>
      </c>
      <c r="AL39" s="23">
        <f t="shared" si="26"/>
        <v>628024.97000000009</v>
      </c>
      <c r="AM39" s="23">
        <f t="shared" si="27"/>
        <v>629961.06000000006</v>
      </c>
      <c r="AN39" s="8">
        <f t="shared" si="24"/>
        <v>0.99692665130762215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347892.44</v>
      </c>
      <c r="M40" s="19">
        <v>3674207.8200000003</v>
      </c>
      <c r="N40" s="19">
        <v>3888856.71</v>
      </c>
      <c r="O40" s="8">
        <f t="shared" si="19"/>
        <v>0.94480411442055945</v>
      </c>
      <c r="P40" s="29"/>
      <c r="Q40" s="23">
        <v>0</v>
      </c>
      <c r="R40" s="23">
        <v>0</v>
      </c>
      <c r="S40" s="19">
        <v>0</v>
      </c>
      <c r="T40" s="8" t="str">
        <f t="shared" si="20"/>
        <v>%</v>
      </c>
      <c r="U40" s="29"/>
      <c r="V40" s="23">
        <v>0</v>
      </c>
      <c r="W40" s="23">
        <v>0</v>
      </c>
      <c r="X40" s="23">
        <v>0</v>
      </c>
      <c r="Y40" s="8" t="str">
        <f t="shared" si="21"/>
        <v>%</v>
      </c>
      <c r="Z40" s="29"/>
      <c r="AA40" s="23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347892.44</v>
      </c>
      <c r="AL40" s="23">
        <f t="shared" si="26"/>
        <v>3674207.8200000003</v>
      </c>
      <c r="AM40" s="23">
        <f t="shared" si="27"/>
        <v>3888856.71</v>
      </c>
      <c r="AN40" s="8">
        <f t="shared" si="24"/>
        <v>0.94480411442055945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26879.980000000003</v>
      </c>
      <c r="H41" s="19">
        <v>290673.91999999993</v>
      </c>
      <c r="I41" s="19">
        <v>293934.19999999995</v>
      </c>
      <c r="J41" s="8">
        <f t="shared" si="18"/>
        <v>0.98890812977870546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77.509999999999991</v>
      </c>
      <c r="R41" s="23">
        <v>2718.6499999999996</v>
      </c>
      <c r="S41" s="19">
        <v>3974.54</v>
      </c>
      <c r="T41" s="8">
        <f t="shared" si="20"/>
        <v>0.6840162635172875</v>
      </c>
      <c r="U41" s="29"/>
      <c r="V41" s="23">
        <v>0</v>
      </c>
      <c r="W41" s="23">
        <v>0</v>
      </c>
      <c r="X41" s="23">
        <v>0</v>
      </c>
      <c r="Y41" s="8" t="str">
        <f t="shared" si="21"/>
        <v>%</v>
      </c>
      <c r="Z41" s="29"/>
      <c r="AA41" s="23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26957.49</v>
      </c>
      <c r="AL41" s="23">
        <f t="shared" si="26"/>
        <v>293392.56999999995</v>
      </c>
      <c r="AM41" s="23">
        <f t="shared" si="27"/>
        <v>297908.73999999993</v>
      </c>
      <c r="AN41" s="8">
        <f t="shared" si="24"/>
        <v>0.98484042462131194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246666.79</v>
      </c>
      <c r="H42" s="19">
        <v>2350050.3199999998</v>
      </c>
      <c r="I42" s="19">
        <v>2279403.86</v>
      </c>
      <c r="J42" s="8">
        <f t="shared" si="18"/>
        <v>1.0309933931585076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0</v>
      </c>
      <c r="T42" s="8" t="str">
        <f t="shared" si="20"/>
        <v>%</v>
      </c>
      <c r="U42" s="29"/>
      <c r="V42" s="23">
        <v>0</v>
      </c>
      <c r="W42" s="23">
        <v>0</v>
      </c>
      <c r="X42" s="23">
        <v>0</v>
      </c>
      <c r="Y42" s="8" t="str">
        <f t="shared" si="21"/>
        <v>%</v>
      </c>
      <c r="Z42" s="29"/>
      <c r="AA42" s="23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246666.79</v>
      </c>
      <c r="AL42" s="23">
        <f t="shared" si="26"/>
        <v>2350050.3199999998</v>
      </c>
      <c r="AM42" s="23">
        <f t="shared" si="27"/>
        <v>2279403.86</v>
      </c>
      <c r="AN42" s="8">
        <f t="shared" si="24"/>
        <v>1.0309933931585076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109814.02</v>
      </c>
      <c r="H43" s="19">
        <v>1305954.5999999999</v>
      </c>
      <c r="I43" s="19">
        <v>1294154.0899999999</v>
      </c>
      <c r="J43" s="8">
        <f t="shared" si="18"/>
        <v>1.0091183191330795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6544.73</v>
      </c>
      <c r="S43" s="19">
        <v>250000</v>
      </c>
      <c r="T43" s="8">
        <f t="shared" si="20"/>
        <v>2.6178919999999998E-2</v>
      </c>
      <c r="U43" s="29"/>
      <c r="V43" s="23">
        <v>0</v>
      </c>
      <c r="W43" s="23">
        <v>0</v>
      </c>
      <c r="X43" s="23">
        <v>0</v>
      </c>
      <c r="Y43" s="8" t="str">
        <f t="shared" si="21"/>
        <v>%</v>
      </c>
      <c r="Z43" s="29"/>
      <c r="AA43" s="23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109814.02</v>
      </c>
      <c r="AL43" s="23">
        <f t="shared" si="26"/>
        <v>1312499.3299999998</v>
      </c>
      <c r="AM43" s="23">
        <f t="shared" si="27"/>
        <v>1544154.0899999999</v>
      </c>
      <c r="AN43" s="8">
        <f t="shared" si="24"/>
        <v>0.84997950560750057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8" t="str">
        <f t="shared" si="20"/>
        <v>%</v>
      </c>
      <c r="U44" s="29"/>
      <c r="V44" s="23">
        <v>0</v>
      </c>
      <c r="W44" s="23">
        <v>0</v>
      </c>
      <c r="X44" s="23">
        <v>0</v>
      </c>
      <c r="Y44" s="8" t="str">
        <f t="shared" si="21"/>
        <v>%</v>
      </c>
      <c r="Z44" s="29"/>
      <c r="AA44" s="23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14522.169999999998</v>
      </c>
      <c r="H45" s="19">
        <v>133043.99</v>
      </c>
      <c r="I45" s="19">
        <v>143775.01</v>
      </c>
      <c r="J45" s="8">
        <f t="shared" si="18"/>
        <v>0.92536241172927047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8" t="str">
        <f t="shared" si="20"/>
        <v>%</v>
      </c>
      <c r="U45" s="29"/>
      <c r="V45" s="23">
        <v>0</v>
      </c>
      <c r="W45" s="23">
        <v>0</v>
      </c>
      <c r="X45" s="23">
        <v>0</v>
      </c>
      <c r="Y45" s="8" t="str">
        <f t="shared" si="21"/>
        <v>%</v>
      </c>
      <c r="Z45" s="29"/>
      <c r="AA45" s="23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14522.169999999998</v>
      </c>
      <c r="AL45" s="23">
        <f t="shared" si="26"/>
        <v>133043.99</v>
      </c>
      <c r="AM45" s="23">
        <f t="shared" si="27"/>
        <v>143775.01</v>
      </c>
      <c r="AN45" s="8">
        <f t="shared" si="24"/>
        <v>0.92536241172927047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0</v>
      </c>
      <c r="R46" s="19">
        <v>12400</v>
      </c>
      <c r="S46" s="19">
        <v>13231.64</v>
      </c>
      <c r="T46" s="8">
        <f t="shared" si="20"/>
        <v>0.93714762493538217</v>
      </c>
      <c r="U46" s="29"/>
      <c r="V46" s="23">
        <v>0</v>
      </c>
      <c r="W46" s="23">
        <v>0</v>
      </c>
      <c r="X46" s="23">
        <v>0</v>
      </c>
      <c r="Y46" s="8" t="str">
        <f t="shared" si="21"/>
        <v>%</v>
      </c>
      <c r="Z46" s="29"/>
      <c r="AA46" s="23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0</v>
      </c>
      <c r="AL46" s="23">
        <f t="shared" si="26"/>
        <v>12400</v>
      </c>
      <c r="AM46" s="23">
        <f t="shared" si="27"/>
        <v>13231.64</v>
      </c>
      <c r="AN46" s="8">
        <f t="shared" si="24"/>
        <v>0.93714762493538217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20169.47</v>
      </c>
      <c r="H47" s="19">
        <v>307035.83</v>
      </c>
      <c r="I47" s="19">
        <v>365253</v>
      </c>
      <c r="J47" s="8">
        <f t="shared" si="18"/>
        <v>0.84061138443763639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8" t="str">
        <f t="shared" si="20"/>
        <v>%</v>
      </c>
      <c r="U47" s="29"/>
      <c r="V47" s="23">
        <v>0</v>
      </c>
      <c r="W47" s="23">
        <v>0</v>
      </c>
      <c r="X47" s="23">
        <v>0</v>
      </c>
      <c r="Y47" s="8" t="str">
        <f t="shared" si="21"/>
        <v>%</v>
      </c>
      <c r="Z47" s="29"/>
      <c r="AA47" s="23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20169.47</v>
      </c>
      <c r="AL47" s="23">
        <f t="shared" si="26"/>
        <v>307035.83</v>
      </c>
      <c r="AM47" s="23">
        <f t="shared" si="27"/>
        <v>365253</v>
      </c>
      <c r="AN47" s="8">
        <f t="shared" si="24"/>
        <v>0.84061138443763639</v>
      </c>
    </row>
    <row r="48" spans="1:40" ht="15.75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8" t="str">
        <f t="shared" si="20"/>
        <v>%</v>
      </c>
      <c r="U48" s="29"/>
      <c r="V48" s="19">
        <v>837.14</v>
      </c>
      <c r="W48" s="19">
        <v>31687.27</v>
      </c>
      <c r="X48" s="19">
        <v>0</v>
      </c>
      <c r="Y48" s="8" t="str">
        <f t="shared" si="21"/>
        <v>%</v>
      </c>
      <c r="Z48" s="29"/>
      <c r="AA48" s="23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837.14</v>
      </c>
      <c r="AL48" s="23">
        <f t="shared" si="26"/>
        <v>31687.27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8" t="str">
        <f t="shared" si="20"/>
        <v>%</v>
      </c>
      <c r="U49" s="29"/>
      <c r="V49" s="19">
        <v>0</v>
      </c>
      <c r="W49" s="19">
        <v>0</v>
      </c>
      <c r="X49" s="23">
        <v>0</v>
      </c>
      <c r="Y49" s="8" t="str">
        <f t="shared" si="21"/>
        <v>%</v>
      </c>
      <c r="Z49" s="29"/>
      <c r="AA49" s="23">
        <v>439748.65</v>
      </c>
      <c r="AB49" s="23">
        <v>5614427.3499999996</v>
      </c>
      <c r="AC49" s="23">
        <v>6234500</v>
      </c>
      <c r="AD49" s="8">
        <f t="shared" si="22"/>
        <v>0.90054171946427131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439748.65</v>
      </c>
      <c r="AL49" s="23">
        <f t="shared" si="26"/>
        <v>5614427.3499999996</v>
      </c>
      <c r="AM49" s="23">
        <f t="shared" si="27"/>
        <v>6234500</v>
      </c>
      <c r="AN49" s="8">
        <f t="shared" si="24"/>
        <v>0.90054171946427131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644784.73</v>
      </c>
      <c r="H50" s="57">
        <f>SUM(H33:H47)</f>
        <v>6187044.5899999999</v>
      </c>
      <c r="I50" s="57">
        <f>SUM(I33:I49)</f>
        <v>6218754.7699999996</v>
      </c>
      <c r="J50" s="31">
        <f>IF(I50=0,"",H50/I50)</f>
        <v>0.99490087948909434</v>
      </c>
      <c r="K50" s="29"/>
      <c r="L50" s="57">
        <f>SUM(L33:L49)</f>
        <v>352660.45</v>
      </c>
      <c r="M50" s="57">
        <f>SUM(M33:M49)</f>
        <v>3678975.83</v>
      </c>
      <c r="N50" s="57">
        <f>SUM(N33:N47)</f>
        <v>3894306.1</v>
      </c>
      <c r="O50" s="31">
        <f>IF(N50=0,"",M50/N50)</f>
        <v>0.94470638299336562</v>
      </c>
      <c r="P50" s="29"/>
      <c r="Q50" s="71">
        <f>SUM(Q33:Q49)</f>
        <v>380204.54999999993</v>
      </c>
      <c r="R50" s="71">
        <f>SUM(R33:R49)</f>
        <v>2287016.7799999998</v>
      </c>
      <c r="S50" s="71">
        <f>SUM(S33:S49)</f>
        <v>3973564.43</v>
      </c>
      <c r="T50" s="31">
        <f>IF(S50=0,"",R50/S50)</f>
        <v>0.57555799592256762</v>
      </c>
      <c r="U50" s="29"/>
      <c r="V50" s="57">
        <f>SUM(V33:V49)</f>
        <v>837.14</v>
      </c>
      <c r="W50" s="57">
        <f>SUM(W33:W49)</f>
        <v>31687.27</v>
      </c>
      <c r="X50" s="57">
        <f>SUM(X33:X49)</f>
        <v>0</v>
      </c>
      <c r="Y50" s="31" t="str">
        <f>IF(X50=0,"",W50/X50)</f>
        <v/>
      </c>
      <c r="Z50" s="29"/>
      <c r="AA50" s="57">
        <f>SUM(AA33:AA49)</f>
        <v>439748.65</v>
      </c>
      <c r="AB50" s="57">
        <f>SUM(AB33:AB49)</f>
        <v>5614427.3499999996</v>
      </c>
      <c r="AC50" s="57">
        <f>SUM(AC33:AC49)</f>
        <v>6234500</v>
      </c>
      <c r="AD50" s="31">
        <f>IF(AC50=0,"",AB50/AC50)</f>
        <v>0.90054171946427131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1818235.52</v>
      </c>
      <c r="AL50" s="57">
        <f>SUM(AL33:AL49)</f>
        <v>17799151.82</v>
      </c>
      <c r="AM50" s="57">
        <f>SUM(AM33:AM49)</f>
        <v>20321125.300000001</v>
      </c>
      <c r="AN50" s="31">
        <f>IF(AM50=0,"",AL50/AM50)</f>
        <v>0.87589400474785717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45877.879999999888</v>
      </c>
      <c r="H51" s="58">
        <f>H29-H50</f>
        <v>-1049614.1799999988</v>
      </c>
      <c r="I51" s="58">
        <f>I29-I50</f>
        <v>-3114441.0199999996</v>
      </c>
      <c r="J51" s="31">
        <f>IF(I51=0,"",H51/I51)</f>
        <v>0.33701526959723865</v>
      </c>
      <c r="K51" s="29"/>
      <c r="L51" s="58">
        <f>L29-L50</f>
        <v>55476.589999999967</v>
      </c>
      <c r="M51" s="58">
        <f>M29-M50</f>
        <v>877672.16000000015</v>
      </c>
      <c r="N51" s="58">
        <f>N29-N50</f>
        <v>329563.17999999924</v>
      </c>
      <c r="O51" s="31">
        <f>IF(N51=0,"",M51/N51)</f>
        <v>2.663137793487738</v>
      </c>
      <c r="P51" s="29"/>
      <c r="Q51" s="58">
        <f>Q29-Q50</f>
        <v>-973.11999999993714</v>
      </c>
      <c r="R51" s="58">
        <f>R29-R50</f>
        <v>1877724.33</v>
      </c>
      <c r="S51" s="58">
        <f>S29-S50</f>
        <v>9.9999997764825821E-3</v>
      </c>
      <c r="T51" s="31"/>
      <c r="U51" s="29"/>
      <c r="V51" s="58">
        <f>V29-V50</f>
        <v>-837.14</v>
      </c>
      <c r="W51" s="58">
        <f>W29-W50</f>
        <v>-18688.919999999998</v>
      </c>
      <c r="X51" s="58">
        <f>X29-X50</f>
        <v>0</v>
      </c>
      <c r="Y51" s="31" t="str">
        <f>IF(X51=0,"",W51/X51)</f>
        <v/>
      </c>
      <c r="Z51" s="29"/>
      <c r="AA51" s="58">
        <f>AA29-AA50</f>
        <v>832727.7699999999</v>
      </c>
      <c r="AB51" s="58">
        <f>AB29-AB50</f>
        <v>848346.40000000037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932271.98</v>
      </c>
      <c r="AL51" s="58">
        <f>AL29-AL50</f>
        <v>2535439.7899999991</v>
      </c>
      <c r="AM51" s="58">
        <f>AM29-AM50</f>
        <v>-2784877.8300000019</v>
      </c>
      <c r="AN51" s="31">
        <f>IF(AM51=0,"",AL51/AM51)</f>
        <v>-0.91043124502161643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8"/>
      <c r="U52" s="29"/>
      <c r="V52" s="29"/>
      <c r="W52" s="29"/>
      <c r="X52" s="29"/>
      <c r="Y52" s="8"/>
      <c r="Z52" s="29"/>
      <c r="AA52" s="29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8"/>
      <c r="U53" s="29"/>
      <c r="V53" s="29"/>
      <c r="W53" s="29"/>
      <c r="X53" s="29"/>
      <c r="Y53" s="8"/>
      <c r="Z53" s="29"/>
      <c r="AA53" s="29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207574.34000000003</v>
      </c>
      <c r="H54" s="19">
        <v>2883133.6999999997</v>
      </c>
      <c r="I54" s="19">
        <v>3066825</v>
      </c>
      <c r="J54" s="8">
        <f>IF(I54=0,"%",H54/I54)</f>
        <v>0.94010375551262293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8" t="str">
        <f>IF(S54=0,"%",R54/S54)</f>
        <v>%</v>
      </c>
      <c r="U54" s="29"/>
      <c r="V54" s="19">
        <v>0</v>
      </c>
      <c r="W54" s="19">
        <v>0</v>
      </c>
      <c r="X54" s="29">
        <v>0</v>
      </c>
      <c r="Y54" s="8" t="str">
        <f>IF(X54=0,"%",W54/X54)</f>
        <v>%</v>
      </c>
      <c r="Z54" s="29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207574.34000000003</v>
      </c>
      <c r="AL54" s="23">
        <f t="shared" si="28"/>
        <v>2883133.6999999997</v>
      </c>
      <c r="AM54" s="23">
        <f t="shared" si="28"/>
        <v>3066825</v>
      </c>
      <c r="AN54" s="8">
        <f>IF(AM54=0,"%",AL54/AM54)</f>
        <v>0.94010375551262293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1861587</v>
      </c>
      <c r="H55" s="19">
        <v>1861587</v>
      </c>
      <c r="I55" s="19">
        <v>0</v>
      </c>
      <c r="J55" s="8" t="str">
        <f>IF(I55=0,"%",H55/I55)</f>
        <v>%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1657643.69</v>
      </c>
      <c r="S55" s="29">
        <v>0</v>
      </c>
      <c r="T55" s="8" t="str">
        <f>IF(S55=0,"%",R55/S55)</f>
        <v>%</v>
      </c>
      <c r="U55" s="29"/>
      <c r="V55" s="19">
        <v>0</v>
      </c>
      <c r="W55" s="19">
        <v>0</v>
      </c>
      <c r="X55" s="29">
        <v>0</v>
      </c>
      <c r="Y55" s="8" t="str">
        <f>IF(X55=0,"%",W55/X55)</f>
        <v>%</v>
      </c>
      <c r="Z55" s="29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1861587</v>
      </c>
      <c r="AL55" s="23">
        <f t="shared" si="28"/>
        <v>3519230.69</v>
      </c>
      <c r="AM55" s="23">
        <f t="shared" si="28"/>
        <v>0</v>
      </c>
      <c r="AN55" s="8" t="str">
        <f>IF(AM55=0,"%",AL55/AM55)</f>
        <v>%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-1654012.66</v>
      </c>
      <c r="H56" s="30">
        <f>SUM(H54-H55)</f>
        <v>1021546.6999999997</v>
      </c>
      <c r="I56" s="30">
        <f>SUM(I54-I55)</f>
        <v>3066825</v>
      </c>
      <c r="J56" s="31">
        <f>IF(I56=0,"",H56/I56)</f>
        <v>0.33309585646393247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-1657643.69</v>
      </c>
      <c r="S56" s="30">
        <f>SUM(S54:S55)</f>
        <v>0</v>
      </c>
      <c r="T56" s="31" t="str">
        <f>IF(S56=0,"",R56/S56)</f>
        <v/>
      </c>
      <c r="U56" s="29"/>
      <c r="V56" s="30">
        <f>SUM(V54:V55)</f>
        <v>0</v>
      </c>
      <c r="W56" s="30">
        <f>SUM(W54:W55)</f>
        <v>0</v>
      </c>
      <c r="X56" s="30">
        <f>SUM(X54:X55)</f>
        <v>0</v>
      </c>
      <c r="Y56" s="31" t="str">
        <f>IF(X56=0,"",W56/X56)</f>
        <v/>
      </c>
      <c r="Z56" s="29"/>
      <c r="AA56" s="30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2069161.34</v>
      </c>
      <c r="AL56" s="30">
        <f>AL54-AL55</f>
        <v>-636096.99000000022</v>
      </c>
      <c r="AM56" s="30">
        <f>SUM(AM54:AM55)</f>
        <v>3066825</v>
      </c>
      <c r="AN56" s="31">
        <f>IF(AM56=0,"",AL56/AM56)</f>
        <v>-0.20741222273849999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8"/>
      <c r="U57" s="29"/>
      <c r="V57" s="29"/>
      <c r="W57" s="29"/>
      <c r="X57" s="29"/>
      <c r="Y57" s="8"/>
      <c r="Z57" s="29"/>
      <c r="AA57" s="29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-1608134.78</v>
      </c>
      <c r="H58" s="59">
        <f>H51+H56</f>
        <v>-28067.47999999905</v>
      </c>
      <c r="I58" s="59">
        <f>I51+I56</f>
        <v>-47616.019999999553</v>
      </c>
      <c r="J58" s="60"/>
      <c r="K58" s="59"/>
      <c r="L58" s="59"/>
      <c r="M58" s="59">
        <f>M29-M50+M56</f>
        <v>877672.16000000015</v>
      </c>
      <c r="N58" s="59">
        <f>N29-N50+N56</f>
        <v>329563.17999999924</v>
      </c>
      <c r="O58" s="59"/>
      <c r="P58" s="59">
        <f>P29-P50+P56</f>
        <v>0</v>
      </c>
      <c r="Q58" s="59"/>
      <c r="R58" s="59">
        <f>R51+R56</f>
        <v>220080.64000000013</v>
      </c>
      <c r="S58" s="59"/>
      <c r="T58" s="59"/>
      <c r="U58" s="59"/>
      <c r="V58" s="59"/>
      <c r="W58" s="59">
        <f>W29-W50+W56</f>
        <v>-18688.919999999998</v>
      </c>
      <c r="X58" s="59">
        <f>X29-X50+X56</f>
        <v>0</v>
      </c>
      <c r="Y58" s="59"/>
      <c r="Z58" s="59">
        <f>Z29-Z50+Z56</f>
        <v>0</v>
      </c>
      <c r="AA58" s="59"/>
      <c r="AB58" s="59">
        <f>AB29-AB50+AB56</f>
        <v>848346.40000000037</v>
      </c>
      <c r="AC58" s="59">
        <f>AC29-AC50+AC56</f>
        <v>0</v>
      </c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1899342.7999999989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60" t="str">
        <f>IF(S59=0,"",R59/S59)</f>
        <v/>
      </c>
      <c r="U59" s="59"/>
      <c r="V59" s="59"/>
      <c r="W59" s="59"/>
      <c r="X59" s="59"/>
      <c r="Y59" s="60" t="str">
        <f>IF(X59=0,"",W59/X59)</f>
        <v/>
      </c>
      <c r="Z59" s="59"/>
      <c r="AA59" s="59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60" t="str">
        <f>IF(S60=0,"",R60/S60)</f>
        <v/>
      </c>
      <c r="U60" s="59"/>
      <c r="V60" s="59"/>
      <c r="W60" s="59"/>
      <c r="X60" s="59"/>
      <c r="Y60" s="60" t="str">
        <f>IF(X60=0,"",W60/X60)</f>
        <v/>
      </c>
      <c r="Z60" s="59"/>
      <c r="AA60" s="59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61" t="str">
        <f>IF(S61=0,"",R61/S61)</f>
        <v/>
      </c>
      <c r="U61" s="59"/>
      <c r="V61" s="57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  <c r="Z61" s="59"/>
      <c r="AA61" s="57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60"/>
      <c r="U62" s="59"/>
      <c r="V62" s="59"/>
      <c r="W62" s="59"/>
      <c r="X62" s="59"/>
      <c r="Y62" s="60"/>
      <c r="Z62" s="59"/>
      <c r="AA62" s="59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-1608134.78</v>
      </c>
      <c r="H63" s="65">
        <f>H61+H58</f>
        <v>-28067.47999999905</v>
      </c>
      <c r="I63" s="65">
        <f>I61+I58</f>
        <v>-47616.019999999553</v>
      </c>
      <c r="J63" s="63"/>
      <c r="K63" s="64"/>
      <c r="L63" s="65">
        <f>L61+L58</f>
        <v>0</v>
      </c>
      <c r="M63" s="65">
        <f>M61+M58</f>
        <v>877672.16000000015</v>
      </c>
      <c r="N63" s="65">
        <f>N61+N58</f>
        <v>329563.17999999924</v>
      </c>
      <c r="O63" s="63">
        <f>IF(N63=0,"%",M63/N63)</f>
        <v>2.663137793487738</v>
      </c>
      <c r="P63" s="64"/>
      <c r="Q63" s="65">
        <f>Q61+Q58</f>
        <v>0</v>
      </c>
      <c r="R63" s="65">
        <f>R61+R58</f>
        <v>220080.64000000013</v>
      </c>
      <c r="S63" s="65">
        <f>S61+S58</f>
        <v>0</v>
      </c>
      <c r="T63" s="63" t="str">
        <f>IF(S63=0,"%",R63/S63)</f>
        <v>%</v>
      </c>
      <c r="U63" s="64"/>
      <c r="V63" s="65">
        <f>V61+V58</f>
        <v>0</v>
      </c>
      <c r="W63" s="65">
        <f>W61+W58</f>
        <v>-18688.919999999998</v>
      </c>
      <c r="X63" s="62">
        <f>X61+X58</f>
        <v>0</v>
      </c>
      <c r="Y63" s="63" t="str">
        <f>IF(X63=0,"%",W63/X63)</f>
        <v>%</v>
      </c>
      <c r="Z63" s="64"/>
      <c r="AA63" s="65">
        <f>AA61+AA58</f>
        <v>0</v>
      </c>
      <c r="AB63" s="65">
        <f>AB61+AB58</f>
        <v>848346.40000000037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1899342.7999999989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4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dimension ref="A1:BB59"/>
  <sheetViews>
    <sheetView view="pageBreakPreview" topLeftCell="C40" zoomScale="80" zoomScaleNormal="70" zoomScaleSheetLayoutView="80" workbookViewId="0">
      <selection activeCell="AW53" sqref="AW53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3.4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4" t="s">
        <v>86</v>
      </c>
      <c r="H8" s="145"/>
      <c r="I8" s="145"/>
      <c r="J8" s="146"/>
      <c r="K8" s="77"/>
      <c r="L8" s="144" t="s">
        <v>87</v>
      </c>
      <c r="M8" s="145"/>
      <c r="N8" s="145"/>
      <c r="O8" s="146"/>
      <c r="P8" s="77"/>
      <c r="Q8" s="144" t="s">
        <v>88</v>
      </c>
      <c r="R8" s="145"/>
      <c r="S8" s="145"/>
      <c r="T8" s="146"/>
      <c r="U8" s="77"/>
      <c r="V8" s="144" t="s">
        <v>89</v>
      </c>
      <c r="W8" s="145"/>
      <c r="X8" s="145"/>
      <c r="Y8" s="146"/>
      <c r="Z8" s="78"/>
      <c r="AA8" s="144" t="s">
        <v>90</v>
      </c>
      <c r="AB8" s="145"/>
      <c r="AC8" s="145"/>
      <c r="AD8" s="146"/>
      <c r="AE8" s="78"/>
      <c r="AF8" s="144" t="s">
        <v>91</v>
      </c>
      <c r="AG8" s="145"/>
      <c r="AH8" s="145"/>
      <c r="AI8" s="146"/>
      <c r="AJ8" s="78"/>
      <c r="AK8" s="144" t="s">
        <v>92</v>
      </c>
      <c r="AL8" s="145"/>
      <c r="AM8" s="145"/>
      <c r="AN8" s="146"/>
      <c r="AO8" s="78"/>
      <c r="AP8" s="144" t="s">
        <v>93</v>
      </c>
      <c r="AQ8" s="145"/>
      <c r="AR8" s="145"/>
      <c r="AS8" s="146"/>
      <c r="AT8" s="78"/>
      <c r="AU8" s="153" t="s">
        <v>94</v>
      </c>
      <c r="AV8" s="154"/>
      <c r="AW8" s="154"/>
      <c r="AX8" s="155"/>
    </row>
    <row r="9" spans="1:50" ht="16.5" x14ac:dyDescent="0.25">
      <c r="A9" s="45"/>
      <c r="B9" s="46"/>
      <c r="C9" s="77"/>
      <c r="D9" s="79"/>
      <c r="E9" s="125"/>
      <c r="F9" s="79"/>
      <c r="G9" s="147"/>
      <c r="H9" s="148"/>
      <c r="I9" s="148"/>
      <c r="J9" s="149"/>
      <c r="K9" s="81"/>
      <c r="L9" s="147"/>
      <c r="M9" s="148"/>
      <c r="N9" s="148"/>
      <c r="O9" s="149"/>
      <c r="P9" s="81"/>
      <c r="Q9" s="147"/>
      <c r="R9" s="148"/>
      <c r="S9" s="148"/>
      <c r="T9" s="149"/>
      <c r="U9" s="77"/>
      <c r="V9" s="147"/>
      <c r="W9" s="148"/>
      <c r="X9" s="148"/>
      <c r="Y9" s="149"/>
      <c r="Z9" s="78"/>
      <c r="AA9" s="147"/>
      <c r="AB9" s="148"/>
      <c r="AC9" s="148"/>
      <c r="AD9" s="149"/>
      <c r="AE9" s="78"/>
      <c r="AF9" s="147"/>
      <c r="AG9" s="148"/>
      <c r="AH9" s="148"/>
      <c r="AI9" s="149"/>
      <c r="AJ9" s="78"/>
      <c r="AK9" s="147"/>
      <c r="AL9" s="148"/>
      <c r="AM9" s="148"/>
      <c r="AN9" s="149"/>
      <c r="AO9" s="78"/>
      <c r="AP9" s="147"/>
      <c r="AQ9" s="148"/>
      <c r="AR9" s="148"/>
      <c r="AS9" s="149"/>
      <c r="AT9" s="78"/>
      <c r="AU9" s="150" t="s">
        <v>97</v>
      </c>
      <c r="AV9" s="151"/>
      <c r="AW9" s="151"/>
      <c r="AX9" s="152"/>
    </row>
    <row r="10" spans="1:50" s="2" customFormat="1" ht="67.900000000000006" customHeight="1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144127.44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144127.44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3371485.01</v>
      </c>
      <c r="I17" s="92">
        <f>'1351'!I17</f>
        <v>3615201</v>
      </c>
      <c r="J17" s="93">
        <v>9.0909091400849323E-2</v>
      </c>
      <c r="K17" s="98"/>
      <c r="L17" s="92">
        <v>0</v>
      </c>
      <c r="M17" s="92">
        <f>'1361'!H19</f>
        <v>4237864.99</v>
      </c>
      <c r="N17" s="92">
        <f>'1361'!I19</f>
        <v>4528798</v>
      </c>
      <c r="O17" s="80">
        <f t="shared" ref="O17:O22" si="3">IF(N17=0,"%",M17/N17)</f>
        <v>0.93575933172554837</v>
      </c>
      <c r="P17" s="99"/>
      <c r="Q17" s="96" t="e">
        <f>G17+L17+#REF!</f>
        <v>#REF!</v>
      </c>
      <c r="R17" s="92">
        <f>'1401'!H19</f>
        <v>3081812.02</v>
      </c>
      <c r="S17" s="92">
        <f>'1401'!I19</f>
        <v>3275711</v>
      </c>
      <c r="T17" s="80">
        <f t="shared" ref="T17:T22" si="4">IF(S17=0,"%",R17/S17)</f>
        <v>0.94080705532325659</v>
      </c>
      <c r="U17" s="77"/>
      <c r="V17" s="96" t="e">
        <f>L17+#REF!+Q17</f>
        <v>#REF!</v>
      </c>
      <c r="W17" s="92">
        <f>'1421'!H19</f>
        <v>2960093.64</v>
      </c>
      <c r="X17" s="92">
        <f>'1421'!I19</f>
        <v>3161960</v>
      </c>
      <c r="Y17" s="80">
        <f t="shared" ref="Y17:Y22" si="5">IF(X17=0,"%",W17/X17)</f>
        <v>0.93615783880884018</v>
      </c>
      <c r="Z17" s="78"/>
      <c r="AA17" s="96" t="e">
        <f>#REF!+Q17+V17</f>
        <v>#REF!</v>
      </c>
      <c r="AB17" s="92">
        <f>'1601'!H19</f>
        <v>3885241.03</v>
      </c>
      <c r="AC17" s="92">
        <f>'1601'!I19</f>
        <v>4131066</v>
      </c>
      <c r="AD17" s="80">
        <f t="shared" ref="AD17:AD22" si="6">IF(AC17=0,"%",AB17/AC17)</f>
        <v>0.94049357478190854</v>
      </c>
      <c r="AE17" s="78"/>
      <c r="AF17" s="92">
        <v>0</v>
      </c>
      <c r="AG17" s="92">
        <f>'1621'!H19</f>
        <v>4344844.01</v>
      </c>
      <c r="AH17" s="96">
        <f>'1621'!I19</f>
        <v>4643033</v>
      </c>
      <c r="AI17" s="80">
        <f t="shared" ref="AI17:AI22" si="7">IF(AH17=0,"%",AG17/AH17)</f>
        <v>0.93577711164232513</v>
      </c>
      <c r="AJ17" s="78"/>
      <c r="AK17" s="96" t="e">
        <f t="shared" ref="AK17:AK22" si="8">V17+AA17+AF17</f>
        <v>#REF!</v>
      </c>
      <c r="AL17" s="96">
        <f>'1721'!H19</f>
        <v>9455052.9800000004</v>
      </c>
      <c r="AM17" s="96">
        <f>'1721'!I19</f>
        <v>10101716</v>
      </c>
      <c r="AN17" s="80">
        <f t="shared" ref="AN17:AN22" si="9">IF(AM17=0,"%",AL17/AM17)</f>
        <v>0.93598483465581495</v>
      </c>
      <c r="AO17" s="78"/>
      <c r="AP17" s="96" t="e">
        <f t="shared" ref="AP17:AP22" si="10">AA17+AF17+AK17</f>
        <v>#REF!</v>
      </c>
      <c r="AQ17" s="96">
        <f>'9000'!H16</f>
        <v>312858</v>
      </c>
      <c r="AR17" s="96">
        <f>'9000'!I16</f>
        <v>310060</v>
      </c>
      <c r="AS17" s="80">
        <f t="shared" ref="AS17:AS22" si="11">IF(AR17=0,"%",AQ17/AR17)</f>
        <v>1.009024059859382</v>
      </c>
      <c r="AT17" s="78"/>
      <c r="AU17" s="96" t="e">
        <f t="shared" ref="AU17:AU22" si="12">AF17+AK17+AP17</f>
        <v>#REF!</v>
      </c>
      <c r="AV17" s="92">
        <f t="shared" si="1"/>
        <v>31649251.680000003</v>
      </c>
      <c r="AW17" s="92">
        <f t="shared" si="2"/>
        <v>33767545</v>
      </c>
      <c r="AX17" s="93">
        <f t="shared" ref="AX17:AX22" si="13">IF(AW17=0,"%",AV17/AW17)</f>
        <v>0.9372683646382941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69892.009999999995</v>
      </c>
      <c r="I19" s="92">
        <f>'1351'!I19</f>
        <v>62100</v>
      </c>
      <c r="J19" s="93">
        <v>9.090903295722573E-2</v>
      </c>
      <c r="K19" s="98"/>
      <c r="L19" s="92">
        <v>0</v>
      </c>
      <c r="M19" s="92">
        <f>'1361'!H21</f>
        <v>81329.990000000005</v>
      </c>
      <c r="N19" s="92">
        <f>'1361'!I21</f>
        <v>60985</v>
      </c>
      <c r="O19" s="80">
        <f t="shared" si="3"/>
        <v>1.3336064606050668</v>
      </c>
      <c r="P19" s="99"/>
      <c r="Q19" s="96" t="e">
        <f>G19+L19+#REF!</f>
        <v>#REF!</v>
      </c>
      <c r="R19" s="92">
        <f>'1401'!H21</f>
        <v>140546.01</v>
      </c>
      <c r="S19" s="92">
        <f>'1401'!I21</f>
        <v>102054</v>
      </c>
      <c r="T19" s="80">
        <f t="shared" si="4"/>
        <v>1.3771729672526309</v>
      </c>
      <c r="U19" s="77"/>
      <c r="V19" s="96" t="e">
        <f>L19+#REF!+Q19</f>
        <v>#REF!</v>
      </c>
      <c r="W19" s="92">
        <f>'1421'!H21</f>
        <v>51701.36</v>
      </c>
      <c r="X19" s="92">
        <f>'1421'!I21</f>
        <v>54869</v>
      </c>
      <c r="Y19" s="80">
        <f t="shared" si="5"/>
        <v>0.94226904080628404</v>
      </c>
      <c r="Z19" s="78"/>
      <c r="AA19" s="96" t="e">
        <f>#REF!+Q19+V19</f>
        <v>#REF!</v>
      </c>
      <c r="AB19" s="92">
        <f>'1601'!H21</f>
        <v>245656</v>
      </c>
      <c r="AC19" s="92">
        <f>'1601'!I21</f>
        <v>219772</v>
      </c>
      <c r="AD19" s="80">
        <f t="shared" si="6"/>
        <v>1.1177766048450213</v>
      </c>
      <c r="AE19" s="78"/>
      <c r="AF19" s="92">
        <v>0</v>
      </c>
      <c r="AG19" s="92">
        <f>'1621'!H21</f>
        <v>234258.01</v>
      </c>
      <c r="AH19" s="96">
        <f>'1621'!I21</f>
        <v>193897</v>
      </c>
      <c r="AI19" s="80">
        <f t="shared" si="7"/>
        <v>1.2081569596228927</v>
      </c>
      <c r="AJ19" s="78"/>
      <c r="AK19" s="96" t="e">
        <f t="shared" si="8"/>
        <v>#REF!</v>
      </c>
      <c r="AL19" s="96">
        <f>'1721'!H21</f>
        <v>407693.96</v>
      </c>
      <c r="AM19" s="96">
        <f>'1721'!I21</f>
        <v>365160</v>
      </c>
      <c r="AN19" s="80">
        <f t="shared" si="9"/>
        <v>1.1164803373863512</v>
      </c>
      <c r="AO19" s="78"/>
      <c r="AP19" s="96" t="e">
        <f t="shared" si="10"/>
        <v>#REF!</v>
      </c>
      <c r="AQ19" s="96">
        <f>'9000'!H18</f>
        <v>2500875.71</v>
      </c>
      <c r="AR19" s="96">
        <f>'9000'!I18</f>
        <v>2514656.5499999998</v>
      </c>
      <c r="AS19" s="80">
        <f t="shared" si="11"/>
        <v>0.99451979237482757</v>
      </c>
      <c r="AT19" s="78"/>
      <c r="AU19" s="96" t="e">
        <f t="shared" si="12"/>
        <v>#REF!</v>
      </c>
      <c r="AV19" s="92">
        <f t="shared" si="1"/>
        <v>3731953.05</v>
      </c>
      <c r="AW19" s="92">
        <f t="shared" si="2"/>
        <v>3573493.55</v>
      </c>
      <c r="AX19" s="93">
        <f t="shared" si="13"/>
        <v>1.0443430211312401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535505.96</v>
      </c>
      <c r="I20" s="92">
        <f>'1351'!I20</f>
        <v>537268</v>
      </c>
      <c r="J20" s="93">
        <v>9.0909086017358795E-2</v>
      </c>
      <c r="K20" s="98"/>
      <c r="L20" s="92">
        <v>0</v>
      </c>
      <c r="M20" s="92">
        <f>'1361'!H22</f>
        <v>680978.99</v>
      </c>
      <c r="N20" s="92">
        <f>'1361'!I22</f>
        <v>680615</v>
      </c>
      <c r="O20" s="80">
        <f t="shared" si="3"/>
        <v>1.0005347957362092</v>
      </c>
      <c r="P20" s="99"/>
      <c r="Q20" s="96" t="e">
        <f>G20+L20+#REF!</f>
        <v>#REF!</v>
      </c>
      <c r="R20" s="92">
        <f>'1401'!H22</f>
        <v>477113.01</v>
      </c>
      <c r="S20" s="92">
        <f>'1401'!I22</f>
        <v>478364</v>
      </c>
      <c r="T20" s="80">
        <f t="shared" si="4"/>
        <v>0.99738485755617068</v>
      </c>
      <c r="U20" s="77"/>
      <c r="V20" s="96" t="e">
        <f>L20+#REF!+Q20</f>
        <v>#REF!</v>
      </c>
      <c r="W20" s="92">
        <f>'1421'!H22</f>
        <v>461148.03</v>
      </c>
      <c r="X20" s="92">
        <f>'1421'!I22</f>
        <v>466426</v>
      </c>
      <c r="Y20" s="80">
        <f t="shared" si="5"/>
        <v>0.98868422858073957</v>
      </c>
      <c r="Z20" s="78"/>
      <c r="AA20" s="96" t="e">
        <f>#REF!+Q20+V20</f>
        <v>#REF!</v>
      </c>
      <c r="AB20" s="92">
        <f>'1601'!H22</f>
        <v>583469.99</v>
      </c>
      <c r="AC20" s="92">
        <f>'1601'!I22</f>
        <v>585325</v>
      </c>
      <c r="AD20" s="80">
        <f t="shared" si="6"/>
        <v>0.99683080339982055</v>
      </c>
      <c r="AE20" s="78"/>
      <c r="AF20" s="92">
        <v>0</v>
      </c>
      <c r="AG20" s="92">
        <f>'1621'!H22</f>
        <v>652523.01</v>
      </c>
      <c r="AH20" s="96">
        <f>'1621'!I22</f>
        <v>660327</v>
      </c>
      <c r="AI20" s="80">
        <f t="shared" si="7"/>
        <v>0.98818162819330424</v>
      </c>
      <c r="AJ20" s="78"/>
      <c r="AK20" s="96" t="e">
        <f t="shared" si="8"/>
        <v>#REF!</v>
      </c>
      <c r="AL20" s="96">
        <f>'1721'!H22</f>
        <v>1442841</v>
      </c>
      <c r="AM20" s="96">
        <f>'1721'!I22</f>
        <v>1452204</v>
      </c>
      <c r="AN20" s="80">
        <f t="shared" si="9"/>
        <v>0.9935525587314179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4833579.99</v>
      </c>
      <c r="AW20" s="92">
        <f t="shared" si="2"/>
        <v>4860529</v>
      </c>
      <c r="AX20" s="93">
        <f t="shared" si="13"/>
        <v>0.99445553971594458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83399</v>
      </c>
      <c r="I22" s="92">
        <f>'1351'!I22</f>
        <v>83399</v>
      </c>
      <c r="J22" s="93" t="s">
        <v>95</v>
      </c>
      <c r="K22" s="98"/>
      <c r="L22" s="92">
        <v>0</v>
      </c>
      <c r="M22" s="92">
        <f>'1361'!H24</f>
        <v>12300</v>
      </c>
      <c r="N22" s="92">
        <f>'1361'!I24</f>
        <v>12300</v>
      </c>
      <c r="O22" s="80">
        <f t="shared" si="3"/>
        <v>1</v>
      </c>
      <c r="P22" s="99"/>
      <c r="Q22" s="96" t="e">
        <f>G22+L22+#REF!</f>
        <v>#REF!</v>
      </c>
      <c r="R22" s="92">
        <f>'1401'!H24</f>
        <v>8400</v>
      </c>
      <c r="S22" s="92">
        <f>'1401'!I24</f>
        <v>8400</v>
      </c>
      <c r="T22" s="80">
        <f t="shared" si="4"/>
        <v>1</v>
      </c>
      <c r="U22" s="77"/>
      <c r="V22" s="96" t="e">
        <f>L22+#REF!+Q22</f>
        <v>#REF!</v>
      </c>
      <c r="W22" s="92">
        <f>'1421'!H24</f>
        <v>8700</v>
      </c>
      <c r="X22" s="92">
        <f>'1421'!I24</f>
        <v>8700</v>
      </c>
      <c r="Y22" s="80">
        <f t="shared" si="5"/>
        <v>1</v>
      </c>
      <c r="Z22" s="78"/>
      <c r="AA22" s="96" t="e">
        <f>#REF!+Q22+V22</f>
        <v>#REF!</v>
      </c>
      <c r="AB22" s="92">
        <f>'1601'!H24</f>
        <v>10200</v>
      </c>
      <c r="AC22" s="92">
        <f>'1601'!I24</f>
        <v>10200</v>
      </c>
      <c r="AD22" s="80">
        <f t="shared" si="6"/>
        <v>1</v>
      </c>
      <c r="AE22" s="78"/>
      <c r="AF22" s="92">
        <v>0</v>
      </c>
      <c r="AG22" s="92">
        <f>'1621'!H24</f>
        <v>102407</v>
      </c>
      <c r="AH22" s="96">
        <f>'1621'!I24</f>
        <v>102407</v>
      </c>
      <c r="AI22" s="80">
        <f t="shared" si="7"/>
        <v>1</v>
      </c>
      <c r="AJ22" s="78"/>
      <c r="AK22" s="96" t="e">
        <f t="shared" si="8"/>
        <v>#REF!</v>
      </c>
      <c r="AL22" s="96">
        <f>'1721'!H24</f>
        <v>781338.09</v>
      </c>
      <c r="AM22" s="96">
        <f>'1721'!I24</f>
        <v>1078638</v>
      </c>
      <c r="AN22" s="80">
        <f t="shared" si="9"/>
        <v>0.72437471144165133</v>
      </c>
      <c r="AO22" s="78"/>
      <c r="AP22" s="96" t="e">
        <f t="shared" si="10"/>
        <v>#REF!</v>
      </c>
      <c r="AQ22" s="96">
        <f>'9000'!H21</f>
        <v>1861587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2868331.09</v>
      </c>
      <c r="AW22" s="92">
        <f t="shared" si="2"/>
        <v>1304044</v>
      </c>
      <c r="AX22" s="93">
        <f t="shared" si="13"/>
        <v>2.1995661879507131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43971.44</v>
      </c>
      <c r="AR24" s="96">
        <f>'9000'!I23</f>
        <v>41000</v>
      </c>
      <c r="AS24" s="80">
        <f t="shared" ref="AS24:AS29" si="22">IF(AR24=0,"%",AQ24/AR24)</f>
        <v>1.0724741463414635</v>
      </c>
      <c r="AT24" s="78"/>
      <c r="AU24" s="96" t="e">
        <f t="shared" ref="AU24:AU29" si="23">AF24+AK24+AP24</f>
        <v>#REF!</v>
      </c>
      <c r="AV24" s="92">
        <f t="shared" si="1"/>
        <v>43971.44</v>
      </c>
      <c r="AW24" s="92">
        <f t="shared" si="2"/>
        <v>41000</v>
      </c>
      <c r="AX24" s="93">
        <f t="shared" ref="AX24:AX29" si="24">IF(AW24=0,"%",AV24/AW24)</f>
        <v>1.0724741463414635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213823.95</v>
      </c>
      <c r="I25" s="92">
        <f>'1351'!I25</f>
        <v>214953</v>
      </c>
      <c r="J25" s="93">
        <v>9.0909069878269397E-2</v>
      </c>
      <c r="K25" s="100"/>
      <c r="L25" s="92">
        <v>0</v>
      </c>
      <c r="M25" s="92">
        <f>'1361'!H27</f>
        <v>272981.01</v>
      </c>
      <c r="N25" s="92">
        <f>'1361'!I27</f>
        <v>274789</v>
      </c>
      <c r="O25" s="80">
        <f t="shared" si="14"/>
        <v>0.99342044259413587</v>
      </c>
      <c r="P25" s="101"/>
      <c r="Q25" s="96" t="e">
        <f>G25+L25+#REF!</f>
        <v>#REF!</v>
      </c>
      <c r="R25" s="92">
        <f>'1401'!H27</f>
        <v>188665.01</v>
      </c>
      <c r="S25" s="92">
        <f>'1401'!I27</f>
        <v>190619</v>
      </c>
      <c r="T25" s="80">
        <f t="shared" si="15"/>
        <v>0.98974923800880299</v>
      </c>
      <c r="U25" s="77"/>
      <c r="V25" s="96" t="e">
        <f>L25+#REF!+Q25</f>
        <v>#REF!</v>
      </c>
      <c r="W25" s="92">
        <f>'1421'!H27</f>
        <v>186154</v>
      </c>
      <c r="X25" s="92">
        <f>'1421'!I27</f>
        <v>189776</v>
      </c>
      <c r="Y25" s="80">
        <f t="shared" si="16"/>
        <v>0.98091434111794962</v>
      </c>
      <c r="Z25" s="78"/>
      <c r="AA25" s="96" t="e">
        <f>#REF!+Q25+V25</f>
        <v>#REF!</v>
      </c>
      <c r="AB25" s="92">
        <f>'1601'!H27</f>
        <v>262415</v>
      </c>
      <c r="AC25" s="92">
        <f>'1601'!I27</f>
        <v>264886</v>
      </c>
      <c r="AD25" s="80">
        <f t="shared" si="17"/>
        <v>0.99067145866523709</v>
      </c>
      <c r="AE25" s="78"/>
      <c r="AF25" s="92">
        <v>0</v>
      </c>
      <c r="AG25" s="92">
        <f>'1621'!H27</f>
        <v>293642</v>
      </c>
      <c r="AH25" s="96">
        <f>'1621'!I27</f>
        <v>297069</v>
      </c>
      <c r="AI25" s="80">
        <f t="shared" si="18"/>
        <v>0.98846395955148469</v>
      </c>
      <c r="AJ25" s="78"/>
      <c r="AK25" s="96" t="e">
        <f t="shared" si="19"/>
        <v>#REF!</v>
      </c>
      <c r="AL25" s="96">
        <f>'1721'!H27</f>
        <v>650468.02</v>
      </c>
      <c r="AM25" s="96">
        <f>'1721'!I27</f>
        <v>657186</v>
      </c>
      <c r="AN25" s="80">
        <f t="shared" si="20"/>
        <v>0.98977765807549156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2068148.99</v>
      </c>
      <c r="AW25" s="92">
        <f t="shared" si="2"/>
        <v>2089278</v>
      </c>
      <c r="AX25" s="93">
        <f t="shared" si="24"/>
        <v>0.98988693223209168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50320</v>
      </c>
      <c r="N27" s="92">
        <f>'1361'!I29</f>
        <v>32942</v>
      </c>
      <c r="O27" s="80">
        <f t="shared" si="14"/>
        <v>1.5275332402404225</v>
      </c>
      <c r="P27" s="101"/>
      <c r="Q27" s="96" t="e">
        <f>G27+L27+#REF!</f>
        <v>#REF!</v>
      </c>
      <c r="R27" s="92">
        <f>'1401'!H29</f>
        <v>250</v>
      </c>
      <c r="S27" s="92">
        <f>'1401'!I29</f>
        <v>250</v>
      </c>
      <c r="T27" s="80">
        <f t="shared" si="15"/>
        <v>1</v>
      </c>
      <c r="U27" s="77"/>
      <c r="V27" s="96" t="e">
        <f>L27+#REF!+Q27</f>
        <v>#REF!</v>
      </c>
      <c r="W27" s="92">
        <f>'1421'!H29</f>
        <v>81783.199999999997</v>
      </c>
      <c r="X27" s="92">
        <f>'1421'!I29</f>
        <v>81332</v>
      </c>
      <c r="Y27" s="80">
        <f t="shared" si="16"/>
        <v>1.0055476319283922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11214.88</v>
      </c>
      <c r="AH27" s="96">
        <f>'1621'!I29</f>
        <v>54219</v>
      </c>
      <c r="AI27" s="80">
        <f t="shared" si="18"/>
        <v>0.20684409524336486</v>
      </c>
      <c r="AJ27" s="78"/>
      <c r="AK27" s="96" t="e">
        <f t="shared" si="19"/>
        <v>#REF!</v>
      </c>
      <c r="AL27" s="96">
        <f>'1721'!H29</f>
        <v>5500</v>
      </c>
      <c r="AM27" s="96">
        <f>'1721'!I29</f>
        <v>60000</v>
      </c>
      <c r="AN27" s="80">
        <f t="shared" si="20"/>
        <v>9.166666666666666E-2</v>
      </c>
      <c r="AO27" s="78"/>
      <c r="AP27" s="96" t="e">
        <f t="shared" si="21"/>
        <v>#REF!</v>
      </c>
      <c r="AQ27" s="96">
        <f>'9000'!H26</f>
        <v>18506.32</v>
      </c>
      <c r="AR27" s="96">
        <f>'9000'!I26</f>
        <v>20261.2</v>
      </c>
      <c r="AS27" s="80">
        <f t="shared" si="22"/>
        <v>0.91338716364282468</v>
      </c>
      <c r="AT27" s="78"/>
      <c r="AU27" s="96" t="e">
        <f t="shared" si="23"/>
        <v>#REF!</v>
      </c>
      <c r="AV27" s="92">
        <f t="shared" si="1"/>
        <v>167574.40000000002</v>
      </c>
      <c r="AW27" s="92">
        <f t="shared" si="2"/>
        <v>249004.2</v>
      </c>
      <c r="AX27" s="93">
        <f t="shared" si="24"/>
        <v>0.67297820679329912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28471.56</v>
      </c>
      <c r="I28" s="92">
        <f>'1351'!I28</f>
        <v>220104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193566</v>
      </c>
      <c r="O28" s="80">
        <f t="shared" si="14"/>
        <v>0</v>
      </c>
      <c r="P28" s="101"/>
      <c r="Q28" s="96" t="e">
        <f>G28+L28+#REF!</f>
        <v>#REF!</v>
      </c>
      <c r="R28" s="92">
        <f>'1401'!H30</f>
        <v>44676.73</v>
      </c>
      <c r="S28" s="92">
        <f>'1401'!I30</f>
        <v>40348</v>
      </c>
      <c r="T28" s="80">
        <f t="shared" si="15"/>
        <v>1.1072848716169328</v>
      </c>
      <c r="U28" s="77"/>
      <c r="V28" s="96" t="e">
        <f>L28+#REF!+Q28</f>
        <v>#REF!</v>
      </c>
      <c r="W28" s="92">
        <f>'1421'!H30</f>
        <v>7814.62</v>
      </c>
      <c r="X28" s="92">
        <f>'1421'!I30</f>
        <v>71905.61</v>
      </c>
      <c r="Y28" s="80">
        <f t="shared" si="16"/>
        <v>0.10867886386055274</v>
      </c>
      <c r="Z28" s="78"/>
      <c r="AA28" s="96" t="e">
        <f>#REF!+Q28+V28</f>
        <v>#REF!</v>
      </c>
      <c r="AB28" s="92">
        <f>'1601'!H30</f>
        <v>0</v>
      </c>
      <c r="AC28" s="92">
        <f>'1601'!I30</f>
        <v>114146</v>
      </c>
      <c r="AD28" s="80">
        <f t="shared" si="17"/>
        <v>0</v>
      </c>
      <c r="AE28" s="78"/>
      <c r="AF28" s="92">
        <v>0</v>
      </c>
      <c r="AG28" s="92">
        <f>'1621'!H30</f>
        <v>5262.56</v>
      </c>
      <c r="AH28" s="96">
        <f>'1621'!I30</f>
        <v>1551</v>
      </c>
      <c r="AI28" s="80">
        <f t="shared" si="18"/>
        <v>3.3930109606705354</v>
      </c>
      <c r="AJ28" s="78"/>
      <c r="AK28" s="96" t="e">
        <f t="shared" si="19"/>
        <v>#REF!</v>
      </c>
      <c r="AL28" s="96">
        <f>'1721'!H30</f>
        <v>102304.68</v>
      </c>
      <c r="AM28" s="96">
        <f>'1721'!I30</f>
        <v>532752.47</v>
      </c>
      <c r="AN28" s="80">
        <f t="shared" si="20"/>
        <v>0.19203041892982683</v>
      </c>
      <c r="AO28" s="78"/>
      <c r="AP28" s="96" t="e">
        <f t="shared" si="21"/>
        <v>#REF!</v>
      </c>
      <c r="AQ28" s="96">
        <f>'9000'!H27</f>
        <v>255504.50000000003</v>
      </c>
      <c r="AR28" s="96">
        <f>'9000'!I27</f>
        <v>218336</v>
      </c>
      <c r="AS28" s="80">
        <f t="shared" si="22"/>
        <v>1.1702353253700719</v>
      </c>
      <c r="AT28" s="78"/>
      <c r="AU28" s="96" t="e">
        <f t="shared" si="23"/>
        <v>#REF!</v>
      </c>
      <c r="AV28" s="92">
        <f t="shared" si="1"/>
        <v>444034.65</v>
      </c>
      <c r="AW28" s="92">
        <f t="shared" si="2"/>
        <v>1392709.08</v>
      </c>
      <c r="AX28" s="93">
        <f t="shared" si="24"/>
        <v>0.31882799959916969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2.9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4302577.4899999993</v>
      </c>
      <c r="I30" s="102">
        <f>SUM(I14:I29)</f>
        <v>4733025</v>
      </c>
      <c r="J30" s="103">
        <v>8.8403849620694447E-2</v>
      </c>
      <c r="K30" s="101"/>
      <c r="L30" s="102">
        <f>SUM(L14:L29)</f>
        <v>0</v>
      </c>
      <c r="M30" s="102">
        <f>SUM(M14:M29)</f>
        <v>5335774.9800000004</v>
      </c>
      <c r="N30" s="102">
        <f>SUM(N14:N29)</f>
        <v>5783995</v>
      </c>
      <c r="O30" s="103">
        <f>IF(N30=0,"",M30/N30)</f>
        <v>0.922506845182266</v>
      </c>
      <c r="P30" s="101"/>
      <c r="Q30" s="102" t="e">
        <f>SUM(Q14:Q29)</f>
        <v>#REF!</v>
      </c>
      <c r="R30" s="102">
        <f>SUM(R14:R29)</f>
        <v>3941462.78</v>
      </c>
      <c r="S30" s="102">
        <f>SUM(S14:S29)</f>
        <v>4095746</v>
      </c>
      <c r="T30" s="103">
        <f>IF(S30=0,"",R30/S30)</f>
        <v>0.96233086231421572</v>
      </c>
      <c r="U30" s="77"/>
      <c r="V30" s="102" t="e">
        <f>SUM(V14:V29)</f>
        <v>#REF!</v>
      </c>
      <c r="W30" s="102">
        <f>SUM(W14:W29)</f>
        <v>3757394.8500000006</v>
      </c>
      <c r="X30" s="102">
        <f>SUM(X14:X29)</f>
        <v>4034968.61</v>
      </c>
      <c r="Y30" s="103">
        <f>IF(X30=0,"",W30/X30)</f>
        <v>0.93120795058675832</v>
      </c>
      <c r="Z30" s="78"/>
      <c r="AA30" s="102" t="e">
        <f>SUM(AA14:AA29)</f>
        <v>#REF!</v>
      </c>
      <c r="AB30" s="102">
        <f>SUM(AB14:AB29)</f>
        <v>4986982.0199999996</v>
      </c>
      <c r="AC30" s="102">
        <f>SUM(AC14:AC29)</f>
        <v>5325395</v>
      </c>
      <c r="AD30" s="103">
        <f>IF(AC30=0,"",AB30/AC30)</f>
        <v>0.93645298048313774</v>
      </c>
      <c r="AE30" s="78"/>
      <c r="AF30" s="102">
        <f>SUM(AF14:AF29)</f>
        <v>0</v>
      </c>
      <c r="AG30" s="102">
        <f>SUM(AG14:AG29)</f>
        <v>5644151.4699999988</v>
      </c>
      <c r="AH30" s="102">
        <f>SUM(AH14:AH29)</f>
        <v>5952503</v>
      </c>
      <c r="AI30" s="103">
        <f>IF(AH30=0,"",AG30/AH30)</f>
        <v>0.94819800510810304</v>
      </c>
      <c r="AJ30" s="78"/>
      <c r="AK30" s="102" t="e">
        <f>SUM(AK14:AK29)</f>
        <v>#REF!</v>
      </c>
      <c r="AL30" s="102">
        <f>SUM(AL14:AL29)</f>
        <v>12845198.73</v>
      </c>
      <c r="AM30" s="102">
        <f>SUM(AM14:AM29)</f>
        <v>14247656.470000001</v>
      </c>
      <c r="AN30" s="103">
        <f>IF(AM30=0,"",AL30/AM30)</f>
        <v>0.90156572465422447</v>
      </c>
      <c r="AO30" s="78"/>
      <c r="AP30" s="102" t="e">
        <f>SUM(AP14:AP29)</f>
        <v>#REF!</v>
      </c>
      <c r="AQ30" s="102">
        <f>SUM(AQ14:AQ29)</f>
        <v>5137430.4100000011</v>
      </c>
      <c r="AR30" s="102">
        <f>SUM(AR14:AR29)</f>
        <v>3104313.75</v>
      </c>
      <c r="AS30" s="103">
        <f>IF(AR30=0,"",AQ30/AR30)</f>
        <v>1.6549327238588565</v>
      </c>
      <c r="AT30" s="78"/>
      <c r="AU30" s="102" t="e">
        <f>SUM(AU14:AU29)</f>
        <v>#REF!</v>
      </c>
      <c r="AV30" s="118">
        <f>SUM(AV14:AV29)</f>
        <v>45950972.729999997</v>
      </c>
      <c r="AW30" s="118">
        <f>SUM(AW14:AW29)</f>
        <v>47277602.829999998</v>
      </c>
      <c r="AX30" s="119">
        <f>IF(AW30=0,"",AV30/AW30)</f>
        <v>0.97193956502468459</v>
      </c>
    </row>
    <row r="31" spans="1:50" ht="13.9" customHeight="1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3169871.8600000008</v>
      </c>
      <c r="I34" s="92">
        <f>'1351'!I34</f>
        <v>3270531.5000000005</v>
      </c>
      <c r="J34" s="80">
        <v>5.4045228213744027E-3</v>
      </c>
      <c r="K34" s="101"/>
      <c r="L34" s="92">
        <v>6193.79</v>
      </c>
      <c r="M34" s="92">
        <f>'1361'!H36</f>
        <v>4043872.13</v>
      </c>
      <c r="N34" s="92">
        <f>'1361'!I36</f>
        <v>4023541.1899999995</v>
      </c>
      <c r="O34" s="80">
        <f t="shared" ref="O34:O48" si="25">IF(N34=0,"%",M34/N34)</f>
        <v>1.0050529966116739</v>
      </c>
      <c r="P34" s="101"/>
      <c r="Q34" s="96" t="e">
        <f>G34+L34+#REF!</f>
        <v>#REF!</v>
      </c>
      <c r="R34" s="92">
        <f>'1401'!H36</f>
        <v>2919758.7600000002</v>
      </c>
      <c r="S34" s="92">
        <f>'1401'!I36</f>
        <v>2755282.82</v>
      </c>
      <c r="T34" s="80">
        <f t="shared" ref="T34:T49" si="26">IF(S34=0,"%",R34/S34)</f>
        <v>1.0596947575784617</v>
      </c>
      <c r="U34" s="77"/>
      <c r="V34" s="96" t="e">
        <f>L34+#REF!+Q34</f>
        <v>#REF!</v>
      </c>
      <c r="W34" s="92">
        <f>'1421'!H36</f>
        <v>2963028.9699999993</v>
      </c>
      <c r="X34" s="92">
        <f>'1421'!I36</f>
        <v>2980267.5600000005</v>
      </c>
      <c r="Y34" s="80">
        <f t="shared" ref="Y34:Y49" si="27">IF(X34=0,"%",W34/X34)</f>
        <v>0.99421575759459624</v>
      </c>
      <c r="Z34" s="78"/>
      <c r="AA34" s="96" t="e">
        <f>#REF!+Q34+V34</f>
        <v>#REF!</v>
      </c>
      <c r="AB34" s="92">
        <f>'1601'!H36</f>
        <v>3079258.2699999996</v>
      </c>
      <c r="AC34" s="92">
        <f>'1601'!I36</f>
        <v>3091489.0599999996</v>
      </c>
      <c r="AD34" s="80">
        <f t="shared" ref="AD34:AD49" si="28">IF(AC34=0,"%",AB34/AC34)</f>
        <v>0.99604372205024072</v>
      </c>
      <c r="AE34" s="78"/>
      <c r="AF34" s="92">
        <v>0</v>
      </c>
      <c r="AG34" s="92">
        <f>'1621'!H37</f>
        <v>3300357.68</v>
      </c>
      <c r="AH34" s="96">
        <f>'1621'!I37</f>
        <v>3494497.5999999996</v>
      </c>
      <c r="AI34" s="80">
        <f t="shared" ref="AI34:AI49" si="29">IF(AH34=0,"%",AG34/AH34)</f>
        <v>0.94444411122216843</v>
      </c>
      <c r="AJ34" s="78"/>
      <c r="AK34" s="96" t="e">
        <f t="shared" ref="AK34:AK49" si="30">V34+AA34+AF34</f>
        <v>#REF!</v>
      </c>
      <c r="AL34" s="96">
        <f>'1721'!H36</f>
        <v>7644438.8099999968</v>
      </c>
      <c r="AM34" s="96">
        <f>'1721'!I36</f>
        <v>8218192.6699999999</v>
      </c>
      <c r="AN34" s="80">
        <f t="shared" ref="AN34:AN49" si="31">IF(AM34=0,"%",AL34/AM34)</f>
        <v>0.93018491010870852</v>
      </c>
      <c r="AO34" s="78"/>
      <c r="AP34" s="96" t="e">
        <f t="shared" ref="AP34:AP49" si="32">AA34+AF34+AK34</f>
        <v>#REF!</v>
      </c>
      <c r="AQ34" s="96">
        <f>'9000'!H33</f>
        <v>22193.749999999996</v>
      </c>
      <c r="AR34" s="96">
        <f>'9000'!I33</f>
        <v>0</v>
      </c>
      <c r="AS34" s="80" t="str">
        <f t="shared" ref="AS34:AS48" si="33">IF(AR34=0,"%",AQ34/AR34)</f>
        <v>%</v>
      </c>
      <c r="AT34" s="78"/>
      <c r="AU34" s="96" t="e">
        <f t="shared" ref="AU34:AU49" si="34">AF34+AK34+AP34</f>
        <v>#REF!</v>
      </c>
      <c r="AV34" s="92">
        <f>H34+M34+R34+W34+AB34+AG34+AL34+AQ34</f>
        <v>27142780.229999997</v>
      </c>
      <c r="AW34" s="92">
        <f>I34+N34+S34+X34+AC34+AH34+AM34+AR34</f>
        <v>27833802.399999999</v>
      </c>
      <c r="AX34" s="93">
        <f t="shared" ref="AX34:AX48" si="35">IF(AW34=0,"%",AV34/AW34)</f>
        <v>0.97517327456488656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148838.67000000001</v>
      </c>
      <c r="I35" s="92">
        <f>'1351'!I35</f>
        <v>147164.47</v>
      </c>
      <c r="J35" s="80">
        <v>8.8888260133120804E-4</v>
      </c>
      <c r="K35" s="101"/>
      <c r="L35" s="92">
        <v>73225</v>
      </c>
      <c r="M35" s="92">
        <f>'1361'!H37</f>
        <v>314192.06000000006</v>
      </c>
      <c r="N35" s="92">
        <f>'1361'!I37</f>
        <v>315179.65000000002</v>
      </c>
      <c r="O35" s="80">
        <f t="shared" si="25"/>
        <v>0.99686658069453415</v>
      </c>
      <c r="P35" s="101"/>
      <c r="Q35" s="96" t="e">
        <f>G35+L35+#REF!</f>
        <v>#REF!</v>
      </c>
      <c r="R35" s="92">
        <f>'1401'!H37</f>
        <v>185079.63</v>
      </c>
      <c r="S35" s="92">
        <f>'1401'!I37</f>
        <v>193214.41999999998</v>
      </c>
      <c r="T35" s="80">
        <f t="shared" si="26"/>
        <v>0.95789760412292224</v>
      </c>
      <c r="U35" s="77"/>
      <c r="V35" s="96" t="e">
        <f>L35+#REF!+Q35</f>
        <v>#REF!</v>
      </c>
      <c r="W35" s="92">
        <f>'1421'!H37</f>
        <v>137657.66999999995</v>
      </c>
      <c r="X35" s="92">
        <f>'1421'!I37</f>
        <v>136813.24</v>
      </c>
      <c r="Y35" s="80">
        <f t="shared" si="27"/>
        <v>1.0061721365563741</v>
      </c>
      <c r="Z35" s="78"/>
      <c r="AA35" s="96" t="e">
        <f>#REF!+Q35+V35</f>
        <v>#REF!</v>
      </c>
      <c r="AB35" s="92">
        <f>'1601'!H37</f>
        <v>136806.04999999999</v>
      </c>
      <c r="AC35" s="92">
        <f>'1601'!I37</f>
        <v>154905.96</v>
      </c>
      <c r="AD35" s="80">
        <f t="shared" si="28"/>
        <v>0.88315549640569024</v>
      </c>
      <c r="AE35" s="78"/>
      <c r="AF35" s="92">
        <v>0</v>
      </c>
      <c r="AG35" s="92">
        <f>'1621'!H38</f>
        <v>55136.320000000014</v>
      </c>
      <c r="AH35" s="96">
        <f>'1621'!I38</f>
        <v>78312.010000000009</v>
      </c>
      <c r="AI35" s="80">
        <f t="shared" si="29"/>
        <v>0.7040595688962652</v>
      </c>
      <c r="AJ35" s="78"/>
      <c r="AK35" s="96" t="e">
        <f t="shared" si="30"/>
        <v>#REF!</v>
      </c>
      <c r="AL35" s="96">
        <f>'1721'!H37</f>
        <v>670505.00999999989</v>
      </c>
      <c r="AM35" s="96">
        <f>'1721'!I37</f>
        <v>652985.34999999986</v>
      </c>
      <c r="AN35" s="80">
        <f t="shared" si="31"/>
        <v>1.0268300965710793</v>
      </c>
      <c r="AO35" s="78"/>
      <c r="AP35" s="96" t="e">
        <f t="shared" si="32"/>
        <v>#REF!</v>
      </c>
      <c r="AQ35" s="96">
        <f>'9000'!H34</f>
        <v>622137.99000000011</v>
      </c>
      <c r="AR35" s="96">
        <f>'9000'!I34</f>
        <v>664489.80999999982</v>
      </c>
      <c r="AS35" s="80">
        <f t="shared" si="33"/>
        <v>0.93626415429907084</v>
      </c>
      <c r="AT35" s="78"/>
      <c r="AU35" s="96" t="e">
        <f t="shared" si="34"/>
        <v>#REF!</v>
      </c>
      <c r="AV35" s="92">
        <f t="shared" ref="AV35:AV49" si="36">H35+M35+R35+W35+AB35+AG35+AL35+AQ35</f>
        <v>2270353.4000000004</v>
      </c>
      <c r="AW35" s="92">
        <f t="shared" ref="AW35:AW49" si="37">I35+N35+S35+X35+AC35+AH35+AM35+AR35</f>
        <v>2343064.9099999997</v>
      </c>
      <c r="AX35" s="93">
        <f t="shared" si="35"/>
        <v>0.96896735139958234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17151.32</v>
      </c>
      <c r="I36" s="92">
        <f>'1351'!I36</f>
        <v>18750</v>
      </c>
      <c r="J36" s="80">
        <v>0</v>
      </c>
      <c r="K36" s="101"/>
      <c r="L36" s="96">
        <v>0</v>
      </c>
      <c r="M36" s="92">
        <f>'1361'!H38</f>
        <v>17151.32</v>
      </c>
      <c r="N36" s="92">
        <f>'1361'!I38</f>
        <v>18750</v>
      </c>
      <c r="O36" s="80">
        <f t="shared" si="25"/>
        <v>0.91473706666666665</v>
      </c>
      <c r="P36" s="101"/>
      <c r="Q36" s="96" t="e">
        <f>G36+L36+#REF!</f>
        <v>#REF!</v>
      </c>
      <c r="R36" s="92">
        <f>'1401'!H38</f>
        <v>17151.32</v>
      </c>
      <c r="S36" s="92">
        <f>'1401'!I38</f>
        <v>18750</v>
      </c>
      <c r="T36" s="80">
        <f t="shared" si="26"/>
        <v>0.91473706666666665</v>
      </c>
      <c r="U36" s="77"/>
      <c r="V36" s="96" t="e">
        <f>L36+#REF!+Q36</f>
        <v>#REF!</v>
      </c>
      <c r="W36" s="92">
        <f>'1421'!H38</f>
        <v>17151.32</v>
      </c>
      <c r="X36" s="92">
        <f>'1421'!I38</f>
        <v>18750</v>
      </c>
      <c r="Y36" s="80">
        <f t="shared" si="27"/>
        <v>0.91473706666666665</v>
      </c>
      <c r="Z36" s="78"/>
      <c r="AA36" s="96" t="e">
        <f>#REF!+Q36+V36</f>
        <v>#REF!</v>
      </c>
      <c r="AB36" s="92">
        <f>'1601'!H38</f>
        <v>16527.63</v>
      </c>
      <c r="AC36" s="92">
        <f>'1601'!I38</f>
        <v>18500</v>
      </c>
      <c r="AD36" s="80">
        <f t="shared" si="28"/>
        <v>0.89338540540540545</v>
      </c>
      <c r="AE36" s="78"/>
      <c r="AF36" s="92">
        <v>0</v>
      </c>
      <c r="AG36" s="92">
        <f>'1621'!H39</f>
        <v>16527.63</v>
      </c>
      <c r="AH36" s="96">
        <f>'1621'!I39</f>
        <v>18500</v>
      </c>
      <c r="AI36" s="80">
        <f t="shared" si="29"/>
        <v>0.89338540540540545</v>
      </c>
      <c r="AJ36" s="78"/>
      <c r="AK36" s="96" t="e">
        <f t="shared" si="30"/>
        <v>#REF!</v>
      </c>
      <c r="AL36" s="96">
        <f>'1721'!H38</f>
        <v>23076.32</v>
      </c>
      <c r="AM36" s="96">
        <f>'1721'!I38</f>
        <v>28500</v>
      </c>
      <c r="AN36" s="80">
        <f t="shared" si="31"/>
        <v>0.80969543859649118</v>
      </c>
      <c r="AO36" s="78"/>
      <c r="AP36" s="96" t="e">
        <f t="shared" si="32"/>
        <v>#REF!</v>
      </c>
      <c r="AQ36" s="96">
        <f>'9000'!H35</f>
        <v>214011.94</v>
      </c>
      <c r="AR36" s="96">
        <f>'9000'!I35</f>
        <v>219280.63</v>
      </c>
      <c r="AS36" s="80">
        <f t="shared" si="33"/>
        <v>0.97597284356579972</v>
      </c>
      <c r="AT36" s="78"/>
      <c r="AU36" s="96" t="e">
        <f t="shared" si="34"/>
        <v>#REF!</v>
      </c>
      <c r="AV36" s="92">
        <f t="shared" si="36"/>
        <v>338748.80000000005</v>
      </c>
      <c r="AW36" s="92">
        <f t="shared" si="37"/>
        <v>359780.63</v>
      </c>
      <c r="AX36" s="93">
        <f t="shared" si="35"/>
        <v>0.94154262835105951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313917.27999999997</v>
      </c>
      <c r="AR37" s="96">
        <f>'9000'!I36</f>
        <v>328503.11000000004</v>
      </c>
      <c r="AS37" s="80">
        <f t="shared" si="33"/>
        <v>0.95559911137523146</v>
      </c>
      <c r="AT37" s="78"/>
      <c r="AU37" s="96" t="e">
        <f t="shared" si="34"/>
        <v>#REF!</v>
      </c>
      <c r="AV37" s="92">
        <f t="shared" si="36"/>
        <v>313917.27999999997</v>
      </c>
      <c r="AW37" s="92">
        <f t="shared" si="37"/>
        <v>328503.11000000004</v>
      </c>
      <c r="AX37" s="93">
        <f t="shared" si="35"/>
        <v>0.95559911137523146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462882.47000000009</v>
      </c>
      <c r="I38" s="92">
        <f>'1351'!I38</f>
        <v>424735.15</v>
      </c>
      <c r="J38" s="80">
        <v>8.6510148841973694E-2</v>
      </c>
      <c r="K38" s="101"/>
      <c r="L38" s="96">
        <v>0</v>
      </c>
      <c r="M38" s="92">
        <f>'1361'!H40</f>
        <v>449593.34</v>
      </c>
      <c r="N38" s="92">
        <f>'1361'!I40</f>
        <v>454855.74</v>
      </c>
      <c r="O38" s="80">
        <f t="shared" si="25"/>
        <v>0.98843061758437967</v>
      </c>
      <c r="P38" s="101"/>
      <c r="Q38" s="96" t="e">
        <f>G38+L38+#REF!</f>
        <v>#REF!</v>
      </c>
      <c r="R38" s="92">
        <f>'1401'!H40</f>
        <v>436114.9</v>
      </c>
      <c r="S38" s="92">
        <f>'1401'!I40</f>
        <v>440809.82</v>
      </c>
      <c r="T38" s="80">
        <f t="shared" si="26"/>
        <v>0.98934932983117307</v>
      </c>
      <c r="U38" s="77"/>
      <c r="V38" s="96" t="e">
        <f>L38+#REF!+Q38</f>
        <v>#REF!</v>
      </c>
      <c r="W38" s="92">
        <f>'1421'!H40</f>
        <v>420684.81000000006</v>
      </c>
      <c r="X38" s="92">
        <f>'1421'!I40</f>
        <v>417248.15</v>
      </c>
      <c r="Y38" s="80">
        <f t="shared" si="27"/>
        <v>1.0082364894847347</v>
      </c>
      <c r="Z38" s="78"/>
      <c r="AA38" s="96" t="e">
        <f>#REF!+Q38+V38</f>
        <v>#REF!</v>
      </c>
      <c r="AB38" s="92">
        <f>'1601'!H40</f>
        <v>697202.69</v>
      </c>
      <c r="AC38" s="92">
        <f>'1601'!I40</f>
        <v>681479.64</v>
      </c>
      <c r="AD38" s="80">
        <f t="shared" si="28"/>
        <v>1.0230719291921913</v>
      </c>
      <c r="AE38" s="78"/>
      <c r="AF38" s="92">
        <v>0</v>
      </c>
      <c r="AG38" s="92">
        <f>'1621'!H41</f>
        <v>590436.72</v>
      </c>
      <c r="AH38" s="96">
        <f>'1621'!I41</f>
        <v>635908.54999999993</v>
      </c>
      <c r="AI38" s="80">
        <f t="shared" si="29"/>
        <v>0.92849313002632228</v>
      </c>
      <c r="AJ38" s="78"/>
      <c r="AK38" s="96" t="e">
        <f t="shared" si="30"/>
        <v>#REF!</v>
      </c>
      <c r="AL38" s="96">
        <f>'1721'!H40</f>
        <v>1297641.4700000002</v>
      </c>
      <c r="AM38" s="96">
        <f>'1721'!I40</f>
        <v>1334618.6099999999</v>
      </c>
      <c r="AN38" s="80">
        <f t="shared" si="31"/>
        <v>0.9722938525486321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4354556.4000000004</v>
      </c>
      <c r="AW38" s="92">
        <f t="shared" si="37"/>
        <v>4389655.66</v>
      </c>
      <c r="AX38" s="93">
        <f t="shared" si="35"/>
        <v>0.99200409719608851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21567.75</v>
      </c>
      <c r="I40" s="92">
        <f>'1351'!I40</f>
        <v>20319</v>
      </c>
      <c r="J40" s="80">
        <v>9.4010751153608296E-2</v>
      </c>
      <c r="K40" s="101"/>
      <c r="L40" s="96">
        <v>0</v>
      </c>
      <c r="M40" s="92">
        <f>'1361'!H42</f>
        <v>27610.83</v>
      </c>
      <c r="N40" s="92">
        <f>'1361'!I42</f>
        <v>25974.78</v>
      </c>
      <c r="O40" s="80">
        <f t="shared" si="25"/>
        <v>1.0629860965136184</v>
      </c>
      <c r="P40" s="101"/>
      <c r="Q40" s="96" t="e">
        <f>G40+L40+#REF!</f>
        <v>#REF!</v>
      </c>
      <c r="R40" s="92">
        <f>'1401'!H42</f>
        <v>18204.759999999998</v>
      </c>
      <c r="S40" s="92">
        <f>'1401'!I42</f>
        <v>18018.78</v>
      </c>
      <c r="T40" s="80">
        <f t="shared" si="26"/>
        <v>1.0103214535057312</v>
      </c>
      <c r="U40" s="77"/>
      <c r="V40" s="96" t="e">
        <f>L40+#REF!+Q40</f>
        <v>#REF!</v>
      </c>
      <c r="W40" s="92">
        <f>'1421'!H42</f>
        <v>18891.53</v>
      </c>
      <c r="X40" s="92">
        <f>'1421'!I42</f>
        <v>17940</v>
      </c>
      <c r="Y40" s="80">
        <f t="shared" si="27"/>
        <v>1.0530395763656633</v>
      </c>
      <c r="Z40" s="78"/>
      <c r="AA40" s="96" t="e">
        <f>#REF!+Q40+V40</f>
        <v>#REF!</v>
      </c>
      <c r="AB40" s="92">
        <f>'1601'!H42</f>
        <v>25782.07</v>
      </c>
      <c r="AC40" s="92">
        <f>'1601'!I42</f>
        <v>25038</v>
      </c>
      <c r="AD40" s="80">
        <f t="shared" si="28"/>
        <v>1.0297176292036105</v>
      </c>
      <c r="AE40" s="78"/>
      <c r="AF40" s="92">
        <v>0</v>
      </c>
      <c r="AG40" s="92">
        <f>'1621'!H43</f>
        <v>27517.14</v>
      </c>
      <c r="AH40" s="96">
        <f>'1621'!I43</f>
        <v>28080</v>
      </c>
      <c r="AI40" s="80">
        <f t="shared" si="29"/>
        <v>0.9799551282051282</v>
      </c>
      <c r="AJ40" s="78"/>
      <c r="AK40" s="96" t="e">
        <f t="shared" si="30"/>
        <v>#REF!</v>
      </c>
      <c r="AL40" s="96">
        <f>'1721'!H42</f>
        <v>64627.94</v>
      </c>
      <c r="AM40" s="96">
        <f>'1721'!I42</f>
        <v>62127</v>
      </c>
      <c r="AN40" s="80">
        <f t="shared" si="31"/>
        <v>1.0402552835321197</v>
      </c>
      <c r="AO40" s="78"/>
      <c r="AP40" s="96" t="e">
        <f t="shared" si="32"/>
        <v>#REF!</v>
      </c>
      <c r="AQ40" s="96">
        <f>'9000'!H39</f>
        <v>628024.97000000009</v>
      </c>
      <c r="AR40" s="96">
        <f>'9000'!I39</f>
        <v>629961.06000000006</v>
      </c>
      <c r="AS40" s="80">
        <f t="shared" si="33"/>
        <v>0.99692665130762215</v>
      </c>
      <c r="AT40" s="78"/>
      <c r="AU40" s="96" t="e">
        <f t="shared" si="34"/>
        <v>#REF!</v>
      </c>
      <c r="AV40" s="92">
        <f t="shared" si="36"/>
        <v>832226.99000000011</v>
      </c>
      <c r="AW40" s="92">
        <f t="shared" si="37"/>
        <v>827458.62000000011</v>
      </c>
      <c r="AX40" s="93">
        <f t="shared" si="35"/>
        <v>1.005762668832914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0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290673.91999999993</v>
      </c>
      <c r="AR42" s="96">
        <f>'9000'!I41</f>
        <v>293934.19999999995</v>
      </c>
      <c r="AS42" s="80">
        <f t="shared" si="33"/>
        <v>0.98890812977870546</v>
      </c>
      <c r="AT42" s="78"/>
      <c r="AU42" s="96" t="e">
        <f t="shared" si="34"/>
        <v>#REF!</v>
      </c>
      <c r="AV42" s="92">
        <f t="shared" si="36"/>
        <v>290673.91999999993</v>
      </c>
      <c r="AW42" s="92">
        <f t="shared" si="37"/>
        <v>293934.19999999995</v>
      </c>
      <c r="AX42" s="93">
        <f t="shared" si="35"/>
        <v>0.98890812977870546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9515.52</v>
      </c>
      <c r="AC43" s="92">
        <f>'1601'!I45</f>
        <v>1500</v>
      </c>
      <c r="AD43" s="80">
        <f t="shared" si="28"/>
        <v>6.34368</v>
      </c>
      <c r="AE43" s="78"/>
      <c r="AF43" s="92">
        <v>0</v>
      </c>
      <c r="AG43" s="92">
        <f>'1621'!H46</f>
        <v>6703.75</v>
      </c>
      <c r="AH43" s="96">
        <f>'1621'!I46</f>
        <v>12000</v>
      </c>
      <c r="AI43" s="80">
        <f t="shared" si="29"/>
        <v>0.55864583333333329</v>
      </c>
      <c r="AJ43" s="78"/>
      <c r="AK43" s="96" t="e">
        <f t="shared" si="30"/>
        <v>#REF!</v>
      </c>
      <c r="AL43" s="96">
        <f>'1721'!H45</f>
        <v>91308.89</v>
      </c>
      <c r="AM43" s="96">
        <f>'1721'!I45</f>
        <v>93874</v>
      </c>
      <c r="AN43" s="80">
        <f t="shared" si="31"/>
        <v>0.97267496857489821</v>
      </c>
      <c r="AO43" s="78"/>
      <c r="AP43" s="96" t="e">
        <f t="shared" si="32"/>
        <v>#REF!</v>
      </c>
      <c r="AQ43" s="96">
        <f>'9000'!H42</f>
        <v>2350050.3199999998</v>
      </c>
      <c r="AR43" s="96">
        <f>'9000'!I42</f>
        <v>2279403.86</v>
      </c>
      <c r="AS43" s="80">
        <f t="shared" si="33"/>
        <v>1.0309933931585076</v>
      </c>
      <c r="AT43" s="78"/>
      <c r="AU43" s="96" t="e">
        <f t="shared" si="34"/>
        <v>#REF!</v>
      </c>
      <c r="AV43" s="92">
        <f t="shared" si="36"/>
        <v>2457578.48</v>
      </c>
      <c r="AW43" s="92">
        <f t="shared" si="37"/>
        <v>2386777.86</v>
      </c>
      <c r="AX43" s="93">
        <f t="shared" si="35"/>
        <v>1.029663682233084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307961.09000000003</v>
      </c>
      <c r="I44" s="92">
        <f>'1351'!I44</f>
        <v>339205.44999999995</v>
      </c>
      <c r="J44" s="80">
        <v>0.19245437155909917</v>
      </c>
      <c r="K44" s="101"/>
      <c r="L44" s="96">
        <v>0</v>
      </c>
      <c r="M44" s="92">
        <f>'1361'!H46</f>
        <v>307863.13</v>
      </c>
      <c r="N44" s="92">
        <f>'1361'!I46</f>
        <v>296881.79000000004</v>
      </c>
      <c r="O44" s="80">
        <f t="shared" si="25"/>
        <v>1.0369889308468532</v>
      </c>
      <c r="P44" s="101"/>
      <c r="Q44" s="96" t="e">
        <f>G44+L44+#REF!</f>
        <v>#REF!</v>
      </c>
      <c r="R44" s="92">
        <f>'1401'!H46</f>
        <v>360676.93</v>
      </c>
      <c r="S44" s="92">
        <f>'1401'!I46</f>
        <v>335267.57</v>
      </c>
      <c r="T44" s="80">
        <f t="shared" si="26"/>
        <v>1.0757883024594355</v>
      </c>
      <c r="U44" s="77"/>
      <c r="V44" s="96" t="e">
        <f>L44+#REF!+Q44</f>
        <v>#REF!</v>
      </c>
      <c r="W44" s="92">
        <f>'1421'!H46</f>
        <v>157571.06999999998</v>
      </c>
      <c r="X44" s="92">
        <f>'1421'!I46</f>
        <v>166916.65</v>
      </c>
      <c r="Y44" s="80">
        <f t="shared" si="27"/>
        <v>0.94401049865307018</v>
      </c>
      <c r="Z44" s="78"/>
      <c r="AA44" s="96" t="e">
        <f>#REF!+Q44+V44</f>
        <v>#REF!</v>
      </c>
      <c r="AB44" s="92">
        <f>'1601'!H46</f>
        <v>370768.57000000007</v>
      </c>
      <c r="AC44" s="92">
        <f>'1601'!I46</f>
        <v>410805.8</v>
      </c>
      <c r="AD44" s="80">
        <f t="shared" si="28"/>
        <v>0.90253976453107543</v>
      </c>
      <c r="AE44" s="78"/>
      <c r="AF44" s="92">
        <v>0</v>
      </c>
      <c r="AG44" s="92">
        <f>'1621'!H47</f>
        <v>574955.42000000016</v>
      </c>
      <c r="AH44" s="96">
        <f>'1621'!I47</f>
        <v>620591.26</v>
      </c>
      <c r="AI44" s="80">
        <f t="shared" si="29"/>
        <v>0.92646393376535818</v>
      </c>
      <c r="AJ44" s="78"/>
      <c r="AK44" s="96" t="e">
        <f t="shared" si="30"/>
        <v>#REF!</v>
      </c>
      <c r="AL44" s="96">
        <f>'1721'!H46</f>
        <v>1149972.9000000001</v>
      </c>
      <c r="AM44" s="96">
        <f>'1721'!I46</f>
        <v>1210827.9000000001</v>
      </c>
      <c r="AN44" s="80">
        <f t="shared" si="31"/>
        <v>0.94974099952602675</v>
      </c>
      <c r="AO44" s="78"/>
      <c r="AP44" s="96" t="e">
        <f t="shared" si="32"/>
        <v>#REF!</v>
      </c>
      <c r="AQ44" s="96">
        <f>'9000'!H43</f>
        <v>1305954.5999999999</v>
      </c>
      <c r="AR44" s="96">
        <f>'9000'!I43</f>
        <v>1294154.0899999999</v>
      </c>
      <c r="AS44" s="80">
        <f t="shared" si="33"/>
        <v>1.0091183191330795</v>
      </c>
      <c r="AT44" s="78"/>
      <c r="AU44" s="96" t="e">
        <f t="shared" si="34"/>
        <v>#REF!</v>
      </c>
      <c r="AV44" s="92">
        <f t="shared" si="36"/>
        <v>4535723.71</v>
      </c>
      <c r="AW44" s="92">
        <f t="shared" si="37"/>
        <v>4674650.51</v>
      </c>
      <c r="AX44" s="93">
        <f t="shared" si="35"/>
        <v>0.97028081570957914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9345</v>
      </c>
      <c r="N45" s="92">
        <f>'1361'!I47</f>
        <v>18948.25</v>
      </c>
      <c r="O45" s="80">
        <f t="shared" si="25"/>
        <v>0.49318538651326638</v>
      </c>
      <c r="P45" s="101"/>
      <c r="Q45" s="96" t="e">
        <f>G45+L45+#REF!</f>
        <v>#REF!</v>
      </c>
      <c r="R45" s="92">
        <f>'1401'!H47</f>
        <v>5400</v>
      </c>
      <c r="S45" s="92">
        <f>'1401'!I47</f>
        <v>5400</v>
      </c>
      <c r="T45" s="80">
        <f t="shared" si="26"/>
        <v>1</v>
      </c>
      <c r="U45" s="77"/>
      <c r="V45" s="96" t="e">
        <f>L45+#REF!+Q45</f>
        <v>#REF!</v>
      </c>
      <c r="W45" s="92">
        <f>'1421'!H47</f>
        <v>16500</v>
      </c>
      <c r="X45" s="92">
        <f>'1421'!I47</f>
        <v>16500</v>
      </c>
      <c r="Y45" s="80">
        <f t="shared" si="27"/>
        <v>1</v>
      </c>
      <c r="Z45" s="78"/>
      <c r="AA45" s="96" t="e">
        <f>#REF!+Q45+V45</f>
        <v>#REF!</v>
      </c>
      <c r="AB45" s="92">
        <f>'1601'!H47</f>
        <v>20963</v>
      </c>
      <c r="AC45" s="92">
        <f>'1601'!I47</f>
        <v>20963</v>
      </c>
      <c r="AD45" s="80">
        <f t="shared" si="28"/>
        <v>1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52208</v>
      </c>
      <c r="AW45" s="92">
        <f t="shared" si="37"/>
        <v>61811.25</v>
      </c>
      <c r="AX45" s="93">
        <f t="shared" si="35"/>
        <v>0.84463588748002993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151.56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65.97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133043.99</v>
      </c>
      <c r="AR46" s="96">
        <f>'9000'!I45</f>
        <v>143775.01</v>
      </c>
      <c r="AS46" s="80">
        <f t="shared" si="33"/>
        <v>0.92536241172927047</v>
      </c>
      <c r="AT46" s="78"/>
      <c r="AU46" s="96" t="e">
        <f t="shared" si="34"/>
        <v>#REF!</v>
      </c>
      <c r="AV46" s="92">
        <f t="shared" si="36"/>
        <v>133261.51999999999</v>
      </c>
      <c r="AW46" s="92">
        <f t="shared" si="37"/>
        <v>143775.01</v>
      </c>
      <c r="AX46" s="93">
        <f t="shared" si="35"/>
        <v>0.92687540066942076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3648.67</v>
      </c>
      <c r="AC47" s="92">
        <f>'1601'!I49</f>
        <v>4865.2</v>
      </c>
      <c r="AD47" s="80">
        <f t="shared" si="28"/>
        <v>0.74995272547891145</v>
      </c>
      <c r="AE47" s="78"/>
      <c r="AF47" s="92">
        <v>0</v>
      </c>
      <c r="AG47" s="92">
        <f>'1621'!H50</f>
        <v>23390.86</v>
      </c>
      <c r="AH47" s="96">
        <f>'1621'!I50</f>
        <v>26798</v>
      </c>
      <c r="AI47" s="80">
        <f t="shared" si="29"/>
        <v>0.87285842227031873</v>
      </c>
      <c r="AJ47" s="78"/>
      <c r="AK47" s="96" t="e">
        <f t="shared" si="30"/>
        <v>#REF!</v>
      </c>
      <c r="AL47" s="96">
        <f>'1721'!H49</f>
        <v>890373.6</v>
      </c>
      <c r="AM47" s="96">
        <f>'1721'!I49</f>
        <v>999703.55</v>
      </c>
      <c r="AN47" s="80">
        <f t="shared" si="31"/>
        <v>0.8906376295252727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917413.13</v>
      </c>
      <c r="AW47" s="92">
        <f t="shared" si="37"/>
        <v>1031366.75</v>
      </c>
      <c r="AX47" s="93">
        <f t="shared" si="35"/>
        <v>0.88951202857761313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307035.83</v>
      </c>
      <c r="AR48" s="96">
        <f>'9000'!I47</f>
        <v>365253</v>
      </c>
      <c r="AS48" s="80">
        <f t="shared" si="33"/>
        <v>0.84061138443763639</v>
      </c>
      <c r="AT48" s="78"/>
      <c r="AU48" s="96" t="e">
        <f t="shared" si="34"/>
        <v>#REF!</v>
      </c>
      <c r="AV48" s="92">
        <f t="shared" si="36"/>
        <v>307035.83</v>
      </c>
      <c r="AW48" s="92">
        <f t="shared" si="37"/>
        <v>365253</v>
      </c>
      <c r="AX48" s="93">
        <f t="shared" si="35"/>
        <v>0.84061138443763639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4128424.7200000007</v>
      </c>
      <c r="I50" s="102">
        <f>SUM(I34:I49)</f>
        <v>4220705.57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5169627.8099999996</v>
      </c>
      <c r="N50" s="102">
        <f>SUM(N34:N48)</f>
        <v>5154131.4000000004</v>
      </c>
      <c r="O50" s="103">
        <f>IF(N50=0,"",M50/N50)</f>
        <v>1.0030065997153272</v>
      </c>
      <c r="P50" s="101"/>
      <c r="Q50" s="102" t="e">
        <f>SUM(Q34:Q49)</f>
        <v>#REF!</v>
      </c>
      <c r="R50" s="102">
        <f>SUM(R34:R49)</f>
        <v>3942452.27</v>
      </c>
      <c r="S50" s="102">
        <f>SUM(S34:S49)</f>
        <v>3766743.4099999992</v>
      </c>
      <c r="T50" s="103">
        <f>IF(S50=0,"",R50/S50)</f>
        <v>1.0466474195012929</v>
      </c>
      <c r="U50" s="77"/>
      <c r="V50" s="102" t="e">
        <f>SUM(V34:V49)</f>
        <v>#REF!</v>
      </c>
      <c r="W50" s="102">
        <f>SUM(W34:W49)</f>
        <v>3731485.3699999987</v>
      </c>
      <c r="X50" s="102">
        <f>SUM(X34:X49)</f>
        <v>3754435.6000000006</v>
      </c>
      <c r="Y50" s="103">
        <f>IF(X50=0,"",W50/X50)</f>
        <v>0.99388716908607999</v>
      </c>
      <c r="Z50" s="78"/>
      <c r="AA50" s="102" t="e">
        <f>SUM(AA34:AA49)</f>
        <v>#REF!</v>
      </c>
      <c r="AB50" s="102">
        <f>SUM(AB34:AB49)</f>
        <v>4360472.4699999988</v>
      </c>
      <c r="AC50" s="102">
        <f>SUM(AC34:AC49)</f>
        <v>4409546.66</v>
      </c>
      <c r="AD50" s="103">
        <f>IF(AC50=0,"",AB50/AC50)</f>
        <v>0.98887092171057756</v>
      </c>
      <c r="AE50" s="78"/>
      <c r="AF50" s="102">
        <f>SUM(AF34:AF49)</f>
        <v>0</v>
      </c>
      <c r="AG50" s="102">
        <f>SUM(AG34:AG49)</f>
        <v>4595025.5200000005</v>
      </c>
      <c r="AH50" s="102">
        <f>SUM(AH34:AH49)</f>
        <v>4914687.419999999</v>
      </c>
      <c r="AI50" s="103">
        <f>IF(AH50=0,"",AG50/AH50)</f>
        <v>0.93495783705406055</v>
      </c>
      <c r="AJ50" s="78"/>
      <c r="AK50" s="102" t="e">
        <f>SUM(AK34:AK49)</f>
        <v>#REF!</v>
      </c>
      <c r="AL50" s="102">
        <f>SUM(AL34:AL49)</f>
        <v>11831944.939999998</v>
      </c>
      <c r="AM50" s="102">
        <f>SUM(AM34:AM49)</f>
        <v>12600829.08</v>
      </c>
      <c r="AN50" s="103">
        <f>IF(AM50=0,"",AL50/AM50)</f>
        <v>0.93898146422600293</v>
      </c>
      <c r="AO50" s="78"/>
      <c r="AP50" s="102" t="e">
        <f>SUM(AP34:AP49)</f>
        <v>#REF!</v>
      </c>
      <c r="AQ50" s="102">
        <f>SUM(AQ34:AQ49)</f>
        <v>6187044.5899999999</v>
      </c>
      <c r="AR50" s="102">
        <f>SUM(AR34:AR49)</f>
        <v>6218754.7699999996</v>
      </c>
      <c r="AS50" s="103">
        <f>IF(AR50=0,"",AQ50/AR50)</f>
        <v>0.99490087948909434</v>
      </c>
      <c r="AT50" s="78"/>
      <c r="AU50" s="102" t="e">
        <f>SUM(AU34:AU49)</f>
        <v>#REF!</v>
      </c>
      <c r="AV50" s="118">
        <f>SUM(AV34:AV49)</f>
        <v>43946477.690000005</v>
      </c>
      <c r="AW50" s="118">
        <f>SUM(AW34:AW49)</f>
        <v>45039833.909999989</v>
      </c>
      <c r="AX50" s="119">
        <f>IF(AW50=0,"",AV50/AW50)</f>
        <v>0.97572468357266229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174152.76999999862</v>
      </c>
      <c r="I51" s="105">
        <f>I30-I50</f>
        <v>512319.4299999997</v>
      </c>
      <c r="J51" s="103">
        <v>0.59306458748519342</v>
      </c>
      <c r="K51" s="101"/>
      <c r="L51" s="105">
        <f>L30-L50</f>
        <v>-79418.789999999994</v>
      </c>
      <c r="M51" s="105">
        <f>M30-M50</f>
        <v>166147.17000000086</v>
      </c>
      <c r="N51" s="105">
        <f>N30-N50</f>
        <v>629863.59999999963</v>
      </c>
      <c r="O51" s="103">
        <f>IF(N51=0,"",M51/N51)</f>
        <v>0.26378277773156117</v>
      </c>
      <c r="P51" s="101"/>
      <c r="Q51" s="105" t="e">
        <f>Q30-Q50</f>
        <v>#REF!</v>
      </c>
      <c r="R51" s="105">
        <f>R30-R50</f>
        <v>-989.49000000022352</v>
      </c>
      <c r="S51" s="105">
        <f>S30-S50</f>
        <v>329002.59000000078</v>
      </c>
      <c r="T51" s="103">
        <f>IF(S51=0,"",R51/S51)</f>
        <v>-3.0075447126425999E-3</v>
      </c>
      <c r="U51" s="77"/>
      <c r="V51" s="105" t="e">
        <f>V30-V50</f>
        <v>#REF!</v>
      </c>
      <c r="W51" s="105">
        <f>W30-W50</f>
        <v>25909.480000001844</v>
      </c>
      <c r="X51" s="105">
        <f>X30-X50</f>
        <v>280533.00999999931</v>
      </c>
      <c r="Y51" s="103">
        <f>IF(X51=0,"",W51/X51)</f>
        <v>9.2358043711155094E-2</v>
      </c>
      <c r="Z51" s="78"/>
      <c r="AA51" s="105" t="e">
        <f>AA30-AA50</f>
        <v>#REF!</v>
      </c>
      <c r="AB51" s="105">
        <f>AB30-AB50</f>
        <v>626509.55000000075</v>
      </c>
      <c r="AC51" s="105">
        <f>AC30-AC50</f>
        <v>915848.33999999985</v>
      </c>
      <c r="AD51" s="103">
        <f>IF(AC51=0,"",AB51/AC51)</f>
        <v>0.68407565165210737</v>
      </c>
      <c r="AE51" s="78"/>
      <c r="AF51" s="105">
        <f>AF30-AF50</f>
        <v>0</v>
      </c>
      <c r="AG51" s="105">
        <f>AG30-AG50</f>
        <v>1049125.9499999983</v>
      </c>
      <c r="AH51" s="105">
        <f>AH30-AH50</f>
        <v>1037815.580000001</v>
      </c>
      <c r="AI51" s="103">
        <f>IF(AH51=0,"",AG51/AH51)</f>
        <v>1.010898246488068</v>
      </c>
      <c r="AJ51" s="78"/>
      <c r="AK51" s="105" t="e">
        <f>AK30-AK50</f>
        <v>#REF!</v>
      </c>
      <c r="AL51" s="105">
        <f>AL30-AL50</f>
        <v>1013253.7900000028</v>
      </c>
      <c r="AM51" s="105">
        <f>AM30-AM50</f>
        <v>1646827.3900000006</v>
      </c>
      <c r="AN51" s="103">
        <f>IF(AM51=0,"",AL51/AM51)</f>
        <v>0.61527625551576626</v>
      </c>
      <c r="AO51" s="78"/>
      <c r="AP51" s="105" t="e">
        <f>AP30-AP50</f>
        <v>#REF!</v>
      </c>
      <c r="AQ51" s="105">
        <f>AQ30-AQ50</f>
        <v>-1049614.1799999988</v>
      </c>
      <c r="AR51" s="105">
        <f>AR30-AR50</f>
        <v>-3114441.0199999996</v>
      </c>
      <c r="AS51" s="103">
        <f>IF(AR51=0,"",AQ51/AR51)</f>
        <v>0.33701526959723865</v>
      </c>
      <c r="AT51" s="78"/>
      <c r="AU51" s="105" t="e">
        <f>AU30-AU50</f>
        <v>#REF!</v>
      </c>
      <c r="AV51" s="120">
        <f>AV30-AV50</f>
        <v>2004495.0399999917</v>
      </c>
      <c r="AW51" s="120">
        <f>AW30-AW50</f>
        <v>2237768.9200000092</v>
      </c>
      <c r="AX51" s="119">
        <f>IF(AW51=0,"",AV51/AW51)</f>
        <v>0.89575604616046922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205500.72</v>
      </c>
      <c r="I54" s="110">
        <v>50176</v>
      </c>
      <c r="J54" s="80">
        <v>0</v>
      </c>
      <c r="K54" s="101"/>
      <c r="L54" s="109">
        <v>0</v>
      </c>
      <c r="M54" s="109">
        <f>'1361'!H56</f>
        <v>343127.81</v>
      </c>
      <c r="N54" s="110">
        <f>'1361'!I56</f>
        <v>116588.1</v>
      </c>
      <c r="O54" s="80">
        <f>IF(N54=0,"%",M54/N54)</f>
        <v>2.9430774667397444</v>
      </c>
      <c r="P54" s="101"/>
      <c r="Q54" s="109" t="e">
        <f>G54+L54+#REF!</f>
        <v>#REF!</v>
      </c>
      <c r="R54" s="109">
        <f>'1401'!H56</f>
        <v>210800.38999999998</v>
      </c>
      <c r="S54" s="110">
        <f>'1401'!I56</f>
        <v>246288</v>
      </c>
      <c r="T54" s="80">
        <f>IF(S54=0,"%",R54/S54)</f>
        <v>0.85591011336321698</v>
      </c>
      <c r="U54" s="77"/>
      <c r="V54" s="78"/>
      <c r="W54" s="109">
        <f>'1421'!H56</f>
        <v>258905.64</v>
      </c>
      <c r="X54" s="110">
        <f>'1421'!I56</f>
        <v>245103.05</v>
      </c>
      <c r="Y54" s="80">
        <f>IF(X54=0,"%",W54/X54)</f>
        <v>1.0563134159285248</v>
      </c>
      <c r="Z54" s="78"/>
      <c r="AA54" s="78"/>
      <c r="AB54" s="109">
        <f>'1601'!H56</f>
        <v>200432.62</v>
      </c>
      <c r="AC54" s="110">
        <f>'1601'!I56</f>
        <v>62917.53</v>
      </c>
      <c r="AD54" s="80">
        <f>IF(AC54=0,"%",AB54/AC54)</f>
        <v>3.185640313597816</v>
      </c>
      <c r="AE54" s="78"/>
      <c r="AF54" s="109">
        <f>'1401'!V56</f>
        <v>210439.4</v>
      </c>
      <c r="AG54" s="109">
        <f>'1621'!H57</f>
        <v>188711.18</v>
      </c>
      <c r="AH54" s="110">
        <f>'1621'!I57</f>
        <v>46172.23</v>
      </c>
      <c r="AI54" s="80">
        <f>IF(AH54=0,"%",AG54/AH54)</f>
        <v>4.0871142676019758</v>
      </c>
      <c r="AJ54" s="78"/>
      <c r="AK54" s="78"/>
      <c r="AL54" s="109">
        <f>'1721'!H56</f>
        <v>514819.55</v>
      </c>
      <c r="AM54" s="110">
        <f>'1721'!I56</f>
        <v>222184.06</v>
      </c>
      <c r="AN54" s="80">
        <f>IF(AM54=0,"%",AL54/AM54)</f>
        <v>2.3170858881595735</v>
      </c>
      <c r="AO54" s="78"/>
      <c r="AP54" s="78"/>
      <c r="AQ54" s="109">
        <f>'9000'!H54</f>
        <v>2883133.6999999997</v>
      </c>
      <c r="AR54" s="110">
        <f>'9000'!I54</f>
        <v>3066825</v>
      </c>
      <c r="AS54" s="80">
        <f>IF(AR54=0,"%",AQ54/AR54)</f>
        <v>0.94010375551262293</v>
      </c>
      <c r="AT54" s="78"/>
      <c r="AU54" s="78"/>
      <c r="AV54" s="122">
        <f>H54+M54+R54+W54+AB54+AG54+AL54++AQ54</f>
        <v>4805431.6099999994</v>
      </c>
      <c r="AW54" s="122">
        <f>I54+N54+S54+X54+AC54+AH54+AM54++AR54</f>
        <v>4056253.9699999997</v>
      </c>
      <c r="AX54" s="93">
        <f>IF(AW54=0,"%",AV54/AW54)</f>
        <v>1.1846969261641178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517752.51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620146.82999999996</v>
      </c>
      <c r="N55" s="110">
        <f>'1361'!I57</f>
        <v>726451.7</v>
      </c>
      <c r="O55" s="80">
        <f>IF(N55=0,"%",M55/N55)</f>
        <v>0.8536656050223298</v>
      </c>
      <c r="P55" s="101"/>
      <c r="Q55" s="109" t="e">
        <f>G55+L55+#REF!</f>
        <v>#REF!</v>
      </c>
      <c r="R55" s="109">
        <f>'1401'!H57</f>
        <v>521132.87</v>
      </c>
      <c r="S55" s="110">
        <f>'1401'!I57</f>
        <v>575290.59000000008</v>
      </c>
      <c r="T55" s="80">
        <f>IF(S55=0,"%",R55/S55)</f>
        <v>0.90586023665014215</v>
      </c>
      <c r="U55" s="77"/>
      <c r="V55" s="78"/>
      <c r="W55" s="109">
        <f>'1421'!H57</f>
        <v>445288.42000000004</v>
      </c>
      <c r="X55" s="110">
        <f>'1421'!I57</f>
        <v>525636.07000000007</v>
      </c>
      <c r="Y55" s="80">
        <f>IF(X55=0,"%",W55/X55)</f>
        <v>0.84714205400706233</v>
      </c>
      <c r="Z55" s="78"/>
      <c r="AA55" s="78"/>
      <c r="AB55" s="109">
        <f>'1601'!H57</f>
        <v>924595.14</v>
      </c>
      <c r="AC55" s="110">
        <f>'1601'!I57</f>
        <v>978765.87</v>
      </c>
      <c r="AD55" s="80">
        <f>IF(AC55=0,"%",AB55/AC55)</f>
        <v>0.94465404683553178</v>
      </c>
      <c r="AE55" s="78"/>
      <c r="AF55" s="109">
        <f>'1401'!V57</f>
        <v>71875.44</v>
      </c>
      <c r="AG55" s="109">
        <f>'1621'!H58</f>
        <v>1139972.24</v>
      </c>
      <c r="AH55" s="110">
        <f>'1621'!I58</f>
        <v>1083987.8199999998</v>
      </c>
      <c r="AI55" s="80">
        <f>IF(AH55=0,"%",AG55/AH55)</f>
        <v>1.0516467242224181</v>
      </c>
      <c r="AJ55" s="78"/>
      <c r="AK55" s="78"/>
      <c r="AL55" s="109">
        <f>'1721'!H57</f>
        <v>1790043.68</v>
      </c>
      <c r="AM55" s="110">
        <f>'1721'!I57</f>
        <v>1869011.46</v>
      </c>
      <c r="AN55" s="80">
        <f>IF(AM55=0,"%",AL55/AM55)</f>
        <v>0.95774890540264535</v>
      </c>
      <c r="AO55" s="78"/>
      <c r="AP55" s="78"/>
      <c r="AQ55" s="109">
        <f>'9000'!H55</f>
        <v>1861587</v>
      </c>
      <c r="AR55" s="110">
        <f>'9000'!I55</f>
        <v>0</v>
      </c>
      <c r="AS55" s="80" t="str">
        <f>IF(AR55=0,"%",AQ55/AR55)</f>
        <v>%</v>
      </c>
      <c r="AT55" s="78"/>
      <c r="AU55" s="78"/>
      <c r="AV55" s="122">
        <f>H55+M55+R55+W55+AB55+AG55+AL55++AQ55</f>
        <v>7820518.6899999995</v>
      </c>
      <c r="AW55" s="122">
        <f>I55+N55+S55+X55+AC55+AH55+AM55++AR55</f>
        <v>6329698.3099999996</v>
      </c>
      <c r="AX55" s="93">
        <f>IF(AW55=0,"%",AV55/AW55)</f>
        <v>1.2355278730496082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-312251.79000000004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-277019.01999999996</v>
      </c>
      <c r="N56" s="102">
        <f>SUM(N54:N55)</f>
        <v>843039.79999999993</v>
      </c>
      <c r="O56" s="103">
        <f>IF(N56=0,"",M56/N56)</f>
        <v>-0.32859542337147069</v>
      </c>
      <c r="P56" s="101"/>
      <c r="Q56" s="102" t="e">
        <f>SUM(Q54:Q55)</f>
        <v>#REF!</v>
      </c>
      <c r="R56" s="102">
        <f>R54-R55</f>
        <v>-310332.48</v>
      </c>
      <c r="S56" s="102">
        <f>SUM(S54:S55)</f>
        <v>821578.59000000008</v>
      </c>
      <c r="T56" s="103">
        <f>IF(S56=0,"",R56/S56)</f>
        <v>-0.37772707781978587</v>
      </c>
      <c r="U56" s="77"/>
      <c r="V56" s="78"/>
      <c r="W56" s="102">
        <f>W54-W55</f>
        <v>-186382.78000000003</v>
      </c>
      <c r="X56" s="102">
        <f>SUM(X54:X55)</f>
        <v>770739.12000000011</v>
      </c>
      <c r="Y56" s="103">
        <f>IF(X56=0,"",W56/X56)</f>
        <v>-0.24182343307032345</v>
      </c>
      <c r="Z56" s="78"/>
      <c r="AA56" s="78"/>
      <c r="AB56" s="102">
        <f>AB54-AB55</f>
        <v>-724162.52</v>
      </c>
      <c r="AC56" s="102">
        <f>SUM(AC54:AC55)</f>
        <v>1041683.4</v>
      </c>
      <c r="AD56" s="103">
        <f>IF(AC56=0,"",AB56/AC56)</f>
        <v>-0.69518485175054145</v>
      </c>
      <c r="AE56" s="78"/>
      <c r="AF56" s="102">
        <f>AF54-AF55</f>
        <v>138563.96</v>
      </c>
      <c r="AG56" s="102">
        <f>AG54-AG55</f>
        <v>-951261.06</v>
      </c>
      <c r="AH56" s="102">
        <f>SUM(AH54:AH55)</f>
        <v>1130160.0499999998</v>
      </c>
      <c r="AI56" s="103">
        <f>IF(AH56=0,"",AG56/AH56)</f>
        <v>-0.84170473022825409</v>
      </c>
      <c r="AJ56" s="78"/>
      <c r="AK56" s="78"/>
      <c r="AL56" s="102">
        <f>AL54-AL55</f>
        <v>-1275224.1299999999</v>
      </c>
      <c r="AM56" s="102">
        <f>SUM(AM54:AM55)</f>
        <v>2091195.52</v>
      </c>
      <c r="AN56" s="103">
        <f>IF(AM56=0,"",AL56/AM56)</f>
        <v>-0.60980626526973425</v>
      </c>
      <c r="AO56" s="78"/>
      <c r="AP56" s="78"/>
      <c r="AQ56" s="102">
        <f>AQ54-AQ55</f>
        <v>1021546.6999999997</v>
      </c>
      <c r="AR56" s="102">
        <f>SUM(AR54:AR55)</f>
        <v>3066825</v>
      </c>
      <c r="AS56" s="103">
        <f>IF(AR56=0,"",AQ56/AR56)</f>
        <v>0.33309585646393247</v>
      </c>
      <c r="AT56" s="78"/>
      <c r="AU56" s="78"/>
      <c r="AV56" s="118">
        <f>AV54-AV55</f>
        <v>-3015087.08</v>
      </c>
      <c r="AW56" s="118">
        <f>SUM(AW54:AW55)</f>
        <v>10385952.279999999</v>
      </c>
      <c r="AX56" s="119">
        <f>IF(AW56=0,"",AV56/AW56)</f>
        <v>-0.29030434559246793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-138099.02000000142</v>
      </c>
      <c r="I58" s="113"/>
      <c r="J58" s="114" t="s">
        <v>96</v>
      </c>
      <c r="K58" s="113"/>
      <c r="L58" s="113"/>
      <c r="M58" s="113">
        <f>M51+M56</f>
        <v>-110871.8499999991</v>
      </c>
      <c r="N58" s="113"/>
      <c r="O58" s="113"/>
      <c r="P58" s="113"/>
      <c r="Q58" s="113"/>
      <c r="R58" s="113">
        <f>R51+R56</f>
        <v>-311321.9700000002</v>
      </c>
      <c r="S58" s="113"/>
      <c r="T58" s="114" t="str">
        <f>IF(S58=0,"",R58/S58)</f>
        <v/>
      </c>
      <c r="U58" s="112"/>
      <c r="V58" s="112"/>
      <c r="W58" s="115">
        <f>W51+W56</f>
        <v>-160473.29999999818</v>
      </c>
      <c r="X58" s="112"/>
      <c r="Y58" s="112"/>
      <c r="Z58" s="112"/>
      <c r="AA58" s="112"/>
      <c r="AB58" s="115">
        <f>AB51+AB56</f>
        <v>-97652.969999999274</v>
      </c>
      <c r="AC58" s="112"/>
      <c r="AD58" s="112"/>
      <c r="AE58" s="112"/>
      <c r="AF58" s="112"/>
      <c r="AG58" s="115">
        <f>AG51+AG56</f>
        <v>97864.889999998268</v>
      </c>
      <c r="AH58" s="112"/>
      <c r="AI58" s="112"/>
      <c r="AJ58" s="112"/>
      <c r="AK58" s="112"/>
      <c r="AL58" s="115">
        <f>AL51+AL56</f>
        <v>-261970.33999999706</v>
      </c>
      <c r="AM58" s="112"/>
      <c r="AN58" s="112"/>
      <c r="AO58" s="112"/>
      <c r="AP58" s="112"/>
      <c r="AQ58" s="115">
        <f>AQ51+AQ56</f>
        <v>-28067.47999999905</v>
      </c>
      <c r="AR58" s="112"/>
      <c r="AS58" s="112"/>
      <c r="AT58" s="112"/>
      <c r="AU58" s="112"/>
      <c r="AV58" s="123">
        <f>AV51+AV56</f>
        <v>-1010592.0400000084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116"/>
      <c r="AW59" s="78"/>
      <c r="AX59" s="78" t="s">
        <v>103</v>
      </c>
    </row>
  </sheetData>
  <mergeCells count="22"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  <mergeCell ref="Q8:T8"/>
    <mergeCell ref="V8:Y8"/>
    <mergeCell ref="AA8:AD8"/>
    <mergeCell ref="G9:J9"/>
    <mergeCell ref="L9:O9"/>
    <mergeCell ref="Q9:T9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'1351'!Print_Area</vt:lpstr>
      <vt:lpstr>'1361'!Print_Area</vt:lpstr>
      <vt:lpstr>'1401'!Print_Area</vt:lpstr>
      <vt:lpstr>'1421'!Print_Area</vt:lpstr>
      <vt:lpstr>'1601'!Print_Area</vt:lpstr>
      <vt:lpstr>'1621'!Print_Area</vt:lpstr>
      <vt:lpstr>'1721'!Print_Area</vt:lpstr>
      <vt:lpstr>'9000'!Print_Area</vt:lpstr>
      <vt:lpstr>'Consolidated Federal (420)'!Print_Area</vt:lpstr>
      <vt:lpstr>'Consolidated General'!Print_Area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2025-07-24T20:13:26Z</cp:lastPrinted>
  <dcterms:created xsi:type="dcterms:W3CDTF">2022-11-03T13:00:31Z</dcterms:created>
  <dcterms:modified xsi:type="dcterms:W3CDTF">2025-08-18T13:53:54Z</dcterms:modified>
</cp:coreProperties>
</file>