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3.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offutt\Documents\2025-2026 Travel &amp; Business Forms\Travel\"/>
    </mc:Choice>
  </mc:AlternateContent>
  <xr:revisionPtr revIDLastSave="0" documentId="8_{2F586D5E-B17E-4DDE-AEFB-5348292B9F48}" xr6:coauthVersionLast="36" xr6:coauthVersionMax="36" xr10:uidLastSave="{00000000-0000-0000-0000-000000000000}"/>
  <workbookProtection workbookAlgorithmName="SHA-512" workbookHashValue="L34wv7a1jwqf6iyJejvnYoinx61eCiNTL7enobpqop2m6gKWyx2QMce4LkstNme92hSkAnlw/8ZOawDYziG+Qw==" workbookSaltValue="sMb2h5bBqosBhHoTCKck7Q==" workbookSpinCount="100000" lockStructure="1"/>
  <bookViews>
    <workbookView xWindow="0" yWindow="0" windowWidth="7230" windowHeight="8025" xr2:uid="{00000000-000D-0000-FFFF-FFFF00000000}"/>
  </bookViews>
  <sheets>
    <sheet name="Overnight Travel Log" sheetId="5" r:id="rId1"/>
    <sheet name="Daily Travel Log" sheetId="10" r:id="rId2"/>
    <sheet name="Sample Log" sheetId="8" r:id="rId3"/>
  </sheets>
  <definedNames>
    <definedName name="_xlnm.Print_Area" localSheetId="1">'Daily Travel Log'!$A$1:$U$114</definedName>
    <definedName name="_xlnm.Print_Area" localSheetId="0">'Overnight Travel Log'!$A$3:$T$114</definedName>
    <definedName name="_xlnm.Print_Area" localSheetId="2">'Sample Log'!$A$3:$T$109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85" i="10" l="1"/>
  <c r="AF85" i="10"/>
  <c r="AH84" i="10"/>
  <c r="AJ84" i="10" s="1"/>
  <c r="AH83" i="10"/>
  <c r="AJ83" i="10" s="1"/>
  <c r="AH82" i="10"/>
  <c r="AI82" i="10" s="1"/>
  <c r="AJ82" i="10" s="1"/>
  <c r="S70" i="10"/>
  <c r="P88" i="10" s="1"/>
  <c r="T56" i="10"/>
  <c r="T55" i="10"/>
  <c r="T54" i="10"/>
  <c r="T53" i="10"/>
  <c r="L50" i="10"/>
  <c r="I50" i="10"/>
  <c r="V51" i="10" s="1"/>
  <c r="L49" i="10"/>
  <c r="L48" i="10"/>
  <c r="L47" i="10"/>
  <c r="L46" i="10"/>
  <c r="L45" i="10"/>
  <c r="L44" i="10"/>
  <c r="L43" i="10"/>
  <c r="AJ12" i="10"/>
  <c r="AI12" i="10"/>
  <c r="AH12" i="10"/>
  <c r="AK12" i="10" s="1"/>
  <c r="AJ9" i="10"/>
  <c r="AI9" i="10"/>
  <c r="AH9" i="10"/>
  <c r="AK9" i="10" s="1"/>
  <c r="N16" i="10" l="1"/>
  <c r="AG16" i="10" s="1"/>
  <c r="AH16" i="10" s="1"/>
  <c r="AI16" i="10" s="1"/>
  <c r="AI83" i="10"/>
  <c r="AI84" i="10"/>
  <c r="Q37" i="10" l="1"/>
  <c r="U37" i="10" s="1"/>
  <c r="P47" i="10" s="1"/>
  <c r="J34" i="10"/>
  <c r="M37" i="10"/>
  <c r="H34" i="10"/>
  <c r="J37" i="10"/>
  <c r="D34" i="10"/>
  <c r="Q33" i="10"/>
  <c r="H33" i="10"/>
  <c r="Q39" i="10"/>
  <c r="U39" i="10" s="1"/>
  <c r="P49" i="10" s="1"/>
  <c r="D33" i="10"/>
  <c r="M39" i="10"/>
  <c r="H36" i="10"/>
  <c r="J39" i="10"/>
  <c r="D36" i="10"/>
  <c r="D39" i="10"/>
  <c r="Q35" i="10"/>
  <c r="U35" i="10" s="1"/>
  <c r="P45" i="10" s="1"/>
  <c r="M35" i="10"/>
  <c r="Q38" i="10"/>
  <c r="U38" i="10" s="1"/>
  <c r="P48" i="10" s="1"/>
  <c r="M38" i="10"/>
  <c r="D38" i="10"/>
  <c r="H37" i="10"/>
  <c r="D37" i="10"/>
  <c r="M33" i="10"/>
  <c r="Q36" i="10"/>
  <c r="U36" i="10" s="1"/>
  <c r="P46" i="10" s="1"/>
  <c r="J33" i="10"/>
  <c r="M36" i="10"/>
  <c r="J36" i="10"/>
  <c r="H39" i="10"/>
  <c r="J35" i="10"/>
  <c r="H35" i="10"/>
  <c r="J38" i="10"/>
  <c r="D35" i="10"/>
  <c r="H38" i="10"/>
  <c r="Q34" i="10"/>
  <c r="U34" i="10" s="1"/>
  <c r="P44" i="10" s="1"/>
  <c r="M34" i="10"/>
  <c r="AJ16" i="10"/>
  <c r="U33" i="10" l="1"/>
  <c r="N85" i="10"/>
  <c r="P85" i="10" s="1"/>
  <c r="N84" i="10"/>
  <c r="P84" i="10" s="1"/>
  <c r="N83" i="10"/>
  <c r="P83" i="10" s="1"/>
  <c r="J54" i="10"/>
  <c r="H54" i="10"/>
  <c r="R53" i="10"/>
  <c r="U53" i="10" s="1"/>
  <c r="J56" i="10"/>
  <c r="H56" i="10"/>
  <c r="R55" i="10"/>
  <c r="U55" i="10" s="1"/>
  <c r="M55" i="10"/>
  <c r="J55" i="10"/>
  <c r="M53" i="10"/>
  <c r="R56" i="10"/>
  <c r="U56" i="10" s="1"/>
  <c r="J53" i="10"/>
  <c r="M56" i="10"/>
  <c r="H53" i="10"/>
  <c r="H55" i="10"/>
  <c r="R54" i="10"/>
  <c r="U54" i="10" s="1"/>
  <c r="M54" i="10"/>
  <c r="U40" i="10" l="1"/>
  <c r="P43" i="10"/>
  <c r="P50" i="10" s="1"/>
  <c r="U57" i="10"/>
  <c r="U60" i="10" s="1"/>
  <c r="U90" i="10" s="1"/>
  <c r="U58" i="10" l="1"/>
  <c r="P86" i="10" s="1"/>
  <c r="T93" i="8" l="1"/>
  <c r="T72" i="8"/>
  <c r="T71" i="8"/>
  <c r="T70" i="8"/>
  <c r="T74" i="8" s="1"/>
  <c r="T65" i="8"/>
  <c r="T64" i="8"/>
  <c r="T63" i="8"/>
  <c r="T62" i="8"/>
  <c r="T67" i="8" s="1"/>
  <c r="T59" i="8"/>
  <c r="T55" i="8"/>
  <c r="T51" i="8"/>
  <c r="H98" i="8" s="1"/>
  <c r="L45" i="8"/>
  <c r="I45" i="8"/>
  <c r="L44" i="8"/>
  <c r="L43" i="8"/>
  <c r="L42" i="8"/>
  <c r="L41" i="8"/>
  <c r="L40" i="8"/>
  <c r="L39" i="8"/>
  <c r="L38" i="8"/>
  <c r="AG11" i="8"/>
  <c r="AH11" i="8" s="1"/>
  <c r="AJ8" i="8"/>
  <c r="AI8" i="8"/>
  <c r="AH8" i="8"/>
  <c r="AK8" i="8" s="1"/>
  <c r="O11" i="8" s="1"/>
  <c r="AJ6" i="8"/>
  <c r="AI6" i="8"/>
  <c r="AH6" i="8"/>
  <c r="AK6" i="8" s="1"/>
  <c r="T62" i="5"/>
  <c r="T59" i="5"/>
  <c r="AI11" i="8" l="1"/>
  <c r="AJ11" i="8" s="1"/>
  <c r="T65" i="5"/>
  <c r="Q47" i="8" l="1"/>
  <c r="T47" i="8" s="1"/>
  <c r="M47" i="8"/>
  <c r="J47" i="8"/>
  <c r="H47" i="8"/>
  <c r="Q50" i="8"/>
  <c r="T50" i="8" s="1"/>
  <c r="M50" i="8"/>
  <c r="J50" i="8"/>
  <c r="H50" i="8"/>
  <c r="Q49" i="8"/>
  <c r="T49" i="8" s="1"/>
  <c r="M49" i="8"/>
  <c r="J49" i="8"/>
  <c r="H49" i="8"/>
  <c r="Q48" i="8"/>
  <c r="T48" i="8" s="1"/>
  <c r="M48" i="8"/>
  <c r="H48" i="8"/>
  <c r="J48" i="8"/>
  <c r="H22" i="8"/>
  <c r="M22" i="8"/>
  <c r="H19" i="8"/>
  <c r="H20" i="8" s="1"/>
  <c r="J22" i="8"/>
  <c r="D22" i="8"/>
  <c r="P18" i="8"/>
  <c r="P21" i="8"/>
  <c r="T21" i="8" s="1"/>
  <c r="O41" i="8" s="1"/>
  <c r="H18" i="8"/>
  <c r="M18" i="8" s="1"/>
  <c r="M19" i="8" s="1"/>
  <c r="P24" i="8"/>
  <c r="T24" i="8" s="1"/>
  <c r="O44" i="8" s="1"/>
  <c r="D18" i="8"/>
  <c r="D19" i="8" s="1"/>
  <c r="D20" i="8" s="1"/>
  <c r="D21" i="8" s="1"/>
  <c r="M24" i="8"/>
  <c r="J24" i="8"/>
  <c r="H24" i="8"/>
  <c r="D24" i="8"/>
  <c r="P20" i="8"/>
  <c r="T20" i="8" s="1"/>
  <c r="O40" i="8" s="1"/>
  <c r="P23" i="8"/>
  <c r="T23" i="8" s="1"/>
  <c r="O43" i="8" s="1"/>
  <c r="M23" i="8"/>
  <c r="J23" i="8"/>
  <c r="H23" i="8"/>
  <c r="D23" i="8"/>
  <c r="P19" i="8"/>
  <c r="T19" i="8" s="1"/>
  <c r="O39" i="8" s="1"/>
  <c r="P22" i="8"/>
  <c r="T22" i="8" s="1"/>
  <c r="O42" i="8" s="1"/>
  <c r="H21" i="8" l="1"/>
  <c r="M21" i="8" s="1"/>
  <c r="M20" i="8"/>
  <c r="J18" i="8"/>
  <c r="J19" i="8" s="1"/>
  <c r="J20" i="8" s="1"/>
  <c r="J21" i="8" s="1"/>
  <c r="T18" i="8"/>
  <c r="O38" i="8" s="1"/>
  <c r="O45" i="8" s="1"/>
  <c r="P25" i="8"/>
  <c r="T25" i="8" s="1"/>
  <c r="T53" i="8" s="1"/>
  <c r="T52" i="8"/>
  <c r="U50" i="8"/>
  <c r="R52" i="8" s="1"/>
  <c r="U52" i="8" l="1"/>
  <c r="T56" i="8"/>
  <c r="T76" i="8" s="1"/>
  <c r="T95" i="8" s="1"/>
  <c r="T98" i="8" s="1"/>
  <c r="J102" i="8" s="1"/>
  <c r="T54" i="8"/>
  <c r="T93" i="5" l="1"/>
  <c r="T72" i="5"/>
  <c r="T71" i="5"/>
  <c r="T70" i="5"/>
  <c r="T64" i="5"/>
  <c r="T63" i="5"/>
  <c r="T51" i="5"/>
  <c r="H98" i="5" s="1"/>
  <c r="L45" i="5"/>
  <c r="I45" i="5"/>
  <c r="L44" i="5"/>
  <c r="L43" i="5"/>
  <c r="L42" i="5"/>
  <c r="L41" i="5"/>
  <c r="L40" i="5"/>
  <c r="L39" i="5"/>
  <c r="L38" i="5"/>
  <c r="AG11" i="5"/>
  <c r="AH11" i="5" s="1"/>
  <c r="AJ8" i="5"/>
  <c r="AI8" i="5"/>
  <c r="AH8" i="5"/>
  <c r="AJ6" i="5"/>
  <c r="AI6" i="5"/>
  <c r="AH6" i="5"/>
  <c r="T67" i="5" l="1"/>
  <c r="T74" i="5"/>
  <c r="AK8" i="5"/>
  <c r="T55" i="5"/>
  <c r="AK6" i="5"/>
  <c r="AI11" i="5"/>
  <c r="AJ11" i="5" s="1"/>
  <c r="O11" i="5" l="1"/>
  <c r="J50" i="5"/>
  <c r="Q48" i="5"/>
  <c r="T48" i="5" s="1"/>
  <c r="H47" i="5"/>
  <c r="Q47" i="5"/>
  <c r="T47" i="5" s="1"/>
  <c r="M50" i="5"/>
  <c r="H50" i="5"/>
  <c r="M48" i="5"/>
  <c r="M49" i="5"/>
  <c r="J49" i="5"/>
  <c r="Q50" i="5"/>
  <c r="T50" i="5" s="1"/>
  <c r="H49" i="5"/>
  <c r="M47" i="5"/>
  <c r="J47" i="5"/>
  <c r="J48" i="5"/>
  <c r="Q49" i="5"/>
  <c r="T49" i="5" s="1"/>
  <c r="H48" i="5"/>
  <c r="P23" i="5"/>
  <c r="T23" i="5" s="1"/>
  <c r="O43" i="5" s="1"/>
  <c r="P19" i="5"/>
  <c r="T19" i="5" s="1"/>
  <c r="O39" i="5" s="1"/>
  <c r="P21" i="5"/>
  <c r="T21" i="5" s="1"/>
  <c r="O41" i="5" s="1"/>
  <c r="P22" i="5"/>
  <c r="T22" i="5" s="1"/>
  <c r="O42" i="5" s="1"/>
  <c r="P18" i="5"/>
  <c r="H18" i="5"/>
  <c r="M18" i="5" s="1"/>
  <c r="M19" i="5" s="1"/>
  <c r="P24" i="5"/>
  <c r="T24" i="5" s="1"/>
  <c r="O44" i="5" s="1"/>
  <c r="P20" i="5"/>
  <c r="T20" i="5" s="1"/>
  <c r="O40" i="5" s="1"/>
  <c r="D18" i="5"/>
  <c r="J18" i="5" s="1"/>
  <c r="J19" i="5" s="1"/>
  <c r="J20" i="5" s="1"/>
  <c r="J21" i="5" s="1"/>
  <c r="J22" i="5" s="1"/>
  <c r="J23" i="5" s="1"/>
  <c r="J24" i="5" s="1"/>
  <c r="T18" i="5" l="1"/>
  <c r="O38" i="5" s="1"/>
  <c r="P25" i="5"/>
  <c r="T25" i="5" s="1"/>
  <c r="T53" i="5" s="1"/>
  <c r="O45" i="5"/>
  <c r="H19" i="5"/>
  <c r="H20" i="5" s="1"/>
  <c r="D19" i="5"/>
  <c r="D20" i="5" s="1"/>
  <c r="D21" i="5" s="1"/>
  <c r="D22" i="5" s="1"/>
  <c r="D23" i="5" s="1"/>
  <c r="D24" i="5" s="1"/>
  <c r="T52" i="5"/>
  <c r="U50" i="5"/>
  <c r="R52" i="5" s="1"/>
  <c r="U52" i="5" l="1"/>
  <c r="T56" i="5"/>
  <c r="T76" i="5" s="1"/>
  <c r="T95" i="5" s="1"/>
  <c r="T98" i="5" s="1"/>
  <c r="J102" i="5" s="1"/>
  <c r="T54" i="5"/>
  <c r="H21" i="5"/>
  <c r="M20" i="5"/>
  <c r="M21" i="5" l="1"/>
  <c r="H22" i="5"/>
  <c r="M22" i="5" l="1"/>
  <c r="H23" i="5"/>
  <c r="M23" i="5" l="1"/>
  <c r="H24" i="5"/>
  <c r="M24" i="5" s="1"/>
</calcChain>
</file>

<file path=xl/sharedStrings.xml><?xml version="1.0" encoding="utf-8"?>
<sst xmlns="http://schemas.openxmlformats.org/spreadsheetml/2006/main" count="384" uniqueCount="190">
  <si>
    <t xml:space="preserve">TRAVEL REIMBURSEMENT WORKSHEET - ACTUAL EXPENSES IN LIEU OF PER DIEM RATES </t>
  </si>
  <si>
    <t>I.</t>
  </si>
  <si>
    <t>EMPLOYEE:</t>
  </si>
  <si>
    <t>TO</t>
  </si>
  <si>
    <t>II.</t>
  </si>
  <si>
    <t>BOA Visa</t>
  </si>
  <si>
    <t>From</t>
  </si>
  <si>
    <t>Date (from)</t>
  </si>
  <si>
    <t>Time (From)</t>
  </si>
  <si>
    <t>Date (To)</t>
  </si>
  <si>
    <t>Time (To)</t>
  </si>
  <si>
    <t>Days</t>
  </si>
  <si>
    <t>Hours</t>
  </si>
  <si>
    <r>
      <t xml:space="preserve">Refer to </t>
    </r>
    <r>
      <rPr>
        <b/>
        <i/>
        <sz val="11"/>
        <color indexed="8"/>
        <rFont val="Times New Roman"/>
        <family val="1"/>
      </rPr>
      <t>Business &amp; Operations Policy 4.17</t>
    </r>
    <r>
      <rPr>
        <i/>
        <sz val="11"/>
        <color indexed="8"/>
        <rFont val="Times New Roman"/>
        <family val="1"/>
      </rPr>
      <t xml:space="preserve"> and </t>
    </r>
    <r>
      <rPr>
        <b/>
        <i/>
        <sz val="11"/>
        <color indexed="8"/>
        <rFont val="Times New Roman"/>
        <family val="1"/>
      </rPr>
      <t>Business Administrative Regulation 4.17a</t>
    </r>
    <r>
      <rPr>
        <i/>
        <sz val="11"/>
        <color indexed="8"/>
        <rFont val="Times New Roman"/>
        <family val="1"/>
      </rPr>
      <t xml:space="preserve"> for allowable reimbursement rates  </t>
    </r>
    <r>
      <rPr>
        <b/>
        <i/>
        <sz val="11"/>
        <color indexed="8"/>
        <rFont val="Times New Roman"/>
        <family val="1"/>
      </rPr>
      <t>ITEMIZED RECEIPTS REQUIRED.</t>
    </r>
  </si>
  <si>
    <t>III.</t>
  </si>
  <si>
    <t>REIMBURSEMENT CALCULATION</t>
  </si>
  <si>
    <t>MEALS</t>
  </si>
  <si>
    <t>LIST FULL 24-HOUR PERIODS (EXCLUDING EXTENDED STAY FOR PERSONAL REASONS):</t>
  </si>
  <si>
    <r>
      <t xml:space="preserve">Day / Date </t>
    </r>
    <r>
      <rPr>
        <b/>
        <sz val="9"/>
        <color theme="1"/>
        <rFont val="Times New Roman"/>
        <family val="1"/>
      </rPr>
      <t>(From)</t>
    </r>
  </si>
  <si>
    <r>
      <t>Time</t>
    </r>
    <r>
      <rPr>
        <b/>
        <sz val="9"/>
        <color theme="1"/>
        <rFont val="Times New Roman"/>
        <family val="1"/>
      </rPr>
      <t xml:space="preserve"> (From)</t>
    </r>
  </si>
  <si>
    <r>
      <t xml:space="preserve">Date </t>
    </r>
    <r>
      <rPr>
        <b/>
        <sz val="9"/>
        <color theme="1"/>
        <rFont val="Times New Roman"/>
        <family val="1"/>
      </rPr>
      <t>(To)</t>
    </r>
  </si>
  <si>
    <r>
      <t>Time</t>
    </r>
    <r>
      <rPr>
        <b/>
        <sz val="9"/>
        <color theme="1"/>
        <rFont val="Times New Roman"/>
        <family val="1"/>
      </rPr>
      <t xml:space="preserve"> (To)</t>
    </r>
  </si>
  <si>
    <t>Rate</t>
  </si>
  <si>
    <t>ITEMIZED RECEIPTS  (B=Breakfast  L=Lunch  D=Dinner)</t>
  </si>
  <si>
    <t>ACTUAL OUT-OF-POCKET RECEIPTS</t>
  </si>
  <si>
    <t>Receipt 1</t>
  </si>
  <si>
    <t>Receipt 2</t>
  </si>
  <si>
    <t>Receipt 3</t>
  </si>
  <si>
    <t>Total Receipts</t>
  </si>
  <si>
    <t>MAX Reimb</t>
  </si>
  <si>
    <t>PERIOD 1</t>
  </si>
  <si>
    <t>PERIOD 2</t>
  </si>
  <si>
    <t>PERIOD 3</t>
  </si>
  <si>
    <t>PERIOD 4</t>
  </si>
  <si>
    <t>PERIOD 5</t>
  </si>
  <si>
    <t>PERIOD 6</t>
  </si>
  <si>
    <t>PERIOD 7</t>
  </si>
  <si>
    <t>Total Receipts:</t>
  </si>
  <si>
    <t>Date</t>
  </si>
  <si>
    <t>&lt; 2 Hours</t>
  </si>
  <si>
    <t>2 to &lt; 6 Hours</t>
  </si>
  <si>
    <t>6 to &lt;12 Hours</t>
  </si>
  <si>
    <t>12 Hours +</t>
  </si>
  <si>
    <t>Partial Day Receipts-BOA P-Card</t>
  </si>
  <si>
    <t>Partial Day is Per-Diem so no "Out-of-Pocket" receipts</t>
  </si>
  <si>
    <t>Total Partial Day Meal Reimbursement:</t>
  </si>
  <si>
    <t xml:space="preserve">MAX MEAL REIMBURSEMENT </t>
  </si>
  <si>
    <t>LESS:  Allowable P-Card Meal Charges</t>
  </si>
  <si>
    <t>Bank of America P- Card Charges</t>
  </si>
  <si>
    <t>Out-of-Pocket Receipts</t>
  </si>
  <si>
    <t>LODGING PO#</t>
  </si>
  <si>
    <t>TRANSPORTATION:</t>
  </si>
  <si>
    <t>Airfare</t>
  </si>
  <si>
    <t>Bus/Shuttle/Taxi</t>
  </si>
  <si>
    <t>Car Rental</t>
  </si>
  <si>
    <t>MILES</t>
  </si>
  <si>
    <t>TOTAL TRANSPORTATION</t>
  </si>
  <si>
    <t>OTHER TRAVEL EXPENSES:</t>
  </si>
  <si>
    <t>Parking</t>
  </si>
  <si>
    <t>Registration Fees</t>
  </si>
  <si>
    <t>Other (List)</t>
  </si>
  <si>
    <t>TOTAL OTHER TRAVEL EXPENSES</t>
  </si>
  <si>
    <t>TOTAL REIMBURSEMENT REQUEST</t>
  </si>
  <si>
    <t xml:space="preserve">NOTES: </t>
  </si>
  <si>
    <t>IV.</t>
  </si>
  <si>
    <t>DEDUCTIONS FOR UNALLOWED CHARGES OR MISSING RECEIPTS:</t>
  </si>
  <si>
    <t>TOTAL REIMBURSEMENT TO EMPLOYEE</t>
  </si>
  <si>
    <t>V.</t>
  </si>
  <si>
    <t>CHARGE SUMMARY (FINANCE USE ONLY)</t>
  </si>
  <si>
    <t>Total P-CARD CHARGES</t>
  </si>
  <si>
    <t>EMPLOYEE REIMBURSEMENT</t>
  </si>
  <si>
    <t>Agenda?</t>
  </si>
  <si>
    <t>YES</t>
  </si>
  <si>
    <t>NO</t>
  </si>
  <si>
    <t>Travel Total</t>
  </si>
  <si>
    <t>CHECK #</t>
  </si>
  <si>
    <t>DATE</t>
  </si>
  <si>
    <t>Folio?</t>
  </si>
  <si>
    <t>EMPLOYEE:_________________________________________________</t>
  </si>
  <si>
    <t>*I hereby certify that the above travel was done in connection with authorized school business and that the above statements are true and payment thereof has not been received. I certify that no alcohol was purchased with any funds requested for reimbursement.</t>
  </si>
  <si>
    <t>CONFERENCE / MTG:</t>
  </si>
  <si>
    <t>DESTINATION:</t>
  </si>
  <si>
    <t>DATES OF TRAVEL:</t>
  </si>
  <si>
    <t>REIM PO #:</t>
  </si>
  <si>
    <t>FUND:</t>
  </si>
  <si>
    <t>IN-STATE</t>
  </si>
  <si>
    <t>Hatch Valley Public Schools Employee Travel Log</t>
  </si>
  <si>
    <r>
      <t xml:space="preserve">Refer to </t>
    </r>
    <r>
      <rPr>
        <b/>
        <i/>
        <sz val="11"/>
        <color indexed="8"/>
        <rFont val="Times New Roman"/>
        <family val="1"/>
      </rPr>
      <t>SBFAB_Manual-of-Procedures-PSAB_PSAB20_Training-Travel</t>
    </r>
    <r>
      <rPr>
        <i/>
        <sz val="11"/>
        <color indexed="8"/>
        <rFont val="Times New Roman"/>
        <family val="1"/>
      </rPr>
      <t xml:space="preserve"> and </t>
    </r>
    <r>
      <rPr>
        <b/>
        <i/>
        <sz val="11"/>
        <color indexed="8"/>
        <rFont val="Times New Roman"/>
        <family val="1"/>
      </rPr>
      <t xml:space="preserve">Travel &amp; Per Diem Act NM </t>
    </r>
    <r>
      <rPr>
        <sz val="11"/>
        <color rgb="FF000000"/>
        <rFont val="Times New Roman"/>
        <family val="1"/>
      </rPr>
      <t>Per Diem Rates</t>
    </r>
    <r>
      <rPr>
        <sz val="11"/>
        <color theme="1"/>
        <rFont val="Times New Roman"/>
        <family val="1"/>
      </rPr>
      <t xml:space="preserve"> published 5/1/2021</t>
    </r>
  </si>
  <si>
    <t>FINANCE / SUPERINTENDENT:</t>
  </si>
  <si>
    <t xml:space="preserve">*By signing above, the Finance Dept/ Superintendent approves travel per diem reimbursement payment to Employee as calculated by Travel Form. </t>
  </si>
  <si>
    <t>Albuquerque, NM</t>
  </si>
  <si>
    <t>Do not use GoogleSheets. Download and open in Excel.</t>
  </si>
  <si>
    <t>Personal Vehicle (map mileage)-only if School Vehicle was unavailable (must attach preapproval from Mr. Chavez).</t>
  </si>
  <si>
    <t>NMSBA Law Conference</t>
  </si>
  <si>
    <t>* Mileage Rate approved by PED 7/1/2024</t>
  </si>
  <si>
    <t>Rev. 07/08/2025 SS</t>
  </si>
  <si>
    <t>Reimbursement</t>
  </si>
  <si>
    <t>24 HOUR DAY PERIOD TOTAL REIMBURSEMENT CALCULATED:</t>
  </si>
  <si>
    <t>Total days:</t>
  </si>
  <si>
    <t>TOTAL MEAL REIMBURSEMENT DUE TO EMPLOYEE</t>
  </si>
  <si>
    <t>PARTIAL DAY PERIOD REIM.</t>
  </si>
  <si>
    <t>Sheila Stevenson</t>
  </si>
  <si>
    <t>11000.2500.55811.0000.018000</t>
  </si>
  <si>
    <t>Employee Name - Print</t>
  </si>
  <si>
    <t>Employee Signature</t>
  </si>
  <si>
    <t>Finance Office Signature</t>
  </si>
  <si>
    <t>I hereby certify that I am eligible for the reimbursement amount as calculated on this form. However, I voluntarily decline to receive said reimbursement. By signing below, I acknowledge and affirmatively waive any right to the reimbursement referenced herein, and I understand that this decision is final and irrevocable.</t>
  </si>
  <si>
    <t>Acknowledgment and Waiver of Reimbursement:  In the event that an employee does not wish to receive a reimbursement, the following section must be completed.</t>
  </si>
  <si>
    <t>*I hereby certify that the travel described above was conducted in connection with authorized school business. I further affirm that all statements provided herein are true and accurate to the best of my knowledge, and that I have not previously received payment for the expenses claimed.</t>
  </si>
  <si>
    <t>* Mileage Rate approved by PED 1/1/2025</t>
  </si>
  <si>
    <t>Rev. 9/18/2025 SS</t>
  </si>
  <si>
    <t>HATCH VALLEY PUBLIC SCHOOLS</t>
  </si>
  <si>
    <t>DAILY REIMBURSMENT WORKSHEET</t>
  </si>
  <si>
    <t xml:space="preserve"> EMPLOYEE PROFESSIONAL LEAVE REQUEST AND P.O.</t>
  </si>
  <si>
    <t>COMPLETE ONLY THE YELLOW CELLS</t>
  </si>
  <si>
    <t>Must attach Documentation in regard to the Workshop/Meeting such as Agenda, Sign-in Sheet, Badge, etc.</t>
  </si>
  <si>
    <t>Finance Office Use ONLY</t>
  </si>
  <si>
    <t>YOUR LOCATION:</t>
  </si>
  <si>
    <t>REIM PO # ISSUED:</t>
  </si>
  <si>
    <t>One-Way Mileage:</t>
  </si>
  <si>
    <t>*If location not listed below, attach Google Map with Mileage.</t>
  </si>
  <si>
    <t>ESTIMATED</t>
  </si>
  <si>
    <t>Number of Days of Daily Travel:</t>
  </si>
  <si>
    <t>Notes:</t>
  </si>
  <si>
    <t>If there is a fee for attending the conference or meeting, please attach a separate purchase requisition.</t>
  </si>
  <si>
    <t>ACTUAL TRAVEL EXPENSES</t>
  </si>
  <si>
    <t>Yes</t>
  </si>
  <si>
    <t>Was a Subsitute Required</t>
  </si>
  <si>
    <t>Please attach a copy of the agenda to this approval form.</t>
  </si>
  <si>
    <t>No</t>
  </si>
  <si>
    <r>
      <rPr>
        <b/>
        <u/>
        <sz val="11"/>
        <color theme="1"/>
        <rFont val="Times New Roman"/>
        <family val="1"/>
      </rPr>
      <t>Meal Reimbursement Request</t>
    </r>
    <r>
      <rPr>
        <b/>
        <sz val="11"/>
        <color theme="1"/>
        <rFont val="Times New Roman"/>
        <family val="1"/>
      </rPr>
      <t xml:space="preserve">:  Only allowed for same day travel over 60 miles, one way.  Calculations based upon partial day per diem reimbursement rates according to PSAB Supplement 20.  Attach receipts to Travel Log with Agenda. </t>
    </r>
  </si>
  <si>
    <t>MEAL CALCULATION</t>
  </si>
  <si>
    <t>MAX Allowed</t>
  </si>
  <si>
    <t>OUT-OF-POCKET RECEIPTS</t>
  </si>
  <si>
    <t>SELECT PARTIAL DAY PERIOD</t>
  </si>
  <si>
    <t>Partial Day Estimate</t>
  </si>
  <si>
    <t>MAX MEAL REIMBURSEMENT  (Receipts Required for reimbursment)</t>
  </si>
  <si>
    <t xml:space="preserve">Trip ID #: </t>
  </si>
  <si>
    <t>When requesting reimbursement for mileage, written permission must be attached.</t>
  </si>
  <si>
    <t>Type Requested?</t>
  </si>
  <si>
    <t>*Choose from Drop Down Menu</t>
  </si>
  <si>
    <t xml:space="preserve">Choose Car up to 5 staff </t>
  </si>
  <si>
    <t>Choose Suburban up to 9 staff</t>
  </si>
  <si>
    <t>Number of Staff in vehicle:</t>
  </si>
  <si>
    <t xml:space="preserve">If mileage reimbursement was approved, complete below for personal auto mileage reimbursement.  </t>
  </si>
  <si>
    <t xml:space="preserve">Mileage </t>
  </si>
  <si>
    <t># of Miles X</t>
  </si>
  <si>
    <t xml:space="preserve"> per Mile =</t>
  </si>
  <si>
    <r>
      <rPr>
        <b/>
        <u/>
        <sz val="12"/>
        <color theme="1"/>
        <rFont val="Times New Roman"/>
        <family val="1"/>
      </rPr>
      <t xml:space="preserve">Other Expenses: </t>
    </r>
    <r>
      <rPr>
        <b/>
        <sz val="12"/>
        <color theme="1"/>
        <rFont val="Times New Roman"/>
        <family val="1"/>
      </rPr>
      <t>Parking, Shuttle, Phone Calls, Etc.</t>
    </r>
  </si>
  <si>
    <t>=</t>
  </si>
  <si>
    <t>Receipts documenting expenditures must be attached.</t>
  </si>
  <si>
    <r>
      <rPr>
        <b/>
        <u/>
        <sz val="12"/>
        <color theme="1"/>
        <rFont val="Times New Roman"/>
        <family val="1"/>
      </rPr>
      <t>Per Diem Reimbursement Request</t>
    </r>
    <r>
      <rPr>
        <b/>
        <sz val="12"/>
        <color theme="1"/>
        <rFont val="Times New Roman"/>
        <family val="1"/>
      </rPr>
      <t>:  When not requesting lodging or meal reimbursement, Per Diem is payable on overnight trips for every 24-hour period and partial-day per the schedule included on this form. Per Diem cannot be used when HVPS is paying for your hotel room.  Receipts are not required for meal reimbursement.</t>
    </r>
  </si>
  <si>
    <r>
      <rPr>
        <b/>
        <u/>
        <sz val="13"/>
        <color rgb="FFFF0000"/>
        <rFont val="Times New Roman"/>
        <family val="1"/>
      </rPr>
      <t>Choose Per Diem Rate</t>
    </r>
    <r>
      <rPr>
        <b/>
        <sz val="13"/>
        <color rgb="FFFF0000"/>
        <rFont val="Times New Roman"/>
        <family val="1"/>
      </rPr>
      <t>:</t>
    </r>
  </si>
  <si>
    <t>Not Requesting Per Diem Reimbursement</t>
  </si>
  <si>
    <t>In-State Travel</t>
  </si>
  <si>
    <t>X</t>
  </si>
  <si>
    <t># Days</t>
  </si>
  <si>
    <t>Santa Fe, NM</t>
  </si>
  <si>
    <t>Out-of-State Travel</t>
  </si>
  <si>
    <t>Partial Day Per Diem as calculated above:</t>
  </si>
  <si>
    <t>OTHER TRAVEL EXPENSES (Receipts Required)</t>
  </si>
  <si>
    <t>TOTAL for Employee Travel Reimbursement PO</t>
  </si>
  <si>
    <t>N/A</t>
  </si>
  <si>
    <t>Car</t>
  </si>
  <si>
    <t>Suburban</t>
  </si>
  <si>
    <t>Truck</t>
  </si>
  <si>
    <t>Other</t>
  </si>
  <si>
    <t>SUPERVISOR:</t>
  </si>
  <si>
    <t xml:space="preserve">*By signing above, Supervisor approves payment of travel per diem reimbursement to Employee as calculated by Travel Form. </t>
  </si>
  <si>
    <t>FINANCE DEPT:</t>
  </si>
  <si>
    <t>Mileage Chart for Cell F14</t>
  </si>
  <si>
    <t>City</t>
  </si>
  <si>
    <t># Miles to Hatch, one way</t>
  </si>
  <si>
    <t xml:space="preserve">Alamogordo </t>
  </si>
  <si>
    <t xml:space="preserve">Albuquerque </t>
  </si>
  <si>
    <t>Anthony</t>
  </si>
  <si>
    <t xml:space="preserve">Bayard </t>
  </si>
  <si>
    <t>Deming</t>
  </si>
  <si>
    <t>El Paso</t>
  </si>
  <si>
    <t>Las Cruces</t>
  </si>
  <si>
    <t>Lordsburg</t>
  </si>
  <si>
    <t>Silver City</t>
  </si>
  <si>
    <t>Socorro</t>
  </si>
  <si>
    <t>TorC</t>
  </si>
  <si>
    <t>Santa Teresa</t>
  </si>
  <si>
    <t>Chapparal</t>
  </si>
  <si>
    <t>Valid for travel after 7/1/2025</t>
  </si>
  <si>
    <t>Gadsden</t>
  </si>
  <si>
    <t>*Mileage Rate approved by PED 1/1/2025</t>
  </si>
  <si>
    <r>
      <t xml:space="preserve">Refer to </t>
    </r>
    <r>
      <rPr>
        <b/>
        <i/>
        <sz val="11"/>
        <color indexed="8"/>
        <rFont val="Times New Roman"/>
        <family val="1"/>
      </rPr>
      <t>PSAB_Manual-of-Procedures-PSAB_PSAB20_Training-Travel</t>
    </r>
    <r>
      <rPr>
        <i/>
        <sz val="11"/>
        <color indexed="8"/>
        <rFont val="Times New Roman"/>
        <family val="1"/>
      </rPr>
      <t xml:space="preserve"> and </t>
    </r>
    <r>
      <rPr>
        <b/>
        <i/>
        <sz val="11"/>
        <color indexed="8"/>
        <rFont val="Times New Roman"/>
        <family val="1"/>
      </rPr>
      <t xml:space="preserve">Travel &amp; Per Diem Act NM </t>
    </r>
    <r>
      <rPr>
        <sz val="11"/>
        <color rgb="FF000000"/>
        <rFont val="Times New Roman"/>
        <family val="1"/>
      </rPr>
      <t>Per Diem Rates</t>
    </r>
    <r>
      <rPr>
        <sz val="11"/>
        <color theme="1"/>
        <rFont val="Times New Roman"/>
        <family val="1"/>
      </rPr>
      <t xml:space="preserve"> effective 7/1/2025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</si>
</sst>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409]h:mm\ AM/PM;@"/>
  </numFmts>
  <fonts count="54" x14ac:knownFonts="1">
    <font>
      <sz val="11"/>
      <color theme="1"/>
      <name val="Calibri"/>
      <family val="2"/>
      <scheme val="minor"/>
    </font>
    <font>
      <sz val="11"/>
      <color theme="1"/>
      <name val="Calibri"/>
      <family val="2"/>
      <scheme val="minor"/>
    </font>
    <font>
      <b/>
      <i/>
      <sz val="12"/>
      <color theme="1"/>
      <name val="Times New Roman"/>
      <family val="1"/>
    </font>
    <font>
      <sz val="10"/>
      <name val="Times New Roman"/>
      <family val="1"/>
    </font>
    <font>
      <b/>
      <sz val="9"/>
      <color theme="1"/>
      <name val="Times New Roman"/>
      <family val="1"/>
    </font>
    <font>
      <sz val="9"/>
      <name val="Times New Roman"/>
      <family val="1"/>
    </font>
    <font>
      <b/>
      <sz val="9"/>
      <name val="Times New Roman"/>
      <family val="1"/>
    </font>
    <font>
      <b/>
      <sz val="11"/>
      <color theme="1"/>
      <name val="Times New Roman"/>
      <family val="1"/>
    </font>
    <font>
      <sz val="9"/>
      <color rgb="FFFF0000"/>
      <name val="Times New Roman"/>
      <family val="1"/>
    </font>
    <font>
      <b/>
      <i/>
      <sz val="9"/>
      <name val="Times New Roman"/>
      <family val="1"/>
    </font>
    <font>
      <i/>
      <sz val="11"/>
      <color theme="1"/>
      <name val="Times New Roman"/>
      <family val="1"/>
    </font>
    <font>
      <b/>
      <i/>
      <sz val="11"/>
      <color indexed="8"/>
      <name val="Times New Roman"/>
      <family val="1"/>
    </font>
    <font>
      <i/>
      <sz val="11"/>
      <color indexed="8"/>
      <name val="Times New Roman"/>
      <family val="1"/>
    </font>
    <font>
      <b/>
      <sz val="12"/>
      <color theme="1"/>
      <name val="Times New Roman"/>
      <family val="1"/>
    </font>
    <font>
      <b/>
      <i/>
      <sz val="10"/>
      <color rgb="FFFF0000"/>
      <name val="Times New Roman"/>
      <family val="1"/>
    </font>
    <font>
      <sz val="12"/>
      <color theme="1"/>
      <name val="Times New Roman"/>
      <family val="1"/>
    </font>
    <font>
      <b/>
      <i/>
      <sz val="10"/>
      <color theme="1"/>
      <name val="Times New Roman"/>
      <family val="1"/>
    </font>
    <font>
      <b/>
      <sz val="10"/>
      <color theme="1"/>
      <name val="Times New Roman"/>
      <family val="1"/>
    </font>
    <font>
      <sz val="10"/>
      <color theme="1"/>
      <name val="Times New Roman"/>
      <family val="1"/>
    </font>
    <font>
      <b/>
      <sz val="11"/>
      <name val="Times New Roman"/>
      <family val="1"/>
    </font>
    <font>
      <sz val="11"/>
      <color theme="1"/>
      <name val="Times New Roman"/>
      <family val="1"/>
    </font>
    <font>
      <b/>
      <sz val="10"/>
      <name val="Times New Roman"/>
      <family val="1"/>
    </font>
    <font>
      <sz val="12"/>
      <name val="Times New Roman"/>
      <family val="1"/>
    </font>
    <font>
      <sz val="8"/>
      <color theme="1"/>
      <name val="Times New Roman"/>
      <family val="1"/>
    </font>
    <font>
      <b/>
      <sz val="8"/>
      <color theme="1"/>
      <name val="Times New Roman"/>
      <family val="1"/>
    </font>
    <font>
      <b/>
      <sz val="12"/>
      <color rgb="FFFF0000"/>
      <name val="Times New Roman"/>
      <family val="1"/>
    </font>
    <font>
      <b/>
      <i/>
      <sz val="10"/>
      <name val="Times New Roman"/>
      <family val="1"/>
    </font>
    <font>
      <sz val="8"/>
      <name val="Times New Roman"/>
      <family val="1"/>
    </font>
    <font>
      <i/>
      <sz val="9"/>
      <color theme="1"/>
      <name val="Times New Roman"/>
      <family val="1"/>
    </font>
    <font>
      <i/>
      <sz val="9"/>
      <name val="Times New Roman"/>
      <family val="1"/>
    </font>
    <font>
      <sz val="10.5"/>
      <name val="Times New Roman"/>
      <family val="1"/>
    </font>
    <font>
      <b/>
      <i/>
      <sz val="11"/>
      <color theme="1"/>
      <name val="Times New Roman"/>
      <family val="1"/>
    </font>
    <font>
      <sz val="11"/>
      <color rgb="FF000000"/>
      <name val="Times New Roman"/>
      <family val="1"/>
    </font>
    <font>
      <b/>
      <sz val="12"/>
      <name val="Times New Roman"/>
      <family val="1"/>
    </font>
    <font>
      <i/>
      <sz val="10"/>
      <name val="Times New Roman"/>
      <family val="1"/>
    </font>
    <font>
      <b/>
      <shadow/>
      <sz val="30"/>
      <color rgb="FFFF0000"/>
      <name val="Calibri"/>
      <family val="2"/>
      <scheme val="minor"/>
    </font>
    <font>
      <b/>
      <i/>
      <sz val="9"/>
      <color theme="1"/>
      <name val="Times New Roman"/>
      <family val="1"/>
    </font>
    <font>
      <b/>
      <sz val="20"/>
      <color theme="1"/>
      <name val="Times New Roman"/>
      <family val="1"/>
    </font>
    <font>
      <b/>
      <sz val="20"/>
      <color theme="4"/>
      <name val="Times New Roman"/>
      <family val="1"/>
    </font>
    <font>
      <b/>
      <sz val="20"/>
      <color rgb="FFFF0000"/>
      <name val="Times New Roman"/>
      <family val="1"/>
    </font>
    <font>
      <i/>
      <sz val="18"/>
      <name val="Times New Roman"/>
      <family val="1"/>
    </font>
    <font>
      <b/>
      <sz val="14"/>
      <name val="Times New Roman"/>
      <family val="1"/>
    </font>
    <font>
      <sz val="14"/>
      <name val="Times New Roman"/>
      <family val="1"/>
    </font>
    <font>
      <b/>
      <i/>
      <sz val="9"/>
      <color theme="4"/>
      <name val="Times New Roman"/>
      <family val="1"/>
    </font>
    <font>
      <sz val="11"/>
      <name val="Times New Roman"/>
      <family val="1"/>
    </font>
    <font>
      <b/>
      <u/>
      <sz val="12"/>
      <color theme="1"/>
      <name val="Times New Roman"/>
      <family val="1"/>
    </font>
    <font>
      <b/>
      <u/>
      <sz val="11"/>
      <color theme="1"/>
      <name val="Times New Roman"/>
      <family val="1"/>
    </font>
    <font>
      <b/>
      <i/>
      <sz val="10"/>
      <color theme="4"/>
      <name val="Times New Roman"/>
      <family val="1"/>
    </font>
    <font>
      <b/>
      <sz val="12"/>
      <color theme="4"/>
      <name val="Times New Roman"/>
      <family val="1"/>
    </font>
    <font>
      <b/>
      <sz val="11"/>
      <color rgb="FFFF0000"/>
      <name val="Times New Roman"/>
      <family val="1"/>
    </font>
    <font>
      <b/>
      <sz val="14"/>
      <color theme="1"/>
      <name val="Times New Roman"/>
      <family val="1"/>
    </font>
    <font>
      <b/>
      <sz val="13"/>
      <color rgb="FFFF0000"/>
      <name val="Times New Roman"/>
      <family val="1"/>
    </font>
    <font>
      <b/>
      <u/>
      <sz val="13"/>
      <color rgb="FFFF0000"/>
      <name val="Times New Roman"/>
      <family val="1"/>
    </font>
    <font>
      <i/>
      <sz val="9"/>
      <color rgb="FFFF0000"/>
      <name val="Times New Roman"/>
      <family val="1"/>
    </font>
  </fonts>
  <fills count="16">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gray0625"/>
    </fill>
    <fill>
      <patternFill patternType="lightGrid">
        <fgColor auto="1"/>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0000"/>
        <bgColor indexed="64"/>
      </patternFill>
    </fill>
    <fill>
      <patternFill patternType="solid">
        <fgColor theme="8" tint="0.79998168889431442"/>
        <bgColor indexed="64"/>
      </patternFill>
    </fill>
    <fill>
      <patternFill patternType="solid">
        <fgColor theme="8" tint="0.59999389629810485"/>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54">
    <xf numFmtId="0" fontId="0" fillId="0" borderId="0" xfId="0"/>
    <xf numFmtId="0" fontId="3" fillId="0" borderId="0" xfId="0" applyFont="1" applyProtection="1"/>
    <xf numFmtId="8" fontId="3" fillId="0" borderId="0" xfId="0" applyNumberFormat="1" applyFont="1" applyProtection="1"/>
    <xf numFmtId="0" fontId="4" fillId="0" borderId="0" xfId="0" applyFont="1" applyProtection="1"/>
    <xf numFmtId="0" fontId="5" fillId="0" borderId="0" xfId="0" applyFont="1" applyProtection="1"/>
    <xf numFmtId="0" fontId="6" fillId="0" borderId="0" xfId="0" applyFont="1" applyBorder="1" applyAlignment="1" applyProtection="1">
      <alignment horizontal="center"/>
      <protection locked="0"/>
    </xf>
    <xf numFmtId="0" fontId="5" fillId="0" borderId="0" xfId="0" applyFont="1" applyBorder="1" applyAlignment="1" applyProtection="1">
      <alignment horizontal="left"/>
    </xf>
    <xf numFmtId="18" fontId="5" fillId="0" borderId="0" xfId="0" applyNumberFormat="1" applyFont="1" applyAlignment="1" applyProtection="1">
      <alignment horizontal="right"/>
    </xf>
    <xf numFmtId="0" fontId="8" fillId="3" borderId="0" xfId="0" applyFont="1" applyFill="1" applyProtection="1"/>
    <xf numFmtId="0" fontId="5" fillId="0" borderId="0" xfId="0" applyFont="1" applyAlignment="1" applyProtection="1">
      <alignment horizontal="right"/>
    </xf>
    <xf numFmtId="0" fontId="8" fillId="0" borderId="0" xfId="0" applyFont="1" applyProtection="1"/>
    <xf numFmtId="8" fontId="5" fillId="0" borderId="0" xfId="0" applyNumberFormat="1" applyFont="1" applyBorder="1" applyProtection="1"/>
    <xf numFmtId="0" fontId="9" fillId="0" borderId="0" xfId="0" applyFont="1" applyBorder="1" applyAlignment="1" applyProtection="1">
      <alignment horizontal="center" vertical="top"/>
    </xf>
    <xf numFmtId="8" fontId="9" fillId="0" borderId="10" xfId="0" applyNumberFormat="1" applyFont="1" applyBorder="1" applyAlignment="1" applyProtection="1">
      <alignment horizontal="center" vertical="top"/>
    </xf>
    <xf numFmtId="0" fontId="5" fillId="0" borderId="8" xfId="0" applyFont="1" applyBorder="1" applyProtection="1"/>
    <xf numFmtId="0" fontId="5" fillId="0" borderId="0" xfId="0" applyFont="1" applyBorder="1" applyProtection="1"/>
    <xf numFmtId="0" fontId="5" fillId="0" borderId="10" xfId="0" applyFont="1" applyBorder="1" applyProtection="1"/>
    <xf numFmtId="0" fontId="5" fillId="0" borderId="0" xfId="0" applyFont="1" applyProtection="1">
      <protection hidden="1"/>
    </xf>
    <xf numFmtId="14" fontId="5" fillId="0" borderId="0" xfId="0" applyNumberFormat="1" applyFont="1" applyBorder="1" applyAlignment="1" applyProtection="1">
      <alignment horizontal="center"/>
    </xf>
    <xf numFmtId="14" fontId="8" fillId="0" borderId="0" xfId="0" applyNumberFormat="1" applyFont="1" applyBorder="1" applyAlignment="1" applyProtection="1">
      <alignment horizontal="center"/>
    </xf>
    <xf numFmtId="43" fontId="4" fillId="0" borderId="0" xfId="1" applyFont="1" applyProtection="1">
      <protection hidden="1"/>
    </xf>
    <xf numFmtId="0" fontId="7" fillId="0" borderId="0" xfId="0" applyFont="1" applyProtection="1"/>
    <xf numFmtId="0" fontId="13" fillId="0" borderId="0" xfId="0" applyFont="1" applyBorder="1" applyProtection="1"/>
    <xf numFmtId="0" fontId="13" fillId="0" borderId="0" xfId="0" applyFont="1" applyProtection="1"/>
    <xf numFmtId="0" fontId="14" fillId="0" borderId="0" xfId="0" applyFont="1" applyProtection="1"/>
    <xf numFmtId="0" fontId="7" fillId="5" borderId="0" xfId="0" applyFont="1" applyFill="1" applyBorder="1" applyAlignment="1" applyProtection="1">
      <alignment horizontal="center"/>
    </xf>
    <xf numFmtId="8" fontId="7" fillId="0" borderId="20" xfId="0" applyNumberFormat="1" applyFont="1" applyBorder="1" applyAlignment="1" applyProtection="1">
      <alignment horizontal="center"/>
    </xf>
    <xf numFmtId="0" fontId="7" fillId="0" borderId="0" xfId="0" applyFont="1" applyAlignment="1" applyProtection="1">
      <alignment horizontal="center"/>
    </xf>
    <xf numFmtId="0" fontId="3" fillId="5" borderId="0" xfId="0" applyNumberFormat="1" applyFont="1" applyFill="1" applyBorder="1" applyAlignment="1" applyProtection="1">
      <alignment horizontal="center"/>
    </xf>
    <xf numFmtId="8" fontId="7" fillId="0" borderId="26" xfId="0" applyNumberFormat="1" applyFont="1" applyBorder="1" applyProtection="1"/>
    <xf numFmtId="14" fontId="7" fillId="0" borderId="0" xfId="0" quotePrefix="1" applyNumberFormat="1" applyFont="1" applyBorder="1" applyAlignment="1" applyProtection="1">
      <alignment horizontal="center"/>
    </xf>
    <xf numFmtId="8" fontId="3" fillId="0" borderId="0" xfId="0" applyNumberFormat="1" applyFont="1" applyFill="1" applyBorder="1" applyAlignment="1" applyProtection="1">
      <alignment horizontal="center"/>
    </xf>
    <xf numFmtId="0" fontId="7" fillId="0" borderId="0" xfId="0" applyFont="1" applyBorder="1" applyProtection="1"/>
    <xf numFmtId="8" fontId="7" fillId="0" borderId="28" xfId="0" applyNumberFormat="1" applyFont="1" applyBorder="1" applyProtection="1"/>
    <xf numFmtId="0" fontId="3" fillId="0" borderId="0" xfId="0" applyNumberFormat="1" applyFont="1" applyBorder="1" applyProtection="1"/>
    <xf numFmtId="8" fontId="3" fillId="0" borderId="0" xfId="0" applyNumberFormat="1" applyFont="1" applyBorder="1" applyProtection="1"/>
    <xf numFmtId="0" fontId="3" fillId="0" borderId="0" xfId="0" applyNumberFormat="1" applyFont="1" applyBorder="1" applyAlignment="1" applyProtection="1">
      <alignment horizontal="center"/>
    </xf>
    <xf numFmtId="164" fontId="7" fillId="0" borderId="0" xfId="0" applyNumberFormat="1" applyFont="1" applyBorder="1" applyAlignment="1" applyProtection="1">
      <alignment horizontal="center"/>
    </xf>
    <xf numFmtId="8" fontId="7" fillId="0" borderId="0" xfId="0" applyNumberFormat="1" applyFont="1" applyBorder="1" applyProtection="1"/>
    <xf numFmtId="8" fontId="7" fillId="0" borderId="0" xfId="0" applyNumberFormat="1" applyFont="1" applyProtection="1"/>
    <xf numFmtId="0" fontId="16" fillId="0" borderId="0" xfId="0" applyFont="1" applyProtection="1"/>
    <xf numFmtId="0" fontId="18" fillId="0" borderId="0" xfId="0" applyNumberFormat="1" applyFont="1" applyBorder="1" applyAlignment="1" applyProtection="1">
      <alignment horizontal="center"/>
    </xf>
    <xf numFmtId="0" fontId="7" fillId="0" borderId="30" xfId="0" applyFont="1" applyBorder="1" applyAlignment="1" applyProtection="1">
      <alignment horizontal="center"/>
    </xf>
    <xf numFmtId="44" fontId="3" fillId="7" borderId="18" xfId="2" applyFont="1" applyFill="1" applyBorder="1" applyProtection="1">
      <protection locked="0"/>
    </xf>
    <xf numFmtId="0" fontId="7" fillId="7" borderId="15" xfId="0" applyFont="1" applyFill="1" applyBorder="1" applyAlignment="1" applyProtection="1">
      <alignment horizontal="center"/>
      <protection locked="0"/>
    </xf>
    <xf numFmtId="39" fontId="20" fillId="0" borderId="11" xfId="1" applyNumberFormat="1" applyFont="1" applyBorder="1" applyAlignment="1" applyProtection="1"/>
    <xf numFmtId="14" fontId="19" fillId="7" borderId="31" xfId="0" applyNumberFormat="1" applyFont="1" applyFill="1" applyBorder="1" applyAlignment="1" applyProtection="1">
      <alignment horizontal="center"/>
      <protection locked="0"/>
    </xf>
    <xf numFmtId="44" fontId="3" fillId="7" borderId="24" xfId="2" applyFont="1" applyFill="1" applyBorder="1" applyProtection="1">
      <protection locked="0"/>
    </xf>
    <xf numFmtId="0" fontId="7" fillId="7" borderId="21" xfId="0" applyFont="1" applyFill="1" applyBorder="1" applyAlignment="1" applyProtection="1">
      <alignment horizontal="center"/>
      <protection locked="0"/>
    </xf>
    <xf numFmtId="0" fontId="17" fillId="0" borderId="0" xfId="0" applyFont="1" applyBorder="1" applyProtection="1"/>
    <xf numFmtId="44" fontId="20" fillId="7" borderId="24" xfId="2" applyFont="1" applyFill="1" applyBorder="1" applyAlignment="1" applyProtection="1">
      <protection locked="0"/>
    </xf>
    <xf numFmtId="14" fontId="19" fillId="7" borderId="32" xfId="0" applyNumberFormat="1" applyFont="1" applyFill="1" applyBorder="1" applyAlignment="1" applyProtection="1">
      <alignment horizontal="center"/>
      <protection locked="0"/>
    </xf>
    <xf numFmtId="44" fontId="3" fillId="7" borderId="33" xfId="2" applyFont="1" applyFill="1" applyBorder="1" applyProtection="1">
      <protection locked="0"/>
    </xf>
    <xf numFmtId="0" fontId="7" fillId="7" borderId="34" xfId="0" applyFont="1" applyFill="1" applyBorder="1" applyAlignment="1" applyProtection="1">
      <alignment horizontal="center"/>
      <protection locked="0"/>
    </xf>
    <xf numFmtId="44" fontId="20" fillId="7" borderId="33" xfId="2" applyFont="1" applyFill="1" applyBorder="1" applyAlignment="1" applyProtection="1">
      <protection locked="0"/>
    </xf>
    <xf numFmtId="39" fontId="20" fillId="0" borderId="35" xfId="1" applyNumberFormat="1" applyFont="1" applyBorder="1" applyAlignment="1" applyProtection="1"/>
    <xf numFmtId="0" fontId="7" fillId="0" borderId="23" xfId="0" applyFont="1" applyFill="1" applyBorder="1" applyProtection="1"/>
    <xf numFmtId="0" fontId="3" fillId="0" borderId="11" xfId="0" applyFont="1" applyFill="1" applyBorder="1" applyProtection="1"/>
    <xf numFmtId="0" fontId="3" fillId="0" borderId="7" xfId="0" applyFont="1" applyFill="1" applyBorder="1" applyProtection="1"/>
    <xf numFmtId="14" fontId="3" fillId="0" borderId="7" xfId="0" applyNumberFormat="1" applyFont="1" applyFill="1" applyBorder="1" applyAlignment="1" applyProtection="1">
      <alignment horizontal="center"/>
    </xf>
    <xf numFmtId="8" fontId="3" fillId="0" borderId="7" xfId="0" applyNumberFormat="1" applyFont="1" applyFill="1" applyBorder="1" applyProtection="1"/>
    <xf numFmtId="0" fontId="7" fillId="0" borderId="0" xfId="0" applyFont="1" applyBorder="1" applyAlignment="1" applyProtection="1"/>
    <xf numFmtId="0" fontId="7" fillId="5" borderId="11" xfId="0" applyFont="1" applyFill="1" applyBorder="1" applyAlignment="1" applyProtection="1"/>
    <xf numFmtId="0" fontId="7" fillId="5" borderId="40" xfId="0" applyFont="1" applyFill="1" applyBorder="1" applyAlignment="1" applyProtection="1"/>
    <xf numFmtId="0" fontId="7" fillId="0" borderId="22" xfId="0" applyFont="1" applyBorder="1" applyAlignment="1" applyProtection="1">
      <alignment horizontal="center"/>
    </xf>
    <xf numFmtId="8" fontId="7" fillId="0" borderId="22" xfId="0" applyNumberFormat="1" applyFont="1" applyBorder="1" applyAlignment="1" applyProtection="1">
      <alignment horizontal="center"/>
    </xf>
    <xf numFmtId="0" fontId="7" fillId="0" borderId="0" xfId="0" applyFont="1" applyFill="1" applyBorder="1" applyProtection="1"/>
    <xf numFmtId="43" fontId="7" fillId="0" borderId="23" xfId="1" applyFont="1" applyBorder="1" applyAlignment="1" applyProtection="1">
      <alignment horizontal="center"/>
    </xf>
    <xf numFmtId="164" fontId="7" fillId="0" borderId="22" xfId="0" applyNumberFormat="1" applyFont="1" applyBorder="1" applyAlignment="1" applyProtection="1">
      <alignment horizontal="center"/>
    </xf>
    <xf numFmtId="8" fontId="7" fillId="0" borderId="22" xfId="0" applyNumberFormat="1" applyFont="1" applyBorder="1" applyProtection="1"/>
    <xf numFmtId="0" fontId="7" fillId="0" borderId="0" xfId="0" applyFont="1" applyBorder="1" applyAlignment="1" applyProtection="1">
      <alignment horizontal="right"/>
    </xf>
    <xf numFmtId="0" fontId="7" fillId="0" borderId="0" xfId="0" applyFont="1" applyAlignment="1" applyProtection="1">
      <alignment horizontal="right"/>
    </xf>
    <xf numFmtId="0" fontId="7" fillId="5" borderId="35" xfId="0" applyFont="1" applyFill="1" applyBorder="1" applyAlignment="1" applyProtection="1"/>
    <xf numFmtId="0" fontId="7" fillId="5" borderId="43" xfId="0" applyFont="1" applyFill="1" applyBorder="1" applyAlignment="1" applyProtection="1"/>
    <xf numFmtId="43" fontId="7" fillId="0" borderId="42" xfId="1" applyFont="1" applyBorder="1" applyAlignment="1" applyProtection="1">
      <alignment horizontal="center"/>
    </xf>
    <xf numFmtId="164" fontId="7" fillId="0" borderId="44" xfId="0" applyNumberFormat="1" applyFont="1" applyBorder="1" applyAlignment="1" applyProtection="1">
      <alignment horizontal="center"/>
    </xf>
    <xf numFmtId="0" fontId="6" fillId="8" borderId="1" xfId="0" applyFont="1" applyFill="1" applyBorder="1" applyAlignment="1" applyProtection="1">
      <alignment horizontal="left"/>
    </xf>
    <xf numFmtId="0" fontId="3" fillId="8" borderId="2" xfId="0" applyFont="1" applyFill="1" applyBorder="1" applyAlignment="1" applyProtection="1">
      <alignment horizontal="left"/>
    </xf>
    <xf numFmtId="0" fontId="7" fillId="8" borderId="2" xfId="0" applyFont="1" applyFill="1" applyBorder="1" applyAlignment="1" applyProtection="1">
      <alignment horizontal="center"/>
    </xf>
    <xf numFmtId="0" fontId="7" fillId="8" borderId="47" xfId="0" applyFont="1" applyFill="1" applyBorder="1" applyProtection="1"/>
    <xf numFmtId="8" fontId="7" fillId="8" borderId="39" xfId="0" applyNumberFormat="1" applyFont="1" applyFill="1" applyBorder="1" applyProtection="1"/>
    <xf numFmtId="165" fontId="20" fillId="2" borderId="40" xfId="0" applyNumberFormat="1" applyFont="1" applyFill="1" applyBorder="1" applyAlignment="1" applyProtection="1">
      <alignment horizontal="center"/>
      <protection locked="0"/>
    </xf>
    <xf numFmtId="0" fontId="7" fillId="2" borderId="0" xfId="0" applyFont="1" applyFill="1" applyProtection="1"/>
    <xf numFmtId="8" fontId="7" fillId="2" borderId="29" xfId="0" applyNumberFormat="1" applyFont="1" applyFill="1" applyBorder="1" applyProtection="1"/>
    <xf numFmtId="8" fontId="7" fillId="0" borderId="0" xfId="0" applyNumberFormat="1" applyFont="1" applyAlignment="1" applyProtection="1">
      <alignment horizontal="right"/>
    </xf>
    <xf numFmtId="0" fontId="13" fillId="0" borderId="23" xfId="0" applyFont="1" applyBorder="1" applyProtection="1"/>
    <xf numFmtId="0" fontId="7" fillId="0" borderId="11" xfId="0" applyFont="1" applyFill="1" applyBorder="1" applyProtection="1"/>
    <xf numFmtId="0" fontId="21" fillId="0" borderId="7" xfId="0" applyFont="1" applyFill="1" applyBorder="1" applyAlignment="1" applyProtection="1">
      <alignment horizontal="left"/>
    </xf>
    <xf numFmtId="0" fontId="3" fillId="0" borderId="7" xfId="0" applyFont="1" applyFill="1" applyBorder="1" applyAlignment="1" applyProtection="1">
      <alignment horizontal="left"/>
    </xf>
    <xf numFmtId="0" fontId="7" fillId="0" borderId="7" xfId="0" applyFont="1" applyFill="1" applyBorder="1" applyAlignment="1" applyProtection="1">
      <alignment horizontal="center"/>
    </xf>
    <xf numFmtId="165" fontId="3" fillId="0" borderId="7" xfId="0" applyNumberFormat="1" applyFont="1" applyFill="1" applyBorder="1" applyAlignment="1" applyProtection="1">
      <alignment horizontal="center"/>
    </xf>
    <xf numFmtId="165" fontId="20" fillId="0" borderId="7" xfId="0" applyNumberFormat="1" applyFont="1" applyFill="1" applyBorder="1" applyAlignment="1" applyProtection="1">
      <alignment horizontal="center"/>
    </xf>
    <xf numFmtId="8" fontId="7" fillId="0" borderId="48" xfId="0" applyNumberFormat="1" applyFont="1" applyFill="1" applyBorder="1" applyProtection="1"/>
    <xf numFmtId="0" fontId="22" fillId="0" borderId="0" xfId="0" applyNumberFormat="1" applyFont="1" applyBorder="1" applyProtection="1"/>
    <xf numFmtId="8" fontId="22" fillId="0" borderId="0" xfId="0" applyNumberFormat="1" applyFont="1" applyBorder="1" applyProtection="1"/>
    <xf numFmtId="0" fontId="22" fillId="0" borderId="0" xfId="0" applyNumberFormat="1" applyFont="1" applyBorder="1" applyAlignment="1" applyProtection="1">
      <alignment horizontal="center"/>
    </xf>
    <xf numFmtId="164" fontId="13" fillId="0" borderId="0" xfId="0" applyNumberFormat="1" applyFont="1" applyBorder="1" applyAlignment="1" applyProtection="1">
      <alignment horizontal="center"/>
    </xf>
    <xf numFmtId="8" fontId="13" fillId="0" borderId="0" xfId="0" applyNumberFormat="1" applyFont="1" applyBorder="1" applyProtection="1"/>
    <xf numFmtId="8" fontId="13" fillId="9" borderId="0" xfId="0" applyNumberFormat="1" applyFont="1" applyFill="1" applyBorder="1" applyProtection="1"/>
    <xf numFmtId="0" fontId="13" fillId="0" borderId="11" xfId="0" applyFont="1" applyBorder="1" applyProtection="1"/>
    <xf numFmtId="0" fontId="22" fillId="0" borderId="49" xfId="0" applyNumberFormat="1" applyFont="1" applyBorder="1" applyProtection="1"/>
    <xf numFmtId="8" fontId="22" fillId="0" borderId="49" xfId="0" applyNumberFormat="1" applyFont="1" applyBorder="1" applyProtection="1"/>
    <xf numFmtId="0" fontId="13" fillId="0" borderId="49" xfId="0" applyFont="1" applyBorder="1" applyProtection="1"/>
    <xf numFmtId="0" fontId="22" fillId="0" borderId="49" xfId="0" applyNumberFormat="1" applyFont="1" applyBorder="1" applyAlignment="1" applyProtection="1">
      <alignment horizontal="center"/>
    </xf>
    <xf numFmtId="0" fontId="22" fillId="0" borderId="11" xfId="0" applyNumberFormat="1" applyFont="1" applyBorder="1" applyAlignment="1" applyProtection="1">
      <alignment horizontal="center"/>
    </xf>
    <xf numFmtId="164" fontId="13" fillId="0" borderId="11" xfId="0" applyNumberFormat="1" applyFont="1" applyBorder="1" applyAlignment="1" applyProtection="1">
      <alignment horizontal="center"/>
    </xf>
    <xf numFmtId="164" fontId="13" fillId="0" borderId="49" xfId="0" applyNumberFormat="1" applyFont="1" applyBorder="1" applyAlignment="1" applyProtection="1">
      <alignment horizontal="center"/>
    </xf>
    <xf numFmtId="8" fontId="13" fillId="0" borderId="49" xfId="0" applyNumberFormat="1" applyFont="1" applyBorder="1" applyProtection="1"/>
    <xf numFmtId="8" fontId="13" fillId="0" borderId="40" xfId="0" applyNumberFormat="1" applyFont="1" applyBorder="1" applyProtection="1"/>
    <xf numFmtId="0" fontId="13" fillId="0" borderId="0" xfId="0" applyFont="1" applyBorder="1" applyAlignment="1" applyProtection="1">
      <alignment horizontal="right"/>
    </xf>
    <xf numFmtId="0" fontId="13" fillId="0" borderId="11" xfId="0" applyFont="1" applyBorder="1" applyAlignment="1" applyProtection="1"/>
    <xf numFmtId="0" fontId="13" fillId="0" borderId="7" xfId="0" applyFont="1" applyBorder="1" applyAlignment="1" applyProtection="1"/>
    <xf numFmtId="44" fontId="7" fillId="0" borderId="0" xfId="2" applyFont="1" applyProtection="1"/>
    <xf numFmtId="44" fontId="13" fillId="0" borderId="0" xfId="2" applyFont="1" applyProtection="1"/>
    <xf numFmtId="8" fontId="13" fillId="0" borderId="0" xfId="0" applyNumberFormat="1" applyFont="1" applyProtection="1"/>
    <xf numFmtId="0" fontId="13" fillId="0" borderId="0" xfId="0" applyFont="1" applyAlignment="1" applyProtection="1">
      <alignment horizontal="right"/>
    </xf>
    <xf numFmtId="0" fontId="3" fillId="0" borderId="11" xfId="0" applyFont="1" applyBorder="1" applyProtection="1"/>
    <xf numFmtId="0" fontId="3" fillId="0" borderId="11" xfId="0" applyFont="1" applyBorder="1" applyAlignment="1" applyProtection="1"/>
    <xf numFmtId="0" fontId="18" fillId="0" borderId="11" xfId="0" applyFont="1" applyBorder="1" applyProtection="1"/>
    <xf numFmtId="8" fontId="7" fillId="0" borderId="22" xfId="0" applyNumberFormat="1" applyFont="1" applyFill="1" applyBorder="1" applyProtection="1"/>
    <xf numFmtId="0" fontId="3" fillId="0" borderId="7" xfId="0" applyFont="1" applyBorder="1" applyAlignment="1" applyProtection="1"/>
    <xf numFmtId="0" fontId="3" fillId="0" borderId="7" xfId="0" applyFont="1" applyBorder="1" applyAlignment="1" applyProtection="1">
      <alignment horizontal="center"/>
    </xf>
    <xf numFmtId="0" fontId="3" fillId="0" borderId="7" xfId="0" applyFont="1" applyFill="1" applyBorder="1" applyAlignment="1" applyProtection="1"/>
    <xf numFmtId="8" fontId="7" fillId="0" borderId="7" xfId="2" applyNumberFormat="1" applyFont="1" applyBorder="1" applyAlignment="1" applyProtection="1">
      <alignment horizontal="center"/>
    </xf>
    <xf numFmtId="0" fontId="23" fillId="0" borderId="0" xfId="0" applyFont="1" applyProtection="1"/>
    <xf numFmtId="0" fontId="23" fillId="0" borderId="0" xfId="0" applyFont="1" applyBorder="1" applyProtection="1"/>
    <xf numFmtId="0" fontId="23" fillId="0" borderId="0" xfId="0" applyFont="1" applyBorder="1" applyAlignment="1" applyProtection="1">
      <alignment horizontal="center"/>
    </xf>
    <xf numFmtId="0" fontId="24" fillId="0" borderId="11" xfId="0" applyFont="1" applyBorder="1" applyAlignment="1" applyProtection="1"/>
    <xf numFmtId="0" fontId="18" fillId="0" borderId="0" xfId="0" applyFont="1" applyProtection="1"/>
    <xf numFmtId="8" fontId="23" fillId="0" borderId="0" xfId="0" applyNumberFormat="1" applyFont="1" applyBorder="1" applyProtection="1"/>
    <xf numFmtId="0" fontId="22" fillId="0" borderId="11" xfId="0" applyNumberFormat="1" applyFont="1" applyBorder="1" applyProtection="1"/>
    <xf numFmtId="8" fontId="22" fillId="0" borderId="11" xfId="0" applyNumberFormat="1" applyFont="1" applyBorder="1" applyProtection="1"/>
    <xf numFmtId="0" fontId="15" fillId="0" borderId="11" xfId="0" applyFont="1" applyBorder="1" applyProtection="1"/>
    <xf numFmtId="0" fontId="15" fillId="0" borderId="0" xfId="0" applyFont="1" applyProtection="1"/>
    <xf numFmtId="0" fontId="3" fillId="0" borderId="0" xfId="0" applyFont="1" applyBorder="1" applyProtection="1"/>
    <xf numFmtId="0" fontId="3" fillId="0" borderId="7" xfId="0" applyFont="1" applyBorder="1" applyAlignment="1" applyProtection="1">
      <protection locked="0"/>
    </xf>
    <xf numFmtId="0" fontId="22" fillId="0" borderId="0" xfId="0" applyFont="1" applyProtection="1"/>
    <xf numFmtId="8" fontId="22" fillId="0" borderId="0" xfId="0" applyNumberFormat="1" applyFont="1" applyProtection="1"/>
    <xf numFmtId="0" fontId="3" fillId="0" borderId="0" xfId="0" applyFont="1" applyAlignment="1" applyProtection="1">
      <alignment horizontal="center"/>
    </xf>
    <xf numFmtId="8" fontId="3" fillId="0" borderId="22" xfId="0" applyNumberFormat="1" applyFont="1" applyBorder="1" applyProtection="1">
      <protection locked="0"/>
    </xf>
    <xf numFmtId="8" fontId="25" fillId="0" borderId="22" xfId="0" applyNumberFormat="1" applyFont="1" applyBorder="1" applyProtection="1"/>
    <xf numFmtId="0" fontId="13" fillId="2" borderId="0" xfId="0" applyFont="1" applyFill="1" applyProtection="1"/>
    <xf numFmtId="0" fontId="13" fillId="2" borderId="0" xfId="0" applyFont="1" applyFill="1" applyAlignment="1" applyProtection="1"/>
    <xf numFmtId="8" fontId="13" fillId="2" borderId="29" xfId="0" applyNumberFormat="1" applyFont="1" applyFill="1" applyBorder="1" applyProtection="1"/>
    <xf numFmtId="0" fontId="17" fillId="0" borderId="50" xfId="0" applyFont="1" applyBorder="1" applyProtection="1"/>
    <xf numFmtId="0" fontId="17" fillId="0" borderId="49" xfId="0" applyFont="1" applyBorder="1" applyProtection="1"/>
    <xf numFmtId="0" fontId="3" fillId="0" borderId="49" xfId="0" applyFont="1" applyBorder="1" applyProtection="1"/>
    <xf numFmtId="0" fontId="3" fillId="0" borderId="49" xfId="0" applyFont="1" applyFill="1" applyBorder="1" applyProtection="1"/>
    <xf numFmtId="8" fontId="3" fillId="0" borderId="49" xfId="0" applyNumberFormat="1" applyFont="1" applyFill="1" applyBorder="1" applyProtection="1"/>
    <xf numFmtId="0" fontId="3" fillId="0" borderId="51" xfId="0" applyFont="1" applyBorder="1" applyProtection="1"/>
    <xf numFmtId="0" fontId="3" fillId="0" borderId="52" xfId="0" applyFont="1" applyBorder="1" applyProtection="1"/>
    <xf numFmtId="0" fontId="3" fillId="6" borderId="0" xfId="0" applyFont="1" applyFill="1" applyBorder="1" applyProtection="1"/>
    <xf numFmtId="8" fontId="3" fillId="6" borderId="55" xfId="2" applyNumberFormat="1" applyFont="1" applyFill="1" applyBorder="1" applyAlignment="1" applyProtection="1"/>
    <xf numFmtId="8" fontId="3" fillId="0" borderId="0" xfId="2" applyNumberFormat="1" applyFont="1" applyFill="1" applyBorder="1" applyAlignment="1" applyProtection="1"/>
    <xf numFmtId="0" fontId="3" fillId="2" borderId="0" xfId="0" applyFont="1" applyFill="1" applyBorder="1" applyProtection="1"/>
    <xf numFmtId="0" fontId="3" fillId="2" borderId="0" xfId="0" applyFont="1" applyFill="1" applyBorder="1" applyAlignment="1" applyProtection="1"/>
    <xf numFmtId="0" fontId="26" fillId="2" borderId="0" xfId="0" applyFont="1" applyFill="1" applyBorder="1" applyProtection="1"/>
    <xf numFmtId="8" fontId="3" fillId="2" borderId="55" xfId="2" applyNumberFormat="1" applyFont="1" applyFill="1" applyBorder="1" applyAlignment="1" applyProtection="1">
      <alignment horizontal="right"/>
    </xf>
    <xf numFmtId="8" fontId="3" fillId="2" borderId="56" xfId="2" applyNumberFormat="1" applyFont="1" applyFill="1" applyBorder="1" applyAlignment="1" applyProtection="1">
      <alignment horizontal="right"/>
    </xf>
    <xf numFmtId="0" fontId="3" fillId="0" borderId="0" xfId="0" applyFont="1" applyFill="1" applyBorder="1" applyProtection="1"/>
    <xf numFmtId="0" fontId="3" fillId="0" borderId="53" xfId="0" applyFont="1" applyBorder="1" applyProtection="1"/>
    <xf numFmtId="0" fontId="3" fillId="0" borderId="0" xfId="0" applyFont="1" applyBorder="1" applyAlignment="1" applyProtection="1">
      <alignment horizontal="right"/>
    </xf>
    <xf numFmtId="8" fontId="3" fillId="0" borderId="0" xfId="2" applyNumberFormat="1" applyFont="1" applyBorder="1" applyAlignment="1" applyProtection="1">
      <alignment horizontal="center"/>
    </xf>
    <xf numFmtId="8" fontId="3" fillId="0" borderId="0" xfId="2" applyNumberFormat="1" applyFont="1" applyFill="1" applyBorder="1" applyAlignment="1" applyProtection="1">
      <alignment horizontal="center"/>
    </xf>
    <xf numFmtId="0" fontId="3" fillId="0" borderId="0" xfId="0" applyFont="1" applyBorder="1" applyAlignment="1" applyProtection="1">
      <alignment horizontal="center"/>
    </xf>
    <xf numFmtId="0" fontId="3" fillId="0" borderId="7" xfId="0" applyFont="1" applyBorder="1" applyAlignment="1" applyProtection="1">
      <alignment horizontal="center"/>
      <protection locked="0"/>
    </xf>
    <xf numFmtId="0" fontId="3" fillId="0" borderId="48" xfId="0" applyFont="1" applyBorder="1" applyAlignment="1" applyProtection="1">
      <protection locked="0"/>
    </xf>
    <xf numFmtId="165" fontId="3" fillId="0" borderId="0" xfId="2" applyNumberFormat="1" applyFont="1" applyBorder="1" applyAlignment="1" applyProtection="1"/>
    <xf numFmtId="165" fontId="3" fillId="0" borderId="0" xfId="2" applyNumberFormat="1" applyFont="1" applyFill="1" applyBorder="1" applyAlignment="1" applyProtection="1"/>
    <xf numFmtId="0" fontId="27" fillId="0" borderId="54" xfId="0" applyFont="1" applyBorder="1" applyProtection="1"/>
    <xf numFmtId="0" fontId="27" fillId="0" borderId="7" xfId="0" applyFont="1" applyBorder="1" applyProtection="1"/>
    <xf numFmtId="8" fontId="27" fillId="0" borderId="7" xfId="0" applyNumberFormat="1" applyFont="1" applyBorder="1" applyProtection="1"/>
    <xf numFmtId="0" fontId="27" fillId="0" borderId="48" xfId="0" applyFont="1" applyBorder="1" applyProtection="1"/>
    <xf numFmtId="0" fontId="27" fillId="0" borderId="0" xfId="0" applyFont="1" applyProtection="1"/>
    <xf numFmtId="0" fontId="3" fillId="0" borderId="7" xfId="0" applyFont="1" applyBorder="1" applyProtection="1"/>
    <xf numFmtId="0" fontId="29" fillId="0" borderId="0" xfId="0" applyFont="1" applyAlignment="1" applyProtection="1">
      <alignment vertical="top"/>
    </xf>
    <xf numFmtId="0" fontId="23" fillId="0" borderId="0" xfId="0" applyFont="1" applyAlignment="1" applyProtection="1">
      <alignment vertical="top" wrapText="1"/>
    </xf>
    <xf numFmtId="0" fontId="28" fillId="0" borderId="0" xfId="0" applyFont="1" applyAlignment="1" applyProtection="1">
      <alignment vertical="top" wrapText="1"/>
    </xf>
    <xf numFmtId="0" fontId="27" fillId="0" borderId="0" xfId="0" applyFont="1" applyAlignment="1" applyProtection="1">
      <alignment horizontal="right"/>
    </xf>
    <xf numFmtId="0" fontId="23" fillId="0" borderId="0" xfId="0" applyFont="1" applyAlignment="1" applyProtection="1">
      <alignment vertical="top"/>
    </xf>
    <xf numFmtId="0" fontId="25" fillId="3" borderId="50" xfId="0" applyFont="1" applyFill="1" applyBorder="1" applyAlignment="1" applyProtection="1">
      <alignment vertical="top"/>
    </xf>
    <xf numFmtId="0" fontId="13" fillId="3" borderId="49" xfId="0" applyFont="1" applyFill="1" applyBorder="1" applyAlignment="1" applyProtection="1">
      <alignment vertical="top" wrapText="1"/>
    </xf>
    <xf numFmtId="0" fontId="13" fillId="3" borderId="51" xfId="0" applyFont="1" applyFill="1" applyBorder="1" applyAlignment="1" applyProtection="1">
      <alignment vertical="top" wrapText="1"/>
    </xf>
    <xf numFmtId="0" fontId="7" fillId="2" borderId="19" xfId="0" applyFont="1" applyFill="1" applyBorder="1" applyAlignment="1" applyProtection="1">
      <alignment horizontal="center"/>
    </xf>
    <xf numFmtId="164" fontId="7" fillId="2" borderId="25" xfId="0" applyNumberFormat="1" applyFont="1" applyFill="1" applyBorder="1" applyAlignment="1" applyProtection="1">
      <alignment horizontal="center"/>
    </xf>
    <xf numFmtId="164" fontId="7" fillId="2" borderId="27" xfId="0" applyNumberFormat="1" applyFont="1" applyFill="1" applyBorder="1" applyAlignment="1" applyProtection="1">
      <alignment horizontal="center"/>
    </xf>
    <xf numFmtId="0" fontId="13" fillId="3" borderId="29" xfId="0" applyFont="1" applyFill="1" applyBorder="1" applyAlignment="1" applyProtection="1">
      <alignment horizontal="center"/>
      <protection locked="0"/>
    </xf>
    <xf numFmtId="165" fontId="20" fillId="8" borderId="45" xfId="0" applyNumberFormat="1" applyFont="1" applyFill="1" applyBorder="1" applyAlignment="1" applyProtection="1">
      <alignment horizontal="center"/>
      <protection locked="0"/>
    </xf>
    <xf numFmtId="0" fontId="7" fillId="0" borderId="23" xfId="0" applyFont="1" applyBorder="1" applyAlignment="1" applyProtection="1">
      <alignment horizontal="center"/>
    </xf>
    <xf numFmtId="0" fontId="5" fillId="0" borderId="0" xfId="0" applyFont="1" applyBorder="1" applyAlignment="1" applyProtection="1">
      <alignment horizontal="center"/>
    </xf>
    <xf numFmtId="0" fontId="3" fillId="0" borderId="0" xfId="0" quotePrefix="1" applyFont="1" applyProtection="1"/>
    <xf numFmtId="0" fontId="31" fillId="2" borderId="29" xfId="0" applyFont="1" applyFill="1" applyBorder="1" applyAlignment="1" applyProtection="1">
      <alignment horizontal="center"/>
    </xf>
    <xf numFmtId="8" fontId="7" fillId="2" borderId="20" xfId="0" applyNumberFormat="1" applyFont="1" applyFill="1" applyBorder="1" applyAlignment="1" applyProtection="1">
      <alignment horizontal="center"/>
    </xf>
    <xf numFmtId="8" fontId="7" fillId="2" borderId="26" xfId="0" applyNumberFormat="1" applyFont="1" applyFill="1" applyBorder="1" applyProtection="1"/>
    <xf numFmtId="0" fontId="22" fillId="0" borderId="0" xfId="0" applyFont="1" applyAlignment="1" applyProtection="1"/>
    <xf numFmtId="0" fontId="33" fillId="0" borderId="7" xfId="0" applyFont="1" applyBorder="1" applyAlignment="1" applyProtection="1"/>
    <xf numFmtId="0" fontId="33" fillId="0" borderId="0" xfId="0" applyFont="1" applyBorder="1" applyAlignment="1" applyProtection="1"/>
    <xf numFmtId="14" fontId="22" fillId="7" borderId="7" xfId="0" applyNumberFormat="1" applyFont="1" applyFill="1" applyBorder="1" applyAlignment="1" applyProtection="1">
      <alignment horizontal="center"/>
      <protection locked="0"/>
    </xf>
    <xf numFmtId="18" fontId="22" fillId="0" borderId="7" xfId="0" applyNumberFormat="1" applyFont="1" applyBorder="1" applyAlignment="1" applyProtection="1">
      <alignment horizontal="center"/>
    </xf>
    <xf numFmtId="18" fontId="22" fillId="7" borderId="7" xfId="0" applyNumberFormat="1" applyFont="1" applyFill="1" applyBorder="1" applyAlignment="1" applyProtection="1">
      <alignment horizontal="center"/>
      <protection locked="0"/>
    </xf>
    <xf numFmtId="14" fontId="33" fillId="0" borderId="0" xfId="0" applyNumberFormat="1" applyFont="1" applyBorder="1" applyAlignment="1" applyProtection="1">
      <alignment horizontal="center"/>
    </xf>
    <xf numFmtId="14" fontId="22" fillId="0" borderId="7" xfId="0" applyNumberFormat="1" applyFont="1" applyBorder="1" applyAlignment="1" applyProtection="1">
      <alignment horizontal="center"/>
    </xf>
    <xf numFmtId="0" fontId="22" fillId="0" borderId="2" xfId="0" applyNumberFormat="1" applyFont="1" applyBorder="1" applyAlignment="1" applyProtection="1"/>
    <xf numFmtId="0" fontId="22" fillId="0" borderId="0" xfId="0" applyNumberFormat="1" applyFont="1" applyBorder="1" applyAlignment="1" applyProtection="1"/>
    <xf numFmtId="0" fontId="3" fillId="0" borderId="0" xfId="0" applyFont="1" applyAlignment="1" applyProtection="1">
      <alignment vertical="top"/>
    </xf>
    <xf numFmtId="0" fontId="27" fillId="0" borderId="11" xfId="0" applyFont="1" applyFill="1" applyBorder="1" applyProtection="1"/>
    <xf numFmtId="0" fontId="3" fillId="0" borderId="7" xfId="0" applyFont="1" applyBorder="1" applyAlignment="1" applyProtection="1">
      <alignment horizontal="center"/>
    </xf>
    <xf numFmtId="165" fontId="20" fillId="8" borderId="45" xfId="0" applyNumberFormat="1" applyFont="1" applyFill="1" applyBorder="1" applyAlignment="1" applyProtection="1">
      <alignment horizontal="center"/>
      <protection locked="0"/>
    </xf>
    <xf numFmtId="0" fontId="7" fillId="0" borderId="23" xfId="0" applyFont="1" applyBorder="1" applyAlignment="1" applyProtection="1">
      <alignment horizontal="center"/>
    </xf>
    <xf numFmtId="0" fontId="5" fillId="0" borderId="0" xfId="0" applyFont="1" applyBorder="1" applyAlignment="1" applyProtection="1">
      <alignment horizontal="center"/>
    </xf>
    <xf numFmtId="0" fontId="5" fillId="0" borderId="8" xfId="0" applyFont="1" applyBorder="1" applyAlignment="1" applyProtection="1">
      <alignment horizontal="center"/>
    </xf>
    <xf numFmtId="0" fontId="5" fillId="0" borderId="0" xfId="0" applyFont="1" applyBorder="1" applyAlignment="1" applyProtection="1">
      <alignment horizontal="center"/>
    </xf>
    <xf numFmtId="0" fontId="7" fillId="0" borderId="23" xfId="0" applyFont="1" applyBorder="1" applyAlignment="1" applyProtection="1">
      <alignment horizontal="center"/>
    </xf>
    <xf numFmtId="0" fontId="28" fillId="0" borderId="0" xfId="0" applyFont="1" applyAlignment="1" applyProtection="1">
      <alignment horizontal="left" vertical="top" wrapText="1"/>
    </xf>
    <xf numFmtId="164" fontId="7" fillId="0" borderId="0" xfId="0" applyNumberFormat="1" applyFont="1" applyBorder="1" applyAlignment="1" applyProtection="1">
      <alignment horizontal="right"/>
    </xf>
    <xf numFmtId="0" fontId="35" fillId="3" borderId="0" xfId="0" applyFont="1" applyFill="1" applyAlignment="1">
      <alignment horizontal="center" vertical="center"/>
    </xf>
    <xf numFmtId="0" fontId="28" fillId="0" borderId="0" xfId="0" applyFont="1" applyAlignment="1" applyProtection="1">
      <alignment horizontal="left" vertical="top" wrapText="1"/>
    </xf>
    <xf numFmtId="0" fontId="3" fillId="0" borderId="11" xfId="0" applyFont="1" applyBorder="1" applyAlignment="1" applyProtection="1">
      <alignment horizontal="left"/>
      <protection locked="0"/>
    </xf>
    <xf numFmtId="0" fontId="3" fillId="0" borderId="40" xfId="0" applyFont="1" applyBorder="1" applyAlignment="1" applyProtection="1">
      <alignment horizontal="left"/>
      <protection locked="0"/>
    </xf>
    <xf numFmtId="0" fontId="26" fillId="0" borderId="0" xfId="0" applyFont="1" applyBorder="1" applyAlignment="1" applyProtection="1">
      <alignment horizontal="center"/>
    </xf>
    <xf numFmtId="8" fontId="26" fillId="0" borderId="0" xfId="0" applyNumberFormat="1" applyFont="1" applyBorder="1" applyAlignment="1" applyProtection="1">
      <alignment horizontal="center"/>
    </xf>
    <xf numFmtId="44" fontId="3" fillId="6" borderId="12" xfId="2" applyFont="1" applyFill="1" applyBorder="1" applyAlignment="1" applyProtection="1">
      <alignment horizontal="center"/>
      <protection locked="0"/>
    </xf>
    <xf numFmtId="44" fontId="3" fillId="6" borderId="14" xfId="2" applyFont="1" applyFill="1" applyBorder="1" applyAlignment="1" applyProtection="1">
      <alignment horizontal="center"/>
      <protection locked="0"/>
    </xf>
    <xf numFmtId="44" fontId="3" fillId="7" borderId="12" xfId="2" applyFont="1" applyFill="1" applyBorder="1" applyAlignment="1" applyProtection="1">
      <alignment horizontal="center"/>
      <protection locked="0"/>
    </xf>
    <xf numFmtId="44" fontId="3" fillId="7" borderId="14" xfId="2" applyFont="1" applyFill="1" applyBorder="1" applyAlignment="1" applyProtection="1">
      <alignment horizontal="center"/>
      <protection locked="0"/>
    </xf>
    <xf numFmtId="0" fontId="15" fillId="3" borderId="52" xfId="0" applyFont="1" applyFill="1" applyBorder="1" applyAlignment="1" applyProtection="1">
      <alignment horizontal="left" vertical="top" wrapText="1"/>
      <protection locked="0"/>
    </xf>
    <xf numFmtId="0" fontId="15" fillId="3" borderId="0" xfId="0" applyFont="1" applyFill="1" applyBorder="1" applyAlignment="1" applyProtection="1">
      <alignment horizontal="left" vertical="top" wrapText="1"/>
      <protection locked="0"/>
    </xf>
    <xf numFmtId="0" fontId="15" fillId="3" borderId="53" xfId="0" applyFont="1" applyFill="1" applyBorder="1" applyAlignment="1" applyProtection="1">
      <alignment horizontal="left" vertical="top" wrapText="1"/>
      <protection locked="0"/>
    </xf>
    <xf numFmtId="0" fontId="15" fillId="3" borderId="54" xfId="0" applyFont="1" applyFill="1" applyBorder="1" applyAlignment="1" applyProtection="1">
      <alignment horizontal="left" vertical="top" wrapText="1"/>
      <protection locked="0"/>
    </xf>
    <xf numFmtId="0" fontId="15" fillId="3" borderId="7" xfId="0" applyFont="1" applyFill="1" applyBorder="1" applyAlignment="1" applyProtection="1">
      <alignment horizontal="left" vertical="top" wrapText="1"/>
      <protection locked="0"/>
    </xf>
    <xf numFmtId="0" fontId="15" fillId="3" borderId="48" xfId="0" applyFont="1" applyFill="1" applyBorder="1" applyAlignment="1" applyProtection="1">
      <alignment horizontal="left" vertical="top" wrapText="1"/>
      <protection locked="0"/>
    </xf>
    <xf numFmtId="0" fontId="3" fillId="0" borderId="7" xfId="0" applyFont="1" applyBorder="1" applyAlignment="1" applyProtection="1">
      <alignment horizontal="center"/>
    </xf>
    <xf numFmtId="0" fontId="3" fillId="0" borderId="49" xfId="0" applyFont="1" applyBorder="1" applyAlignment="1" applyProtection="1">
      <alignment horizontal="left" vertical="center" wrapText="1"/>
    </xf>
    <xf numFmtId="0" fontId="34" fillId="0" borderId="0" xfId="0" applyFont="1" applyAlignment="1" applyProtection="1">
      <alignment horizontal="left" vertical="top" wrapText="1"/>
    </xf>
    <xf numFmtId="0" fontId="3" fillId="0" borderId="0" xfId="0" applyFont="1" applyAlignment="1" applyProtection="1">
      <alignment horizontal="left" vertical="top" wrapText="1"/>
    </xf>
    <xf numFmtId="0" fontId="3" fillId="7" borderId="12" xfId="0" applyFont="1" applyFill="1" applyBorder="1" applyAlignment="1" applyProtection="1">
      <alignment horizontal="center"/>
      <protection locked="0"/>
    </xf>
    <xf numFmtId="0" fontId="3" fillId="7" borderId="14" xfId="0" applyFont="1" applyFill="1" applyBorder="1" applyAlignment="1" applyProtection="1">
      <alignment horizontal="center"/>
      <protection locked="0"/>
    </xf>
    <xf numFmtId="0" fontId="24" fillId="0" borderId="7" xfId="0" applyFont="1" applyBorder="1" applyAlignment="1" applyProtection="1">
      <alignment horizontal="center"/>
    </xf>
    <xf numFmtId="165" fontId="20" fillId="8" borderId="45" xfId="0" applyNumberFormat="1" applyFont="1" applyFill="1" applyBorder="1" applyAlignment="1" applyProtection="1">
      <alignment horizontal="center"/>
      <protection locked="0"/>
    </xf>
    <xf numFmtId="165" fontId="20" fillId="8" borderId="46" xfId="0" applyNumberFormat="1" applyFont="1" applyFill="1" applyBorder="1" applyAlignment="1" applyProtection="1">
      <alignment horizontal="center"/>
      <protection locked="0"/>
    </xf>
    <xf numFmtId="0" fontId="6" fillId="2" borderId="23" xfId="0" applyFont="1" applyFill="1" applyBorder="1" applyAlignment="1" applyProtection="1">
      <alignment horizontal="left"/>
    </xf>
    <xf numFmtId="0" fontId="3" fillId="2" borderId="11" xfId="0" applyFont="1" applyFill="1" applyBorder="1" applyAlignment="1"/>
    <xf numFmtId="165" fontId="20" fillId="2" borderId="11" xfId="0" applyNumberFormat="1" applyFont="1" applyFill="1" applyBorder="1" applyAlignment="1" applyProtection="1">
      <alignment horizontal="center"/>
      <protection locked="0"/>
    </xf>
    <xf numFmtId="0" fontId="3" fillId="2" borderId="11" xfId="0" applyFont="1" applyFill="1" applyBorder="1" applyAlignment="1">
      <alignment horizontal="center"/>
    </xf>
    <xf numFmtId="8" fontId="21" fillId="6" borderId="1" xfId="0" applyNumberFormat="1" applyFont="1" applyFill="1" applyBorder="1" applyAlignment="1" applyProtection="1">
      <alignment horizontal="center"/>
    </xf>
    <xf numFmtId="8" fontId="21" fillId="6" borderId="13" xfId="0" applyNumberFormat="1" applyFont="1" applyFill="1" applyBorder="1" applyAlignment="1" applyProtection="1">
      <alignment horizontal="center"/>
    </xf>
    <xf numFmtId="8" fontId="21" fillId="6" borderId="14" xfId="0" applyNumberFormat="1" applyFont="1" applyFill="1" applyBorder="1" applyAlignment="1" applyProtection="1">
      <alignment horizontal="center"/>
    </xf>
    <xf numFmtId="164" fontId="7" fillId="7" borderId="12" xfId="0" applyNumberFormat="1" applyFont="1" applyFill="1" applyBorder="1" applyAlignment="1" applyProtection="1">
      <alignment horizontal="center"/>
    </xf>
    <xf numFmtId="164" fontId="7" fillId="7" borderId="13" xfId="0" applyNumberFormat="1" applyFont="1" applyFill="1" applyBorder="1" applyAlignment="1" applyProtection="1">
      <alignment horizontal="center"/>
    </xf>
    <xf numFmtId="164" fontId="7" fillId="7" borderId="14" xfId="0" applyNumberFormat="1" applyFont="1" applyFill="1" applyBorder="1" applyAlignment="1" applyProtection="1">
      <alignment horizontal="center"/>
    </xf>
    <xf numFmtId="44" fontId="15" fillId="6" borderId="4" xfId="2" applyFont="1" applyFill="1" applyBorder="1" applyAlignment="1" applyProtection="1">
      <alignment horizontal="center"/>
      <protection locked="0"/>
    </xf>
    <xf numFmtId="44" fontId="15" fillId="6" borderId="6" xfId="2" applyFont="1" applyFill="1" applyBorder="1" applyAlignment="1" applyProtection="1">
      <alignment horizontal="center"/>
      <protection locked="0"/>
    </xf>
    <xf numFmtId="44" fontId="15" fillId="7" borderId="4" xfId="2" applyFont="1" applyFill="1" applyBorder="1" applyAlignment="1" applyProtection="1">
      <alignment horizontal="center"/>
      <protection locked="0"/>
    </xf>
    <xf numFmtId="44" fontId="15" fillId="7" borderId="6" xfId="2" applyFont="1" applyFill="1" applyBorder="1" applyAlignment="1" applyProtection="1">
      <alignment horizontal="center"/>
      <protection locked="0"/>
    </xf>
    <xf numFmtId="0" fontId="3" fillId="0" borderId="41" xfId="0" applyFont="1" applyBorder="1" applyAlignment="1" applyProtection="1">
      <alignment horizontal="left"/>
    </xf>
    <xf numFmtId="14" fontId="7" fillId="0" borderId="42" xfId="0" applyNumberFormat="1" applyFont="1" applyBorder="1" applyAlignment="1" applyProtection="1">
      <alignment horizontal="center"/>
    </xf>
    <xf numFmtId="14" fontId="7" fillId="0" borderId="43" xfId="0" applyNumberFormat="1" applyFont="1" applyBorder="1" applyAlignment="1" applyProtection="1">
      <alignment horizontal="center"/>
    </xf>
    <xf numFmtId="166" fontId="7" fillId="0" borderId="42" xfId="0" applyNumberFormat="1" applyFont="1" applyBorder="1" applyAlignment="1" applyProtection="1">
      <alignment horizontal="center"/>
    </xf>
    <xf numFmtId="166" fontId="7" fillId="0" borderId="35" xfId="0" applyNumberFormat="1" applyFont="1" applyBorder="1" applyAlignment="1" applyProtection="1">
      <alignment horizontal="center"/>
    </xf>
    <xf numFmtId="166" fontId="7" fillId="0" borderId="43" xfId="0" applyNumberFormat="1" applyFont="1" applyBorder="1" applyAlignment="1" applyProtection="1">
      <alignment horizontal="center"/>
    </xf>
    <xf numFmtId="165" fontId="3" fillId="8" borderId="45" xfId="0" applyNumberFormat="1" applyFont="1" applyFill="1" applyBorder="1" applyAlignment="1" applyProtection="1">
      <alignment horizontal="center"/>
      <protection locked="0"/>
    </xf>
    <xf numFmtId="165" fontId="3" fillId="8" borderId="2" xfId="0" applyNumberFormat="1" applyFont="1" applyFill="1" applyBorder="1" applyAlignment="1" applyProtection="1">
      <alignment horizontal="center"/>
      <protection locked="0"/>
    </xf>
    <xf numFmtId="165" fontId="20" fillId="8" borderId="2" xfId="0" applyNumberFormat="1" applyFont="1" applyFill="1" applyBorder="1" applyAlignment="1" applyProtection="1">
      <alignment horizontal="center"/>
      <protection locked="0"/>
    </xf>
    <xf numFmtId="0" fontId="10" fillId="10" borderId="12" xfId="0" applyFont="1" applyFill="1" applyBorder="1" applyAlignment="1" applyProtection="1">
      <alignment horizontal="center" wrapText="1"/>
    </xf>
    <xf numFmtId="0" fontId="10" fillId="10" borderId="13" xfId="0" applyFont="1" applyFill="1" applyBorder="1" applyAlignment="1" applyProtection="1">
      <alignment horizontal="center" wrapText="1"/>
    </xf>
    <xf numFmtId="0" fontId="10" fillId="10" borderId="14" xfId="0" applyFont="1" applyFill="1" applyBorder="1" applyAlignment="1" applyProtection="1">
      <alignment horizontal="center" wrapText="1"/>
    </xf>
    <xf numFmtId="0" fontId="3" fillId="0" borderId="22" xfId="0" applyFont="1" applyBorder="1" applyAlignment="1" applyProtection="1">
      <alignment horizontal="left"/>
    </xf>
    <xf numFmtId="14" fontId="7" fillId="0" borderId="23" xfId="0" applyNumberFormat="1" applyFont="1" applyBorder="1" applyAlignment="1" applyProtection="1">
      <alignment horizontal="center"/>
    </xf>
    <xf numFmtId="14" fontId="7" fillId="0" borderId="40" xfId="0" applyNumberFormat="1" applyFont="1" applyBorder="1" applyAlignment="1" applyProtection="1">
      <alignment horizontal="center"/>
    </xf>
    <xf numFmtId="166" fontId="7" fillId="0" borderId="23" xfId="0" applyNumberFormat="1" applyFont="1" applyBorder="1" applyAlignment="1" applyProtection="1">
      <alignment horizontal="center"/>
    </xf>
    <xf numFmtId="166" fontId="7" fillId="0" borderId="11" xfId="0" applyNumberFormat="1" applyFont="1" applyBorder="1" applyAlignment="1" applyProtection="1">
      <alignment horizontal="center"/>
    </xf>
    <xf numFmtId="166" fontId="7" fillId="0" borderId="40" xfId="0" applyNumberFormat="1" applyFont="1" applyBorder="1" applyAlignment="1" applyProtection="1">
      <alignment horizontal="center"/>
    </xf>
    <xf numFmtId="165" fontId="7" fillId="2" borderId="12" xfId="2" applyNumberFormat="1" applyFont="1" applyFill="1" applyBorder="1" applyAlignment="1" applyProtection="1">
      <alignment horizontal="center"/>
    </xf>
    <xf numFmtId="165" fontId="7" fillId="2" borderId="14" xfId="2" applyNumberFormat="1" applyFont="1" applyFill="1" applyBorder="1" applyAlignment="1" applyProtection="1">
      <alignment horizontal="center"/>
    </xf>
    <xf numFmtId="8" fontId="7" fillId="0" borderId="38" xfId="0" applyNumberFormat="1" applyFont="1" applyFill="1" applyBorder="1" applyAlignment="1" applyProtection="1">
      <alignment horizontal="center"/>
    </xf>
    <xf numFmtId="8" fontId="7" fillId="0" borderId="39" xfId="0" applyNumberFormat="1" applyFont="1" applyFill="1" applyBorder="1" applyAlignment="1" applyProtection="1">
      <alignment horizontal="center"/>
    </xf>
    <xf numFmtId="0" fontId="7" fillId="0" borderId="23" xfId="0" applyFont="1" applyBorder="1" applyAlignment="1" applyProtection="1">
      <alignment horizontal="center"/>
    </xf>
    <xf numFmtId="0" fontId="7" fillId="0" borderId="40" xfId="0" applyFont="1" applyBorder="1" applyAlignment="1" applyProtection="1">
      <alignment horizontal="center"/>
    </xf>
    <xf numFmtId="0" fontId="7" fillId="0" borderId="11" xfId="0" applyFont="1" applyBorder="1" applyAlignment="1" applyProtection="1">
      <alignment horizontal="center"/>
    </xf>
    <xf numFmtId="0" fontId="7" fillId="0" borderId="0" xfId="0" applyFont="1" applyBorder="1" applyAlignment="1" applyProtection="1">
      <alignment horizontal="left"/>
    </xf>
    <xf numFmtId="0" fontId="7" fillId="0" borderId="10" xfId="0" applyFont="1" applyBorder="1" applyAlignment="1" applyProtection="1">
      <alignment horizontal="left"/>
    </xf>
    <xf numFmtId="165" fontId="7" fillId="0" borderId="21" xfId="0" applyNumberFormat="1" applyFont="1" applyBorder="1" applyAlignment="1" applyProtection="1">
      <alignment horizontal="center"/>
    </xf>
    <xf numFmtId="165" fontId="7" fillId="0" borderId="24" xfId="0" applyNumberFormat="1" applyFont="1" applyBorder="1" applyAlignment="1" applyProtection="1">
      <alignment horizontal="center"/>
    </xf>
    <xf numFmtId="0" fontId="7" fillId="0" borderId="7" xfId="0" applyFont="1" applyBorder="1" applyAlignment="1" applyProtection="1">
      <alignment horizontal="left"/>
    </xf>
    <xf numFmtId="0" fontId="7" fillId="0" borderId="9" xfId="0" applyFont="1" applyBorder="1" applyAlignment="1" applyProtection="1">
      <alignment horizontal="left"/>
    </xf>
    <xf numFmtId="165" fontId="7" fillId="0" borderId="36" xfId="0" applyNumberFormat="1" applyFont="1" applyBorder="1" applyAlignment="1" applyProtection="1">
      <alignment horizontal="center"/>
    </xf>
    <xf numFmtId="165" fontId="7" fillId="0" borderId="37" xfId="0" applyNumberFormat="1" applyFont="1" applyBorder="1" applyAlignment="1" applyProtection="1">
      <alignment horizontal="center"/>
    </xf>
    <xf numFmtId="0" fontId="7" fillId="0" borderId="1" xfId="0" applyFont="1" applyBorder="1" applyAlignment="1" applyProtection="1">
      <alignment horizontal="center"/>
    </xf>
    <xf numFmtId="0" fontId="7" fillId="0" borderId="3" xfId="0" applyFont="1" applyBorder="1" applyAlignment="1" applyProtection="1">
      <alignment horizontal="center"/>
    </xf>
    <xf numFmtId="8" fontId="7" fillId="0" borderId="15" xfId="0" applyNumberFormat="1" applyFont="1" applyBorder="1" applyAlignment="1" applyProtection="1">
      <alignment horizontal="center"/>
    </xf>
    <xf numFmtId="8" fontId="7" fillId="0" borderId="18" xfId="0" applyNumberFormat="1" applyFont="1" applyBorder="1" applyAlignment="1" applyProtection="1">
      <alignment horizontal="center"/>
    </xf>
    <xf numFmtId="14" fontId="3" fillId="0" borderId="21" xfId="0" applyNumberFormat="1" applyFont="1" applyBorder="1" applyAlignment="1" applyProtection="1">
      <alignment horizontal="center"/>
    </xf>
    <xf numFmtId="14" fontId="3" fillId="0" borderId="22" xfId="0" applyNumberFormat="1" applyFont="1" applyBorder="1" applyAlignment="1" applyProtection="1">
      <alignment horizontal="center"/>
    </xf>
    <xf numFmtId="14" fontId="3" fillId="0" borderId="23" xfId="0" applyNumberFormat="1" applyFont="1" applyBorder="1" applyAlignment="1" applyProtection="1">
      <alignment horizontal="center"/>
    </xf>
    <xf numFmtId="18" fontId="3" fillId="0" borderId="22" xfId="0" applyNumberFormat="1" applyFont="1" applyBorder="1" applyAlignment="1" applyProtection="1">
      <alignment horizontal="center"/>
    </xf>
    <xf numFmtId="0" fontId="3" fillId="0" borderId="22" xfId="0" applyNumberFormat="1" applyFont="1" applyBorder="1" applyAlignment="1" applyProtection="1">
      <alignment horizontal="center"/>
    </xf>
    <xf numFmtId="0" fontId="3" fillId="0" borderId="24" xfId="0" applyNumberFormat="1" applyFont="1" applyBorder="1" applyAlignment="1" applyProtection="1">
      <alignment horizontal="center"/>
    </xf>
    <xf numFmtId="0" fontId="3" fillId="0" borderId="36" xfId="0" applyNumberFormat="1" applyFont="1" applyFill="1" applyBorder="1" applyAlignment="1" applyProtection="1">
      <alignment horizontal="center"/>
    </xf>
    <xf numFmtId="0" fontId="3" fillId="0" borderId="37" xfId="0" applyNumberFormat="1" applyFont="1" applyFill="1" applyBorder="1" applyAlignment="1" applyProtection="1">
      <alignment horizontal="center"/>
    </xf>
    <xf numFmtId="0" fontId="17" fillId="2" borderId="12" xfId="0" applyFont="1" applyFill="1" applyBorder="1" applyAlignment="1" applyProtection="1">
      <alignment horizontal="center"/>
    </xf>
    <xf numFmtId="0" fontId="17" fillId="2" borderId="13" xfId="0" applyFont="1" applyFill="1" applyBorder="1" applyAlignment="1" applyProtection="1">
      <alignment horizontal="center"/>
    </xf>
    <xf numFmtId="0" fontId="17" fillId="2" borderId="14" xfId="0" applyFont="1" applyFill="1" applyBorder="1" applyAlignment="1" applyProtection="1">
      <alignment horizontal="center"/>
    </xf>
    <xf numFmtId="0" fontId="3" fillId="0" borderId="21" xfId="0" applyNumberFormat="1" applyFont="1" applyFill="1" applyBorder="1" applyAlignment="1" applyProtection="1">
      <alignment horizontal="center"/>
    </xf>
    <xf numFmtId="0" fontId="3" fillId="0" borderId="24" xfId="0" applyNumberFormat="1" applyFont="1" applyFill="1" applyBorder="1" applyAlignment="1" applyProtection="1">
      <alignment horizontal="center"/>
    </xf>
    <xf numFmtId="0" fontId="3" fillId="0" borderId="38" xfId="0" applyNumberFormat="1" applyFont="1" applyFill="1" applyBorder="1" applyAlignment="1" applyProtection="1">
      <alignment horizontal="center"/>
    </xf>
    <xf numFmtId="0" fontId="3" fillId="0" borderId="39" xfId="0" applyNumberFormat="1" applyFont="1" applyFill="1" applyBorder="1" applyAlignment="1" applyProtection="1">
      <alignment horizontal="center"/>
    </xf>
    <xf numFmtId="0" fontId="2" fillId="2" borderId="1"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3" xfId="0" applyFont="1" applyFill="1" applyBorder="1" applyAlignment="1" applyProtection="1">
      <alignment horizontal="center"/>
    </xf>
    <xf numFmtId="0" fontId="3" fillId="2" borderId="4" xfId="0" applyFont="1" applyFill="1" applyBorder="1" applyAlignment="1" applyProtection="1">
      <alignment horizontal="center"/>
    </xf>
    <xf numFmtId="0" fontId="3" fillId="2" borderId="5" xfId="0" applyFont="1" applyFill="1" applyBorder="1" applyAlignment="1" applyProtection="1">
      <alignment horizontal="center"/>
    </xf>
    <xf numFmtId="0" fontId="3" fillId="2" borderId="6" xfId="0" applyFont="1" applyFill="1" applyBorder="1" applyAlignment="1" applyProtection="1">
      <alignment horizontal="center"/>
    </xf>
    <xf numFmtId="0" fontId="22" fillId="7" borderId="7" xfId="0" applyFont="1" applyFill="1" applyBorder="1" applyAlignment="1" applyProtection="1">
      <protection locked="0"/>
    </xf>
    <xf numFmtId="0" fontId="7" fillId="0" borderId="2" xfId="0" applyFont="1" applyBorder="1" applyAlignment="1" applyProtection="1">
      <alignment horizontal="center"/>
    </xf>
    <xf numFmtId="0" fontId="7" fillId="0" borderId="8" xfId="0" applyFont="1" applyBorder="1" applyAlignment="1" applyProtection="1">
      <alignment horizontal="center"/>
    </xf>
    <xf numFmtId="0" fontId="7" fillId="0" borderId="0" xfId="0" applyFont="1" applyBorder="1" applyAlignment="1" applyProtection="1">
      <alignment horizontal="center"/>
    </xf>
    <xf numFmtId="0" fontId="22" fillId="7" borderId="2" xfId="0" applyNumberFormat="1" applyFont="1" applyFill="1" applyBorder="1" applyAlignment="1" applyProtection="1">
      <alignment horizontal="center"/>
      <protection locked="0"/>
    </xf>
    <xf numFmtId="0" fontId="22" fillId="7" borderId="7" xfId="0" applyNumberFormat="1" applyFont="1" applyFill="1" applyBorder="1" applyAlignment="1" applyProtection="1">
      <alignment horizontal="center"/>
      <protection locked="0"/>
    </xf>
    <xf numFmtId="0" fontId="22" fillId="7" borderId="3" xfId="0" applyNumberFormat="1" applyFont="1" applyFill="1" applyBorder="1" applyAlignment="1" applyProtection="1">
      <alignment horizontal="center"/>
      <protection locked="0"/>
    </xf>
    <xf numFmtId="0" fontId="22" fillId="7" borderId="9" xfId="0" applyNumberFormat="1" applyFont="1" applyFill="1" applyBorder="1" applyAlignment="1" applyProtection="1">
      <alignment horizontal="center"/>
      <protection locked="0"/>
    </xf>
    <xf numFmtId="0" fontId="10" fillId="4" borderId="12" xfId="0" applyFont="1" applyFill="1" applyBorder="1" applyAlignment="1" applyProtection="1">
      <alignment horizontal="center" wrapText="1"/>
    </xf>
    <xf numFmtId="0" fontId="10" fillId="4" borderId="13" xfId="0" applyFont="1" applyFill="1" applyBorder="1" applyAlignment="1" applyProtection="1">
      <alignment horizontal="center" wrapText="1"/>
    </xf>
    <xf numFmtId="0" fontId="10" fillId="4" borderId="14" xfId="0" applyFont="1" applyFill="1" applyBorder="1" applyAlignment="1" applyProtection="1">
      <alignment horizontal="center" wrapText="1"/>
    </xf>
    <xf numFmtId="0" fontId="7" fillId="0" borderId="15" xfId="0" applyFont="1" applyBorder="1" applyAlignment="1" applyProtection="1">
      <alignment horizontal="center"/>
    </xf>
    <xf numFmtId="0" fontId="7" fillId="0" borderId="16" xfId="0" applyFont="1" applyBorder="1" applyAlignment="1" applyProtection="1">
      <alignment horizontal="center"/>
    </xf>
    <xf numFmtId="0" fontId="7" fillId="0" borderId="17" xfId="0" applyFont="1" applyBorder="1" applyAlignment="1" applyProtection="1">
      <alignment horizontal="center"/>
    </xf>
    <xf numFmtId="0" fontId="7" fillId="0" borderId="18" xfId="0" applyFont="1" applyBorder="1" applyAlignment="1" applyProtection="1">
      <alignment horizontal="center"/>
    </xf>
    <xf numFmtId="0" fontId="5" fillId="0" borderId="8" xfId="0" applyFont="1" applyBorder="1" applyAlignment="1" applyProtection="1">
      <alignment horizontal="center"/>
    </xf>
    <xf numFmtId="0" fontId="5" fillId="0" borderId="0" xfId="0" applyFont="1" applyBorder="1" applyAlignment="1" applyProtection="1">
      <alignment horizontal="center"/>
    </xf>
    <xf numFmtId="0" fontId="22" fillId="7" borderId="11" xfId="0" applyFont="1" applyFill="1" applyBorder="1" applyAlignment="1" applyProtection="1">
      <protection locked="0"/>
    </xf>
    <xf numFmtId="0" fontId="30" fillId="3" borderId="7" xfId="0" applyNumberFormat="1" applyFont="1" applyFill="1" applyBorder="1" applyAlignment="1" applyProtection="1">
      <alignment horizontal="center"/>
      <protection locked="0"/>
    </xf>
    <xf numFmtId="0" fontId="30" fillId="3" borderId="9" xfId="0" applyNumberFormat="1" applyFont="1" applyFill="1" applyBorder="1" applyAlignment="1" applyProtection="1">
      <alignment horizontal="center"/>
      <protection locked="0"/>
    </xf>
    <xf numFmtId="0" fontId="5" fillId="0" borderId="4" xfId="0" applyFont="1" applyBorder="1" applyAlignment="1" applyProtection="1">
      <alignment horizontal="center"/>
    </xf>
    <xf numFmtId="0" fontId="5" fillId="0" borderId="5" xfId="0" applyFont="1" applyBorder="1" applyAlignment="1" applyProtection="1">
      <alignment horizontal="center"/>
    </xf>
    <xf numFmtId="0" fontId="5" fillId="0" borderId="6" xfId="0" applyFont="1" applyBorder="1" applyAlignment="1" applyProtection="1">
      <alignment horizontal="center"/>
    </xf>
    <xf numFmtId="0" fontId="3" fillId="0" borderId="0" xfId="0" applyFont="1" applyAlignment="1" applyProtection="1">
      <alignment vertical="top" wrapText="1"/>
    </xf>
    <xf numFmtId="0" fontId="34" fillId="0" borderId="49" xfId="0" applyFont="1" applyBorder="1" applyAlignment="1" applyProtection="1">
      <alignment horizontal="left" vertical="top" wrapText="1"/>
    </xf>
    <xf numFmtId="0" fontId="21" fillId="0" borderId="0" xfId="0" applyFont="1" applyProtection="1"/>
    <xf numFmtId="0" fontId="3" fillId="0" borderId="54" xfId="0" applyFont="1" applyBorder="1" applyProtection="1"/>
    <xf numFmtId="8" fontId="3" fillId="0" borderId="48" xfId="0" applyNumberFormat="1" applyFont="1" applyBorder="1" applyProtection="1"/>
    <xf numFmtId="0" fontId="21" fillId="0" borderId="54" xfId="0" applyFont="1" applyBorder="1" applyProtection="1"/>
    <xf numFmtId="0" fontId="21" fillId="0" borderId="7" xfId="0" applyFont="1" applyBorder="1" applyProtection="1"/>
    <xf numFmtId="0" fontId="36" fillId="11" borderId="50" xfId="0" applyFont="1" applyFill="1" applyBorder="1" applyAlignment="1" applyProtection="1">
      <alignment vertical="top"/>
    </xf>
    <xf numFmtId="0" fontId="36" fillId="11" borderId="49" xfId="0" applyFont="1" applyFill="1" applyBorder="1" applyAlignment="1" applyProtection="1">
      <alignment vertical="top" wrapText="1"/>
    </xf>
    <xf numFmtId="0" fontId="24" fillId="11" borderId="49" xfId="0" applyFont="1" applyFill="1" applyBorder="1" applyAlignment="1" applyProtection="1">
      <alignment vertical="top"/>
    </xf>
    <xf numFmtId="0" fontId="24" fillId="11" borderId="49" xfId="0" applyFont="1" applyFill="1" applyBorder="1" applyAlignment="1" applyProtection="1">
      <alignment vertical="top" wrapText="1"/>
    </xf>
    <xf numFmtId="0" fontId="21" fillId="11" borderId="49" xfId="0" applyFont="1" applyFill="1" applyBorder="1" applyAlignment="1" applyProtection="1">
      <alignment vertical="top" wrapText="1"/>
    </xf>
    <xf numFmtId="0" fontId="21" fillId="11" borderId="51" xfId="0" applyFont="1" applyFill="1" applyBorder="1" applyProtection="1"/>
    <xf numFmtId="0" fontId="3" fillId="0" borderId="0" xfId="0" applyFont="1" applyAlignment="1" applyProtection="1">
      <alignment wrapText="1"/>
    </xf>
    <xf numFmtId="0" fontId="9" fillId="0" borderId="52" xfId="0" applyFont="1" applyFill="1" applyBorder="1" applyAlignment="1" applyProtection="1">
      <alignment horizontal="left" wrapText="1"/>
    </xf>
    <xf numFmtId="0" fontId="9" fillId="0" borderId="0" xfId="0" applyFont="1" applyFill="1" applyBorder="1" applyAlignment="1" applyProtection="1">
      <alignment horizontal="left" wrapText="1"/>
    </xf>
    <xf numFmtId="0" fontId="9" fillId="0" borderId="53" xfId="0" applyFont="1" applyFill="1" applyBorder="1" applyAlignment="1" applyProtection="1">
      <alignment horizontal="left" wrapText="1"/>
    </xf>
    <xf numFmtId="0" fontId="21" fillId="0" borderId="48" xfId="0" applyFont="1" applyBorder="1" applyProtection="1"/>
    <xf numFmtId="0" fontId="37" fillId="0" borderId="0" xfId="0" applyFont="1" applyFill="1" applyBorder="1" applyAlignment="1" applyProtection="1">
      <alignment horizontal="center"/>
    </xf>
    <xf numFmtId="0" fontId="38" fillId="0" borderId="0" xfId="0" applyFont="1" applyFill="1" applyBorder="1" applyAlignment="1" applyProtection="1">
      <alignment horizontal="center"/>
    </xf>
    <xf numFmtId="0" fontId="39" fillId="0" borderId="0" xfId="0" applyFont="1" applyFill="1" applyBorder="1" applyAlignment="1" applyProtection="1">
      <alignment horizontal="center"/>
    </xf>
    <xf numFmtId="0" fontId="40" fillId="0" borderId="0" xfId="0" applyFont="1" applyFill="1" applyBorder="1" applyAlignment="1" applyProtection="1">
      <alignment horizontal="center"/>
    </xf>
    <xf numFmtId="0" fontId="3" fillId="0" borderId="0" xfId="0" applyNumberFormat="1" applyFont="1" applyBorder="1" applyAlignment="1" applyProtection="1">
      <protection locked="0"/>
    </xf>
    <xf numFmtId="0" fontId="40" fillId="0" borderId="0" xfId="0" applyFont="1" applyFill="1" applyBorder="1" applyAlignment="1" applyProtection="1">
      <alignment horizontal="center"/>
    </xf>
    <xf numFmtId="0" fontId="19" fillId="3" borderId="38" xfId="0" applyFont="1" applyFill="1" applyBorder="1" applyAlignment="1" applyProtection="1">
      <alignment horizontal="center"/>
    </xf>
    <xf numFmtId="0" fontId="19" fillId="3" borderId="47" xfId="0" applyFont="1" applyFill="1" applyBorder="1" applyAlignment="1" applyProtection="1">
      <alignment horizontal="center"/>
    </xf>
    <xf numFmtId="0" fontId="19" fillId="3" borderId="39" xfId="0" applyFont="1" applyFill="1" applyBorder="1" applyAlignment="1" applyProtection="1">
      <alignment horizontal="center"/>
    </xf>
    <xf numFmtId="0" fontId="3" fillId="0" borderId="0" xfId="0" applyFont="1" applyFill="1" applyProtection="1"/>
    <xf numFmtId="0" fontId="3" fillId="0" borderId="0" xfId="0" applyNumberFormat="1" applyFont="1" applyFill="1" applyBorder="1" applyAlignment="1" applyProtection="1">
      <protection locked="0"/>
    </xf>
    <xf numFmtId="0" fontId="41" fillId="12" borderId="12" xfId="0" applyFont="1" applyFill="1" applyBorder="1" applyAlignment="1" applyProtection="1">
      <alignment horizontal="center"/>
    </xf>
    <xf numFmtId="0" fontId="41" fillId="12" borderId="13" xfId="0" applyFont="1" applyFill="1" applyBorder="1" applyAlignment="1" applyProtection="1">
      <alignment horizontal="center"/>
    </xf>
    <xf numFmtId="0" fontId="41" fillId="12" borderId="14" xfId="0" applyFont="1" applyFill="1" applyBorder="1" applyAlignment="1" applyProtection="1">
      <alignment horizontal="center"/>
    </xf>
    <xf numFmtId="0" fontId="3" fillId="0" borderId="0" xfId="0" applyFont="1" applyFill="1" applyAlignment="1" applyProtection="1">
      <alignment horizontal="center"/>
    </xf>
    <xf numFmtId="0" fontId="42" fillId="3" borderId="7" xfId="0" applyFont="1" applyFill="1" applyBorder="1" applyAlignment="1" applyProtection="1">
      <protection locked="0"/>
    </xf>
    <xf numFmtId="0" fontId="5" fillId="0" borderId="1" xfId="0" applyFont="1" applyBorder="1" applyAlignment="1" applyProtection="1">
      <alignment horizontal="center"/>
    </xf>
    <xf numFmtId="0" fontId="5" fillId="0" borderId="2" xfId="0" applyFont="1" applyBorder="1" applyAlignment="1" applyProtection="1">
      <alignment horizontal="center"/>
    </xf>
    <xf numFmtId="0" fontId="5" fillId="0" borderId="3" xfId="0" applyFont="1" applyBorder="1" applyAlignment="1" applyProtection="1">
      <alignment horizontal="center"/>
    </xf>
    <xf numFmtId="0" fontId="42" fillId="3" borderId="11" xfId="0" applyFont="1" applyFill="1" applyBorder="1" applyAlignment="1" applyProtection="1">
      <alignment horizontal="left"/>
      <protection locked="0"/>
    </xf>
    <xf numFmtId="0" fontId="5" fillId="0" borderId="10" xfId="0" applyFont="1" applyBorder="1" applyAlignment="1" applyProtection="1">
      <alignment horizontal="center"/>
    </xf>
    <xf numFmtId="0" fontId="42" fillId="0" borderId="0" xfId="0" applyFont="1" applyAlignment="1" applyProtection="1"/>
    <xf numFmtId="0" fontId="7" fillId="0" borderId="8" xfId="0" applyFont="1" applyBorder="1" applyAlignment="1" applyProtection="1"/>
    <xf numFmtId="0" fontId="3" fillId="0" borderId="0" xfId="0" applyNumberFormat="1" applyFont="1" applyBorder="1" applyAlignment="1" applyProtection="1"/>
    <xf numFmtId="0" fontId="42" fillId="0" borderId="9" xfId="0" applyFont="1" applyBorder="1" applyAlignment="1" applyProtection="1">
      <alignment horizontal="center"/>
      <protection locked="0"/>
    </xf>
    <xf numFmtId="0" fontId="42" fillId="3" borderId="11" xfId="0" applyFont="1" applyFill="1" applyBorder="1" applyAlignment="1" applyProtection="1">
      <protection locked="0"/>
    </xf>
    <xf numFmtId="0" fontId="41" fillId="3" borderId="11" xfId="0" applyFont="1" applyFill="1" applyBorder="1" applyAlignment="1" applyProtection="1">
      <alignment horizontal="center"/>
      <protection locked="0"/>
    </xf>
    <xf numFmtId="0" fontId="43" fillId="0" borderId="0" xfId="0" applyFont="1" applyProtection="1"/>
    <xf numFmtId="0" fontId="6" fillId="0" borderId="0" xfId="0" applyFont="1" applyProtection="1"/>
    <xf numFmtId="0" fontId="6" fillId="0" borderId="7" xfId="0" applyFont="1" applyBorder="1" applyAlignment="1" applyProtection="1">
      <alignment horizontal="center"/>
    </xf>
    <xf numFmtId="0" fontId="6" fillId="0" borderId="0" xfId="0" applyFont="1" applyBorder="1" applyAlignment="1" applyProtection="1"/>
    <xf numFmtId="0" fontId="6" fillId="0" borderId="7" xfId="0" applyFont="1" applyBorder="1" applyAlignment="1" applyProtection="1">
      <alignment horizontal="center"/>
    </xf>
    <xf numFmtId="0" fontId="44" fillId="0" borderId="7" xfId="0" applyNumberFormat="1" applyFont="1" applyBorder="1" applyAlignment="1" applyProtection="1">
      <alignment horizontal="center"/>
      <protection locked="0"/>
    </xf>
    <xf numFmtId="0" fontId="44" fillId="0" borderId="9" xfId="0" applyNumberFormat="1" applyFont="1" applyBorder="1" applyAlignment="1" applyProtection="1">
      <alignment horizontal="center"/>
      <protection locked="0"/>
    </xf>
    <xf numFmtId="14" fontId="42" fillId="3" borderId="7" xfId="0" applyNumberFormat="1" applyFont="1" applyFill="1" applyBorder="1" applyAlignment="1" applyProtection="1">
      <alignment horizontal="center"/>
      <protection locked="0"/>
    </xf>
    <xf numFmtId="18" fontId="42" fillId="0" borderId="0" xfId="0" applyNumberFormat="1" applyFont="1" applyBorder="1" applyAlignment="1" applyProtection="1">
      <alignment horizontal="center"/>
    </xf>
    <xf numFmtId="18" fontId="42" fillId="3" borderId="7" xfId="0" applyNumberFormat="1" applyFont="1" applyFill="1" applyBorder="1" applyAlignment="1" applyProtection="1">
      <alignment horizontal="center"/>
      <protection locked="0"/>
    </xf>
    <xf numFmtId="14" fontId="41" fillId="0" borderId="0" xfId="0" applyNumberFormat="1" applyFont="1" applyBorder="1" applyAlignment="1" applyProtection="1">
      <alignment horizontal="center"/>
    </xf>
    <xf numFmtId="14" fontId="42" fillId="3" borderId="11" xfId="0" applyNumberFormat="1" applyFont="1" applyFill="1" applyBorder="1" applyAlignment="1" applyProtection="1">
      <alignment horizontal="center"/>
      <protection locked="0"/>
    </xf>
    <xf numFmtId="14" fontId="42" fillId="0" borderId="0" xfId="0" applyNumberFormat="1" applyFont="1" applyBorder="1" applyAlignment="1" applyProtection="1">
      <alignment horizontal="center"/>
    </xf>
    <xf numFmtId="14" fontId="8" fillId="0" borderId="0" xfId="0" applyNumberFormat="1" applyFont="1" applyBorder="1" applyAlignment="1" applyProtection="1">
      <alignment horizontal="center"/>
    </xf>
    <xf numFmtId="14" fontId="8" fillId="0" borderId="10" xfId="0" applyNumberFormat="1" applyFont="1" applyBorder="1" applyAlignment="1" applyProtection="1">
      <alignment horizontal="center"/>
    </xf>
    <xf numFmtId="0" fontId="10" fillId="4" borderId="5" xfId="0" applyFont="1" applyFill="1" applyBorder="1" applyAlignment="1" applyProtection="1">
      <alignment horizontal="center" wrapText="1"/>
    </xf>
    <xf numFmtId="0" fontId="3" fillId="3" borderId="29" xfId="0" applyFont="1" applyFill="1" applyBorder="1" applyAlignment="1" applyProtection="1">
      <alignment horizontal="center"/>
      <protection locked="0"/>
    </xf>
    <xf numFmtId="0" fontId="3" fillId="3" borderId="12" xfId="0" applyFont="1" applyFill="1" applyBorder="1" applyAlignment="1" applyProtection="1">
      <alignment horizontal="left"/>
      <protection locked="0"/>
    </xf>
    <xf numFmtId="0" fontId="3" fillId="3" borderId="13" xfId="0" applyFont="1" applyFill="1" applyBorder="1" applyAlignment="1" applyProtection="1">
      <alignment horizontal="left"/>
      <protection locked="0"/>
    </xf>
    <xf numFmtId="0" fontId="3" fillId="3" borderId="14" xfId="0" applyFont="1" applyFill="1" applyBorder="1" applyAlignment="1" applyProtection="1">
      <alignment horizontal="left"/>
      <protection locked="0"/>
    </xf>
    <xf numFmtId="0" fontId="3" fillId="3" borderId="13" xfId="0" applyFont="1" applyFill="1" applyBorder="1" applyAlignment="1" applyProtection="1">
      <protection locked="0"/>
    </xf>
    <xf numFmtId="0" fontId="3" fillId="3" borderId="14" xfId="0" applyFont="1" applyFill="1" applyBorder="1" applyAlignment="1" applyProtection="1">
      <protection locked="0"/>
    </xf>
    <xf numFmtId="0" fontId="13" fillId="0" borderId="0" xfId="0" applyFont="1" applyBorder="1" applyAlignment="1" applyProtection="1">
      <alignment horizontal="center"/>
    </xf>
    <xf numFmtId="0" fontId="45" fillId="0" borderId="0" xfId="0" applyFont="1" applyFill="1" applyBorder="1" applyProtection="1"/>
    <xf numFmtId="0" fontId="13" fillId="0" borderId="0" xfId="0" applyFont="1" applyFill="1" applyBorder="1" applyProtection="1"/>
    <xf numFmtId="0" fontId="13" fillId="0" borderId="0" xfId="0" applyFont="1" applyFill="1" applyBorder="1" applyAlignment="1" applyProtection="1"/>
    <xf numFmtId="44" fontId="22" fillId="3" borderId="12" xfId="2" applyFont="1" applyFill="1" applyBorder="1" applyAlignment="1" applyProtection="1">
      <alignment horizontal="center"/>
      <protection locked="0"/>
    </xf>
    <xf numFmtId="44" fontId="22" fillId="3" borderId="14" xfId="2" applyFont="1" applyFill="1" applyBorder="1" applyAlignment="1" applyProtection="1">
      <alignment horizontal="center"/>
      <protection locked="0"/>
    </xf>
    <xf numFmtId="8" fontId="13" fillId="0" borderId="0" xfId="0" applyNumberFormat="1" applyFont="1" applyFill="1" applyBorder="1" applyProtection="1"/>
    <xf numFmtId="0" fontId="7" fillId="0" borderId="0" xfId="0" applyFont="1" applyFill="1" applyBorder="1" applyAlignment="1" applyProtection="1">
      <alignment horizontal="left" vertical="top" wrapText="1"/>
    </xf>
    <xf numFmtId="0" fontId="7" fillId="0" borderId="7" xfId="0" applyFont="1" applyFill="1" applyBorder="1" applyAlignment="1" applyProtection="1">
      <alignment horizontal="left" vertical="top" wrapText="1"/>
    </xf>
    <xf numFmtId="0" fontId="13" fillId="0" borderId="40" xfId="0" applyFont="1" applyBorder="1" applyProtection="1"/>
    <xf numFmtId="0" fontId="47" fillId="0" borderId="0" xfId="0" applyFont="1" applyProtection="1"/>
    <xf numFmtId="0" fontId="7" fillId="13" borderId="19" xfId="0" applyFont="1" applyFill="1" applyBorder="1" applyAlignment="1" applyProtection="1">
      <alignment horizontal="center"/>
    </xf>
    <xf numFmtId="164" fontId="7" fillId="13" borderId="25" xfId="0" applyNumberFormat="1" applyFont="1" applyFill="1" applyBorder="1" applyAlignment="1" applyProtection="1">
      <alignment horizontal="center"/>
    </xf>
    <xf numFmtId="164" fontId="7" fillId="13" borderId="27" xfId="0" applyNumberFormat="1" applyFont="1" applyFill="1" applyBorder="1" applyAlignment="1" applyProtection="1">
      <alignment horizontal="center"/>
    </xf>
    <xf numFmtId="0" fontId="17" fillId="14" borderId="12" xfId="0" applyFont="1" applyFill="1" applyBorder="1" applyAlignment="1" applyProtection="1">
      <alignment horizontal="center"/>
    </xf>
    <xf numFmtId="0" fontId="17" fillId="14" borderId="13" xfId="0" applyFont="1" applyFill="1" applyBorder="1" applyAlignment="1" applyProtection="1">
      <alignment horizontal="center"/>
    </xf>
    <xf numFmtId="0" fontId="17" fillId="14" borderId="14" xfId="0" applyFont="1" applyFill="1" applyBorder="1" applyAlignment="1" applyProtection="1">
      <alignment horizontal="center"/>
    </xf>
    <xf numFmtId="0" fontId="7" fillId="0" borderId="57" xfId="0" applyFont="1" applyBorder="1" applyAlignment="1" applyProtection="1">
      <alignment horizontal="center"/>
    </xf>
    <xf numFmtId="0" fontId="7" fillId="0" borderId="19" xfId="0" applyFont="1" applyBorder="1" applyAlignment="1" applyProtection="1">
      <alignment horizontal="center"/>
    </xf>
    <xf numFmtId="0" fontId="17" fillId="15" borderId="12" xfId="0" applyFont="1" applyFill="1" applyBorder="1" applyAlignment="1" applyProtection="1">
      <alignment horizontal="center"/>
    </xf>
    <xf numFmtId="0" fontId="17" fillId="15" borderId="13" xfId="0" applyFont="1" applyFill="1" applyBorder="1" applyAlignment="1" applyProtection="1">
      <alignment horizontal="center"/>
    </xf>
    <xf numFmtId="0" fontId="17" fillId="15" borderId="14" xfId="0" applyFont="1" applyFill="1" applyBorder="1" applyAlignment="1" applyProtection="1">
      <alignment horizontal="center"/>
    </xf>
    <xf numFmtId="14" fontId="19" fillId="0" borderId="31" xfId="0" applyNumberFormat="1" applyFont="1" applyBorder="1" applyAlignment="1" applyProtection="1">
      <alignment horizontal="center"/>
      <protection locked="0"/>
    </xf>
    <xf numFmtId="44" fontId="3" fillId="0" borderId="24" xfId="2" applyFont="1" applyBorder="1" applyProtection="1">
      <protection locked="0"/>
    </xf>
    <xf numFmtId="0" fontId="7" fillId="0" borderId="21" xfId="0" applyFont="1" applyBorder="1" applyAlignment="1" applyProtection="1">
      <alignment horizontal="center"/>
      <protection locked="0"/>
    </xf>
    <xf numFmtId="44" fontId="20" fillId="0" borderId="24" xfId="2" applyFont="1" applyBorder="1" applyAlignment="1" applyProtection="1">
      <protection locked="0"/>
    </xf>
    <xf numFmtId="43" fontId="7" fillId="0" borderId="21" xfId="1" applyFont="1" applyBorder="1" applyAlignment="1" applyProtection="1">
      <alignment horizontal="center"/>
      <protection locked="0"/>
    </xf>
    <xf numFmtId="7" fontId="7" fillId="0" borderId="21" xfId="0" applyNumberFormat="1" applyFont="1" applyBorder="1" applyAlignment="1" applyProtection="1">
      <alignment horizontal="center"/>
      <protection locked="0"/>
    </xf>
    <xf numFmtId="14" fontId="19" fillId="0" borderId="32" xfId="0" applyNumberFormat="1" applyFont="1" applyBorder="1" applyAlignment="1" applyProtection="1">
      <alignment horizontal="center"/>
      <protection locked="0"/>
    </xf>
    <xf numFmtId="44" fontId="3" fillId="0" borderId="33" xfId="2" applyFont="1" applyBorder="1" applyProtection="1">
      <protection locked="0"/>
    </xf>
    <xf numFmtId="0" fontId="7" fillId="0" borderId="34" xfId="0" applyFont="1" applyBorder="1" applyAlignment="1" applyProtection="1">
      <alignment horizontal="center"/>
      <protection locked="0"/>
    </xf>
    <xf numFmtId="44" fontId="20" fillId="0" borderId="33" xfId="2" applyFont="1" applyBorder="1" applyAlignment="1" applyProtection="1">
      <protection locked="0"/>
    </xf>
    <xf numFmtId="165" fontId="7" fillId="14" borderId="12" xfId="2" applyNumberFormat="1" applyFont="1" applyFill="1" applyBorder="1" applyAlignment="1" applyProtection="1">
      <alignment horizontal="center"/>
    </xf>
    <xf numFmtId="165" fontId="7" fillId="14" borderId="14" xfId="2" applyNumberFormat="1" applyFont="1" applyFill="1" applyBorder="1" applyAlignment="1" applyProtection="1">
      <alignment horizontal="center"/>
    </xf>
    <xf numFmtId="8" fontId="7" fillId="0" borderId="29" xfId="0" applyNumberFormat="1" applyFont="1" applyFill="1" applyBorder="1" applyProtection="1"/>
    <xf numFmtId="43" fontId="7" fillId="0" borderId="34" xfId="1" applyFont="1" applyBorder="1" applyAlignment="1" applyProtection="1">
      <alignment horizontal="center"/>
      <protection locked="0"/>
    </xf>
    <xf numFmtId="0" fontId="7" fillId="0" borderId="7" xfId="0" applyFont="1" applyFill="1" applyBorder="1" applyProtection="1"/>
    <xf numFmtId="165" fontId="7" fillId="15" borderId="12" xfId="2" applyNumberFormat="1" applyFont="1" applyFill="1" applyBorder="1" applyAlignment="1" applyProtection="1">
      <alignment horizontal="center"/>
    </xf>
    <xf numFmtId="165" fontId="7" fillId="15" borderId="14" xfId="2" applyNumberFormat="1" applyFont="1" applyFill="1" applyBorder="1" applyAlignment="1" applyProtection="1">
      <alignment horizontal="center"/>
    </xf>
    <xf numFmtId="0" fontId="6" fillId="12" borderId="12" xfId="0" applyFont="1" applyFill="1" applyBorder="1" applyAlignment="1" applyProtection="1">
      <alignment horizontal="left"/>
    </xf>
    <xf numFmtId="0" fontId="3" fillId="12" borderId="13" xfId="0" applyFont="1" applyFill="1" applyBorder="1" applyAlignment="1"/>
    <xf numFmtId="165" fontId="20" fillId="12" borderId="13" xfId="0" applyNumberFormat="1" applyFont="1" applyFill="1" applyBorder="1" applyAlignment="1" applyProtection="1">
      <alignment horizontal="center"/>
      <protection locked="0"/>
    </xf>
    <xf numFmtId="0" fontId="3" fillId="12" borderId="13" xfId="0" applyFont="1" applyFill="1" applyBorder="1" applyAlignment="1">
      <alignment horizontal="center"/>
    </xf>
    <xf numFmtId="165" fontId="20" fillId="12" borderId="13" xfId="0" applyNumberFormat="1" applyFont="1" applyFill="1" applyBorder="1" applyAlignment="1" applyProtection="1">
      <alignment horizontal="center"/>
      <protection locked="0"/>
    </xf>
    <xf numFmtId="0" fontId="7" fillId="12" borderId="14" xfId="0" applyFont="1" applyFill="1" applyBorder="1" applyProtection="1"/>
    <xf numFmtId="8" fontId="7" fillId="12" borderId="14" xfId="0" applyNumberFormat="1" applyFont="1" applyFill="1" applyBorder="1" applyProtection="1"/>
    <xf numFmtId="0" fontId="6" fillId="13" borderId="12" xfId="0" applyFont="1" applyFill="1" applyBorder="1" applyAlignment="1" applyProtection="1">
      <alignment horizontal="left"/>
    </xf>
    <xf numFmtId="0" fontId="3" fillId="13" borderId="13" xfId="0" applyFont="1" applyFill="1" applyBorder="1" applyAlignment="1"/>
    <xf numFmtId="165" fontId="20" fillId="13" borderId="13" xfId="0" applyNumberFormat="1" applyFont="1" applyFill="1" applyBorder="1" applyAlignment="1" applyProtection="1">
      <alignment horizontal="center"/>
      <protection locked="0"/>
    </xf>
    <xf numFmtId="0" fontId="3" fillId="13" borderId="13" xfId="0" applyFont="1" applyFill="1" applyBorder="1" applyAlignment="1">
      <alignment horizontal="center"/>
    </xf>
    <xf numFmtId="165" fontId="20" fillId="13" borderId="13" xfId="0" applyNumberFormat="1" applyFont="1" applyFill="1" applyBorder="1" applyAlignment="1" applyProtection="1">
      <alignment horizontal="center"/>
      <protection locked="0"/>
    </xf>
    <xf numFmtId="0" fontId="7" fillId="13" borderId="14" xfId="0" applyFont="1" applyFill="1" applyBorder="1" applyProtection="1"/>
    <xf numFmtId="8" fontId="7" fillId="13" borderId="14" xfId="0" applyNumberFormat="1" applyFont="1" applyFill="1" applyBorder="1" applyProtection="1"/>
    <xf numFmtId="0" fontId="13" fillId="12" borderId="12" xfId="0" applyFont="1" applyFill="1" applyBorder="1" applyProtection="1"/>
    <xf numFmtId="0" fontId="13" fillId="12" borderId="13" xfId="0" applyFont="1" applyFill="1" applyBorder="1" applyProtection="1"/>
    <xf numFmtId="0" fontId="22" fillId="12" borderId="13" xfId="0" applyNumberFormat="1" applyFont="1" applyFill="1" applyBorder="1" applyProtection="1"/>
    <xf numFmtId="8" fontId="22" fillId="12" borderId="13" xfId="0" applyNumberFormat="1" applyFont="1" applyFill="1" applyBorder="1" applyProtection="1"/>
    <xf numFmtId="0" fontId="22" fillId="12" borderId="13" xfId="0" applyNumberFormat="1" applyFont="1" applyFill="1" applyBorder="1" applyAlignment="1" applyProtection="1">
      <alignment horizontal="center"/>
    </xf>
    <xf numFmtId="164" fontId="13" fillId="12" borderId="13" xfId="0" applyNumberFormat="1" applyFont="1" applyFill="1" applyBorder="1" applyAlignment="1" applyProtection="1">
      <alignment horizontal="center"/>
    </xf>
    <xf numFmtId="8" fontId="13" fillId="12" borderId="13" xfId="0" applyNumberFormat="1" applyFont="1" applyFill="1" applyBorder="1" applyProtection="1"/>
    <xf numFmtId="8" fontId="13" fillId="12" borderId="29" xfId="0" applyNumberFormat="1" applyFont="1" applyFill="1" applyBorder="1" applyProtection="1"/>
    <xf numFmtId="0" fontId="7" fillId="0" borderId="0" xfId="0" applyFont="1" applyFill="1" applyProtection="1"/>
    <xf numFmtId="0" fontId="22" fillId="0" borderId="0" xfId="0" applyNumberFormat="1" applyFont="1" applyFill="1" applyBorder="1" applyProtection="1"/>
    <xf numFmtId="8" fontId="22" fillId="0" borderId="0" xfId="0" applyNumberFormat="1" applyFont="1" applyFill="1" applyBorder="1" applyProtection="1"/>
    <xf numFmtId="0" fontId="22" fillId="0" borderId="0" xfId="0" applyNumberFormat="1" applyFont="1" applyFill="1" applyBorder="1" applyAlignment="1" applyProtection="1">
      <alignment horizontal="center"/>
    </xf>
    <xf numFmtId="164" fontId="13" fillId="0" borderId="0" xfId="0" applyNumberFormat="1" applyFont="1" applyFill="1" applyBorder="1" applyAlignment="1" applyProtection="1">
      <alignment horizontal="center"/>
    </xf>
    <xf numFmtId="0" fontId="18" fillId="0" borderId="0" xfId="0" applyFont="1" applyFill="1" applyBorder="1" applyProtection="1"/>
    <xf numFmtId="0" fontId="13" fillId="0" borderId="0" xfId="0" applyFont="1" applyFill="1" applyBorder="1" applyAlignment="1" applyProtection="1">
      <alignment vertical="top"/>
    </xf>
    <xf numFmtId="0" fontId="13" fillId="0" borderId="0" xfId="0" applyFont="1" applyFill="1" applyBorder="1" applyAlignment="1" applyProtection="1">
      <alignment vertical="top" wrapText="1"/>
    </xf>
    <xf numFmtId="0" fontId="33" fillId="3" borderId="29" xfId="2" applyNumberFormat="1" applyFont="1" applyFill="1" applyBorder="1" applyAlignment="1" applyProtection="1">
      <alignment horizontal="center"/>
      <protection locked="0"/>
    </xf>
    <xf numFmtId="44" fontId="22" fillId="3" borderId="29" xfId="2" applyFont="1" applyFill="1" applyBorder="1" applyAlignment="1" applyProtection="1">
      <alignment horizontal="center"/>
      <protection locked="0"/>
    </xf>
    <xf numFmtId="0" fontId="23" fillId="0" borderId="0" xfId="0" applyFont="1" applyFill="1" applyBorder="1" applyProtection="1"/>
    <xf numFmtId="0" fontId="48" fillId="0" borderId="0" xfId="0" applyFont="1" applyFill="1" applyBorder="1" applyAlignment="1" applyProtection="1"/>
    <xf numFmtId="0" fontId="48" fillId="0" borderId="0" xfId="0" applyFont="1" applyFill="1" applyBorder="1" applyProtection="1"/>
    <xf numFmtId="0" fontId="15" fillId="0" borderId="0" xfId="0" applyFont="1" applyFill="1" applyBorder="1" applyProtection="1"/>
    <xf numFmtId="0" fontId="22" fillId="3" borderId="12" xfId="0" applyFont="1" applyFill="1" applyBorder="1" applyAlignment="1" applyProtection="1">
      <alignment horizontal="center"/>
      <protection locked="0"/>
    </xf>
    <xf numFmtId="0" fontId="22" fillId="3" borderId="14" xfId="0" applyFont="1" applyFill="1" applyBorder="1" applyAlignment="1" applyProtection="1">
      <alignment horizontal="center"/>
      <protection locked="0"/>
    </xf>
    <xf numFmtId="0" fontId="18" fillId="0" borderId="0" xfId="0" applyFont="1" applyFill="1" applyBorder="1" applyAlignment="1" applyProtection="1">
      <alignment horizontal="center"/>
    </xf>
    <xf numFmtId="0" fontId="18" fillId="0" borderId="0" xfId="0" applyFont="1" applyFill="1" applyBorder="1" applyAlignment="1" applyProtection="1"/>
    <xf numFmtId="0" fontId="15" fillId="0" borderId="0" xfId="0" applyFont="1" applyBorder="1" applyProtection="1"/>
    <xf numFmtId="8" fontId="7" fillId="0" borderId="0" xfId="0" applyNumberFormat="1" applyFont="1" applyFill="1" applyProtection="1"/>
    <xf numFmtId="8" fontId="7" fillId="0" borderId="0" xfId="0" applyNumberFormat="1" applyFont="1" applyFill="1" applyAlignment="1" applyProtection="1">
      <alignment horizontal="right"/>
    </xf>
    <xf numFmtId="0" fontId="25" fillId="0" borderId="0" xfId="0" applyFont="1" applyFill="1" applyBorder="1" applyProtection="1"/>
    <xf numFmtId="0" fontId="22" fillId="0" borderId="0" xfId="0" applyFont="1" applyFill="1" applyBorder="1" applyAlignment="1" applyProtection="1">
      <alignment horizontal="center"/>
      <protection locked="0"/>
    </xf>
    <xf numFmtId="0" fontId="18" fillId="0" borderId="0" xfId="0" applyFont="1" applyFill="1" applyBorder="1" applyAlignment="1" applyProtection="1">
      <alignment horizontal="right"/>
    </xf>
    <xf numFmtId="0" fontId="18" fillId="0" borderId="0" xfId="0" applyNumberFormat="1" applyFont="1" applyFill="1" applyBorder="1" applyAlignment="1" applyProtection="1">
      <alignment horizontal="center"/>
      <protection locked="0"/>
    </xf>
    <xf numFmtId="0" fontId="20" fillId="0" borderId="0" xfId="0" applyFont="1" applyFill="1" applyBorder="1" applyProtection="1"/>
    <xf numFmtId="0" fontId="7" fillId="0" borderId="0" xfId="0" applyFont="1" applyFill="1" applyBorder="1" applyAlignment="1" applyProtection="1">
      <alignment horizontal="center"/>
    </xf>
    <xf numFmtId="0" fontId="49" fillId="0" borderId="0" xfId="0" applyFont="1" applyFill="1" applyBorder="1" applyAlignment="1" applyProtection="1">
      <alignment horizontal="center"/>
    </xf>
    <xf numFmtId="0" fontId="7" fillId="3" borderId="29" xfId="0" applyFont="1" applyFill="1" applyBorder="1" applyAlignment="1" applyProtection="1">
      <alignment horizontal="center"/>
      <protection locked="0"/>
    </xf>
    <xf numFmtId="0" fontId="20" fillId="0" borderId="0" xfId="0" applyFont="1" applyFill="1" applyBorder="1" applyAlignment="1" applyProtection="1">
      <alignment horizontal="center"/>
    </xf>
    <xf numFmtId="0" fontId="15" fillId="0" borderId="0" xfId="0" applyFont="1" applyFill="1" applyBorder="1" applyAlignment="1" applyProtection="1"/>
    <xf numFmtId="8" fontId="18" fillId="0" borderId="0" xfId="0" applyNumberFormat="1" applyFont="1" applyFill="1" applyBorder="1" applyProtection="1"/>
    <xf numFmtId="0" fontId="15" fillId="0" borderId="0" xfId="0" applyFont="1" applyFill="1" applyBorder="1" applyAlignment="1" applyProtection="1">
      <alignment horizontal="center"/>
    </xf>
    <xf numFmtId="0" fontId="15" fillId="3" borderId="12" xfId="0" applyFont="1" applyFill="1" applyBorder="1" applyAlignment="1" applyProtection="1">
      <alignment horizontal="center"/>
      <protection locked="0"/>
    </xf>
    <xf numFmtId="0" fontId="15" fillId="3" borderId="14" xfId="0" applyFont="1" applyFill="1" applyBorder="1" applyAlignment="1" applyProtection="1">
      <alignment horizontal="center"/>
      <protection locked="0"/>
    </xf>
    <xf numFmtId="8" fontId="15" fillId="0" borderId="0" xfId="0" applyNumberFormat="1" applyFont="1" applyFill="1" applyBorder="1" applyAlignment="1" applyProtection="1">
      <alignment horizontal="center"/>
    </xf>
    <xf numFmtId="44" fontId="15" fillId="0" borderId="22" xfId="2" applyFont="1" applyFill="1" applyBorder="1" applyAlignment="1" applyProtection="1">
      <alignment horizontal="center"/>
    </xf>
    <xf numFmtId="8" fontId="15" fillId="0" borderId="0" xfId="0" applyNumberFormat="1" applyFont="1" applyFill="1" applyBorder="1" applyProtection="1"/>
    <xf numFmtId="8" fontId="7" fillId="0" borderId="0" xfId="0" quotePrefix="1" applyNumberFormat="1" applyFont="1" applyProtection="1"/>
    <xf numFmtId="0" fontId="18" fillId="3" borderId="7" xfId="0" applyFont="1" applyFill="1" applyBorder="1" applyAlignment="1" applyProtection="1">
      <alignment horizontal="center" wrapText="1"/>
      <protection locked="0"/>
    </xf>
    <xf numFmtId="0" fontId="15" fillId="0" borderId="0" xfId="0" quotePrefix="1" applyFont="1" applyFill="1" applyBorder="1" applyAlignment="1" applyProtection="1">
      <alignment horizontal="center"/>
    </xf>
    <xf numFmtId="44" fontId="15" fillId="3" borderId="22" xfId="2" applyFont="1" applyFill="1" applyBorder="1" applyAlignment="1" applyProtection="1">
      <alignment horizontal="center"/>
      <protection locked="0"/>
    </xf>
    <xf numFmtId="0" fontId="22" fillId="0" borderId="0" xfId="0" applyFont="1" applyFill="1" applyBorder="1" applyProtection="1"/>
    <xf numFmtId="0" fontId="22" fillId="0" borderId="0" xfId="0" applyFont="1" applyFill="1" applyBorder="1" applyAlignment="1" applyProtection="1">
      <alignment horizontal="center"/>
    </xf>
    <xf numFmtId="0" fontId="22" fillId="0" borderId="0" xfId="0" applyFont="1" applyFill="1" applyBorder="1" applyAlignment="1" applyProtection="1"/>
    <xf numFmtId="44" fontId="22" fillId="0" borderId="0" xfId="2" applyFont="1" applyFill="1" applyBorder="1" applyAlignment="1" applyProtection="1">
      <alignment horizontal="center"/>
      <protection locked="0"/>
    </xf>
    <xf numFmtId="44" fontId="22" fillId="0" borderId="0" xfId="2" applyFont="1" applyFill="1" applyBorder="1" applyAlignment="1" applyProtection="1">
      <alignment horizontal="center"/>
    </xf>
    <xf numFmtId="0" fontId="13" fillId="0" borderId="0"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50" fillId="0" borderId="0" xfId="0" applyFont="1" applyBorder="1" applyProtection="1"/>
    <xf numFmtId="0" fontId="51" fillId="0" borderId="0" xfId="0" applyFont="1" applyFill="1" applyBorder="1" applyAlignment="1" applyProtection="1">
      <alignment vertical="top"/>
    </xf>
    <xf numFmtId="0" fontId="50" fillId="0" borderId="0" xfId="0" applyFont="1" applyFill="1" applyBorder="1" applyAlignment="1" applyProtection="1">
      <alignment vertical="top" wrapText="1"/>
    </xf>
    <xf numFmtId="0" fontId="19" fillId="3" borderId="12" xfId="0" applyFont="1" applyFill="1" applyBorder="1" applyAlignment="1" applyProtection="1">
      <alignment horizontal="center" vertical="center" wrapText="1"/>
      <protection locked="0"/>
    </xf>
    <xf numFmtId="0" fontId="19" fillId="3" borderId="13" xfId="0" applyFont="1" applyFill="1" applyBorder="1" applyAlignment="1" applyProtection="1">
      <alignment horizontal="center" vertical="center" wrapText="1"/>
      <protection locked="0"/>
    </xf>
    <xf numFmtId="0" fontId="19" fillId="3" borderId="14" xfId="0" applyFont="1" applyFill="1" applyBorder="1" applyAlignment="1" applyProtection="1">
      <alignment horizontal="center" vertical="center" wrapText="1"/>
      <protection locked="0"/>
    </xf>
    <xf numFmtId="0" fontId="50" fillId="0" borderId="0" xfId="0" applyFont="1" applyFill="1" applyBorder="1" applyAlignment="1" applyProtection="1">
      <alignment vertical="top"/>
    </xf>
    <xf numFmtId="44" fontId="13" fillId="0" borderId="0" xfId="0" applyNumberFormat="1" applyFont="1" applyFill="1" applyBorder="1" applyProtection="1"/>
    <xf numFmtId="37" fontId="13" fillId="0" borderId="0" xfId="2" applyNumberFormat="1" applyFont="1" applyFill="1" applyBorder="1" applyProtection="1"/>
    <xf numFmtId="0" fontId="18" fillId="0" borderId="23" xfId="0" applyFont="1" applyFill="1" applyBorder="1" applyProtection="1"/>
    <xf numFmtId="0" fontId="18" fillId="0" borderId="11" xfId="0" applyFont="1" applyFill="1" applyBorder="1" applyProtection="1"/>
    <xf numFmtId="44" fontId="18" fillId="0" borderId="11" xfId="2" applyFont="1" applyFill="1" applyBorder="1" applyProtection="1"/>
    <xf numFmtId="0" fontId="18" fillId="0" borderId="11" xfId="0" applyFont="1" applyFill="1" applyBorder="1" applyAlignment="1" applyProtection="1">
      <alignment horizontal="center"/>
    </xf>
    <xf numFmtId="0" fontId="18" fillId="0" borderId="11" xfId="0" quotePrefix="1" applyFont="1" applyFill="1" applyBorder="1" applyProtection="1"/>
    <xf numFmtId="44" fontId="13" fillId="0" borderId="40" xfId="2" applyFont="1" applyFill="1" applyBorder="1" applyProtection="1"/>
    <xf numFmtId="37" fontId="3" fillId="0" borderId="0" xfId="2" applyNumberFormat="1" applyFont="1" applyFill="1" applyBorder="1" applyProtection="1"/>
    <xf numFmtId="0" fontId="3" fillId="0" borderId="23" xfId="0" applyFont="1" applyFill="1" applyBorder="1" applyProtection="1"/>
    <xf numFmtId="0" fontId="3" fillId="0" borderId="11" xfId="0" applyFont="1" applyFill="1" applyBorder="1" applyAlignment="1" applyProtection="1"/>
    <xf numFmtId="44" fontId="3" fillId="0" borderId="11" xfId="2" applyFont="1" applyFill="1" applyBorder="1" applyAlignment="1" applyProtection="1">
      <protection locked="0"/>
    </xf>
    <xf numFmtId="44" fontId="3" fillId="0" borderId="11" xfId="2" applyFont="1" applyFill="1" applyBorder="1" applyAlignment="1" applyProtection="1"/>
    <xf numFmtId="0" fontId="3" fillId="0" borderId="11" xfId="0" applyFont="1" applyFill="1" applyBorder="1" applyAlignment="1" applyProtection="1">
      <alignment horizontal="center"/>
    </xf>
    <xf numFmtId="44" fontId="3" fillId="0" borderId="0" xfId="2" applyFont="1" applyFill="1" applyBorder="1" applyAlignment="1" applyProtection="1">
      <protection locked="0"/>
    </xf>
    <xf numFmtId="0" fontId="3" fillId="0" borderId="0" xfId="0" applyFont="1" applyFill="1" applyBorder="1" applyAlignment="1" applyProtection="1"/>
    <xf numFmtId="44" fontId="3" fillId="0" borderId="0" xfId="0" applyNumberFormat="1" applyFont="1" applyFill="1" applyBorder="1" applyProtection="1"/>
    <xf numFmtId="44" fontId="3" fillId="0" borderId="0" xfId="2" applyFont="1" applyFill="1" applyBorder="1" applyAlignment="1" applyProtection="1"/>
    <xf numFmtId="0" fontId="3" fillId="12" borderId="12" xfId="0" applyFont="1" applyFill="1" applyBorder="1" applyProtection="1"/>
    <xf numFmtId="0" fontId="3" fillId="12" borderId="13" xfId="0" applyFont="1" applyFill="1" applyBorder="1" applyProtection="1"/>
    <xf numFmtId="0" fontId="3" fillId="12" borderId="13" xfId="0" applyFont="1" applyFill="1" applyBorder="1" applyAlignment="1" applyProtection="1">
      <alignment horizontal="center"/>
    </xf>
    <xf numFmtId="0" fontId="3" fillId="12" borderId="13" xfId="0" applyFont="1" applyFill="1" applyBorder="1" applyAlignment="1" applyProtection="1"/>
    <xf numFmtId="44" fontId="33" fillId="12" borderId="29" xfId="0" applyNumberFormat="1" applyFont="1" applyFill="1" applyBorder="1" applyAlignment="1" applyProtection="1"/>
    <xf numFmtId="0" fontId="3" fillId="0" borderId="0" xfId="0" applyFont="1" applyFill="1" applyBorder="1" applyAlignment="1" applyProtection="1">
      <protection locked="0"/>
    </xf>
    <xf numFmtId="8" fontId="18" fillId="0" borderId="0" xfId="2" applyNumberFormat="1" applyFont="1" applyFill="1" applyBorder="1" applyAlignment="1" applyProtection="1">
      <alignment horizontal="center"/>
    </xf>
    <xf numFmtId="0" fontId="13" fillId="12" borderId="13" xfId="0" applyFont="1" applyFill="1" applyBorder="1" applyAlignment="1" applyProtection="1"/>
    <xf numFmtId="0" fontId="13" fillId="12" borderId="14" xfId="0" applyFont="1" applyFill="1" applyBorder="1" applyAlignment="1" applyProtection="1"/>
    <xf numFmtId="44" fontId="13" fillId="12" borderId="29" xfId="0" applyNumberFormat="1" applyFont="1" applyFill="1" applyBorder="1" applyProtection="1"/>
    <xf numFmtId="0" fontId="3" fillId="12" borderId="0" xfId="0" applyFont="1" applyFill="1" applyAlignment="1" applyProtection="1">
      <alignment horizontal="center"/>
    </xf>
    <xf numFmtId="0" fontId="3" fillId="0" borderId="0" xfId="0" applyFont="1" applyAlignment="1" applyProtection="1">
      <alignment horizontal="left"/>
    </xf>
    <xf numFmtId="0" fontId="53" fillId="0" borderId="0" xfId="0" applyFont="1" applyProtection="1"/>
    <xf numFmtId="0" fontId="36" fillId="11" borderId="49" xfId="0" applyFont="1" applyFill="1" applyBorder="1" applyAlignment="1" applyProtection="1">
      <alignment vertical="top"/>
    </xf>
    <xf numFmtId="0" fontId="36" fillId="11" borderId="51" xfId="0" applyFont="1" applyFill="1" applyBorder="1" applyAlignment="1" applyProtection="1">
      <alignment vertical="top"/>
    </xf>
    <xf numFmtId="0" fontId="3" fillId="0" borderId="48" xfId="0" applyFont="1" applyBorder="1" applyProtection="1"/>
    <xf numFmtId="0" fontId="10" fillId="10" borderId="0" xfId="0" applyFont="1" applyFill="1" applyBorder="1" applyAlignment="1" applyProtection="1">
      <alignment horizontal="left"/>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844D2D5-46A8-4DA5-AF53-80BEBD5F317E}" type="doc">
      <dgm:prSet loTypeId="urn:microsoft.com/office/officeart/2005/8/layout/hProcess3" loCatId="process" qsTypeId="urn:microsoft.com/office/officeart/2005/8/quickstyle/simple1" qsCatId="simple" csTypeId="urn:microsoft.com/office/officeart/2005/8/colors/accent1_2" csCatId="accent1" phldr="1"/>
      <dgm:spPr/>
    </dgm:pt>
    <dgm:pt modelId="{022B0AFC-E0F3-4CD9-8796-3EAA356B1E45}">
      <dgm:prSet phldrT="[Text]"/>
      <dgm:spPr/>
      <dgm:t>
        <a:bodyPr/>
        <a:lstStyle/>
        <a:p>
          <a:endParaRPr lang="en-US"/>
        </a:p>
      </dgm:t>
    </dgm:pt>
    <dgm:pt modelId="{30D7D6A5-5C4F-4599-B3E8-9AF1A7BA36A5}" type="parTrans" cxnId="{BD1E0298-3D44-4A0B-A822-2C77ED096B66}">
      <dgm:prSet/>
      <dgm:spPr/>
      <dgm:t>
        <a:bodyPr/>
        <a:lstStyle/>
        <a:p>
          <a:endParaRPr lang="en-US"/>
        </a:p>
      </dgm:t>
    </dgm:pt>
    <dgm:pt modelId="{E0425CB4-4A4D-46EC-BC94-70F58600B273}" type="sibTrans" cxnId="{BD1E0298-3D44-4A0B-A822-2C77ED096B66}">
      <dgm:prSet/>
      <dgm:spPr/>
      <dgm:t>
        <a:bodyPr/>
        <a:lstStyle/>
        <a:p>
          <a:endParaRPr lang="en-US"/>
        </a:p>
      </dgm:t>
    </dgm:pt>
    <dgm:pt modelId="{24BC99CB-49FB-4876-BE68-F4CBC1BBAFB9}" type="pres">
      <dgm:prSet presAssocID="{0844D2D5-46A8-4DA5-AF53-80BEBD5F317E}" presName="Name0" presStyleCnt="0">
        <dgm:presLayoutVars>
          <dgm:dir/>
          <dgm:animLvl val="lvl"/>
          <dgm:resizeHandles val="exact"/>
        </dgm:presLayoutVars>
      </dgm:prSet>
      <dgm:spPr/>
    </dgm:pt>
    <dgm:pt modelId="{DE0C60C1-8BB3-4F58-86BF-82DE620356BC}" type="pres">
      <dgm:prSet presAssocID="{0844D2D5-46A8-4DA5-AF53-80BEBD5F317E}" presName="dummy" presStyleCnt="0"/>
      <dgm:spPr/>
    </dgm:pt>
    <dgm:pt modelId="{5608B503-BD18-400A-AB4F-04E3C4B11381}" type="pres">
      <dgm:prSet presAssocID="{0844D2D5-46A8-4DA5-AF53-80BEBD5F317E}" presName="linH" presStyleCnt="0"/>
      <dgm:spPr/>
    </dgm:pt>
    <dgm:pt modelId="{6F7CCF62-8ABD-47EF-A5A3-21F22713B2A2}" type="pres">
      <dgm:prSet presAssocID="{0844D2D5-46A8-4DA5-AF53-80BEBD5F317E}" presName="padding1" presStyleCnt="0"/>
      <dgm:spPr/>
    </dgm:pt>
    <dgm:pt modelId="{72BA9897-0B7F-417A-A2C2-DB1045B6897C}" type="pres">
      <dgm:prSet presAssocID="{022B0AFC-E0F3-4CD9-8796-3EAA356B1E45}" presName="linV" presStyleCnt="0"/>
      <dgm:spPr/>
    </dgm:pt>
    <dgm:pt modelId="{5843AF9C-4279-4649-ADFC-15FC8D334DE4}" type="pres">
      <dgm:prSet presAssocID="{022B0AFC-E0F3-4CD9-8796-3EAA356B1E45}" presName="spVertical1" presStyleCnt="0"/>
      <dgm:spPr/>
    </dgm:pt>
    <dgm:pt modelId="{DC5599B0-8BAF-46C6-8F9D-0887612C5167}" type="pres">
      <dgm:prSet presAssocID="{022B0AFC-E0F3-4CD9-8796-3EAA356B1E45}" presName="parTx" presStyleLbl="revTx" presStyleIdx="0" presStyleCnt="1">
        <dgm:presLayoutVars>
          <dgm:chMax val="0"/>
          <dgm:chPref val="0"/>
          <dgm:bulletEnabled val="1"/>
        </dgm:presLayoutVars>
      </dgm:prSet>
      <dgm:spPr/>
    </dgm:pt>
    <dgm:pt modelId="{4D6F7C0C-BFEF-432B-923B-BB08A7A8A06B}" type="pres">
      <dgm:prSet presAssocID="{022B0AFC-E0F3-4CD9-8796-3EAA356B1E45}" presName="spVertical2" presStyleCnt="0"/>
      <dgm:spPr/>
    </dgm:pt>
    <dgm:pt modelId="{BF81AAFE-89CA-437A-A213-7D71849B60A5}" type="pres">
      <dgm:prSet presAssocID="{022B0AFC-E0F3-4CD9-8796-3EAA356B1E45}" presName="spVertical3" presStyleCnt="0"/>
      <dgm:spPr/>
    </dgm:pt>
    <dgm:pt modelId="{A74C9C7D-DEBE-4C89-874B-634F4E938007}" type="pres">
      <dgm:prSet presAssocID="{0844D2D5-46A8-4DA5-AF53-80BEBD5F317E}" presName="padding2" presStyleCnt="0"/>
      <dgm:spPr/>
    </dgm:pt>
    <dgm:pt modelId="{E2A3666B-556F-46EA-89F0-F8F87D631DEB}" type="pres">
      <dgm:prSet presAssocID="{0844D2D5-46A8-4DA5-AF53-80BEBD5F317E}" presName="negArrow" presStyleCnt="0"/>
      <dgm:spPr/>
    </dgm:pt>
    <dgm:pt modelId="{C3B6B737-66AA-495B-BB17-2C1BAC669CC8}" type="pres">
      <dgm:prSet presAssocID="{0844D2D5-46A8-4DA5-AF53-80BEBD5F317E}" presName="backgroundArrow" presStyleLbl="node1" presStyleIdx="0" presStyleCnt="1" custAng="10800000" custLinFactNeighborX="-1875" custLinFactNeighborY="-1479"/>
      <dgm:spPr>
        <a:solidFill>
          <a:srgbClr val="FF0000"/>
        </a:solidFill>
      </dgm:spPr>
    </dgm:pt>
  </dgm:ptLst>
  <dgm:cxnLst>
    <dgm:cxn modelId="{75CB9914-6B03-448D-851B-5757AD1B7DC4}" type="presOf" srcId="{0844D2D5-46A8-4DA5-AF53-80BEBD5F317E}" destId="{24BC99CB-49FB-4876-BE68-F4CBC1BBAFB9}" srcOrd="0" destOrd="0" presId="urn:microsoft.com/office/officeart/2005/8/layout/hProcess3"/>
    <dgm:cxn modelId="{BD1E0298-3D44-4A0B-A822-2C77ED096B66}" srcId="{0844D2D5-46A8-4DA5-AF53-80BEBD5F317E}" destId="{022B0AFC-E0F3-4CD9-8796-3EAA356B1E45}" srcOrd="0" destOrd="0" parTransId="{30D7D6A5-5C4F-4599-B3E8-9AF1A7BA36A5}" sibTransId="{E0425CB4-4A4D-46EC-BC94-70F58600B273}"/>
    <dgm:cxn modelId="{FEA009C2-FFAA-4A12-9E4F-3C18267D5BEC}" type="presOf" srcId="{022B0AFC-E0F3-4CD9-8796-3EAA356B1E45}" destId="{DC5599B0-8BAF-46C6-8F9D-0887612C5167}" srcOrd="0" destOrd="0" presId="urn:microsoft.com/office/officeart/2005/8/layout/hProcess3"/>
    <dgm:cxn modelId="{881B106E-4A48-463A-BEF7-5E449763998E}" type="presParOf" srcId="{24BC99CB-49FB-4876-BE68-F4CBC1BBAFB9}" destId="{DE0C60C1-8BB3-4F58-86BF-82DE620356BC}" srcOrd="0" destOrd="0" presId="urn:microsoft.com/office/officeart/2005/8/layout/hProcess3"/>
    <dgm:cxn modelId="{2AE7E7AA-8F68-4E04-B778-0D8A0D04B2A0}" type="presParOf" srcId="{24BC99CB-49FB-4876-BE68-F4CBC1BBAFB9}" destId="{5608B503-BD18-400A-AB4F-04E3C4B11381}" srcOrd="1" destOrd="0" presId="urn:microsoft.com/office/officeart/2005/8/layout/hProcess3"/>
    <dgm:cxn modelId="{09CFBF01-91BC-437C-8E41-64FD0516B6D4}" type="presParOf" srcId="{5608B503-BD18-400A-AB4F-04E3C4B11381}" destId="{6F7CCF62-8ABD-47EF-A5A3-21F22713B2A2}" srcOrd="0" destOrd="0" presId="urn:microsoft.com/office/officeart/2005/8/layout/hProcess3"/>
    <dgm:cxn modelId="{963ADDA5-47C1-4F94-8857-1371AC9CD4C1}" type="presParOf" srcId="{5608B503-BD18-400A-AB4F-04E3C4B11381}" destId="{72BA9897-0B7F-417A-A2C2-DB1045B6897C}" srcOrd="1" destOrd="0" presId="urn:microsoft.com/office/officeart/2005/8/layout/hProcess3"/>
    <dgm:cxn modelId="{F2B0F1F5-99B7-4B0A-8537-50AE39347BDA}" type="presParOf" srcId="{72BA9897-0B7F-417A-A2C2-DB1045B6897C}" destId="{5843AF9C-4279-4649-ADFC-15FC8D334DE4}" srcOrd="0" destOrd="0" presId="urn:microsoft.com/office/officeart/2005/8/layout/hProcess3"/>
    <dgm:cxn modelId="{6B552CB0-1B2B-45C0-8CAF-6897215BAA5E}" type="presParOf" srcId="{72BA9897-0B7F-417A-A2C2-DB1045B6897C}" destId="{DC5599B0-8BAF-46C6-8F9D-0887612C5167}" srcOrd="1" destOrd="0" presId="urn:microsoft.com/office/officeart/2005/8/layout/hProcess3"/>
    <dgm:cxn modelId="{EFA88909-459F-436C-A007-03E94B62A8F3}" type="presParOf" srcId="{72BA9897-0B7F-417A-A2C2-DB1045B6897C}" destId="{4D6F7C0C-BFEF-432B-923B-BB08A7A8A06B}" srcOrd="2" destOrd="0" presId="urn:microsoft.com/office/officeart/2005/8/layout/hProcess3"/>
    <dgm:cxn modelId="{77732519-4B22-4705-AF77-F79F772584B8}" type="presParOf" srcId="{72BA9897-0B7F-417A-A2C2-DB1045B6897C}" destId="{BF81AAFE-89CA-437A-A213-7D71849B60A5}" srcOrd="3" destOrd="0" presId="urn:microsoft.com/office/officeart/2005/8/layout/hProcess3"/>
    <dgm:cxn modelId="{D64251C9-11FB-4549-A322-C361623C8F03}" type="presParOf" srcId="{5608B503-BD18-400A-AB4F-04E3C4B11381}" destId="{A74C9C7D-DEBE-4C89-874B-634F4E938007}" srcOrd="2" destOrd="0" presId="urn:microsoft.com/office/officeart/2005/8/layout/hProcess3"/>
    <dgm:cxn modelId="{B6CBD382-AFDC-4888-B1BB-BE01BF5A248A}" type="presParOf" srcId="{5608B503-BD18-400A-AB4F-04E3C4B11381}" destId="{E2A3666B-556F-46EA-89F0-F8F87D631DEB}" srcOrd="3" destOrd="0" presId="urn:microsoft.com/office/officeart/2005/8/layout/hProcess3"/>
    <dgm:cxn modelId="{43A288E0-D9C0-42F3-AFD8-9496369AC738}" type="presParOf" srcId="{5608B503-BD18-400A-AB4F-04E3C4B11381}" destId="{C3B6B737-66AA-495B-BB17-2C1BAC669CC8}"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0844D2D5-46A8-4DA5-AF53-80BEBD5F317E}" type="doc">
      <dgm:prSet loTypeId="urn:microsoft.com/office/officeart/2005/8/layout/hProcess3" loCatId="process" qsTypeId="urn:microsoft.com/office/officeart/2005/8/quickstyle/simple1" qsCatId="simple" csTypeId="urn:microsoft.com/office/officeart/2005/8/colors/accent1_2" csCatId="accent1" phldr="1"/>
      <dgm:spPr/>
    </dgm:pt>
    <dgm:pt modelId="{022B0AFC-E0F3-4CD9-8796-3EAA356B1E45}">
      <dgm:prSet phldrT="[Text]"/>
      <dgm:spPr/>
      <dgm:t>
        <a:bodyPr/>
        <a:lstStyle/>
        <a:p>
          <a:r>
            <a:rPr lang="en-US"/>
            <a:t>Fill in Dates and Times; in this format: 6:00 AM, with a space after the minute.</a:t>
          </a:r>
        </a:p>
      </dgm:t>
    </dgm:pt>
    <dgm:pt modelId="{30D7D6A5-5C4F-4599-B3E8-9AF1A7BA36A5}" type="parTrans" cxnId="{BD1E0298-3D44-4A0B-A822-2C77ED096B66}">
      <dgm:prSet/>
      <dgm:spPr/>
      <dgm:t>
        <a:bodyPr/>
        <a:lstStyle/>
        <a:p>
          <a:endParaRPr lang="en-US"/>
        </a:p>
      </dgm:t>
    </dgm:pt>
    <dgm:pt modelId="{E0425CB4-4A4D-46EC-BC94-70F58600B273}" type="sibTrans" cxnId="{BD1E0298-3D44-4A0B-A822-2C77ED096B66}">
      <dgm:prSet/>
      <dgm:spPr/>
      <dgm:t>
        <a:bodyPr/>
        <a:lstStyle/>
        <a:p>
          <a:endParaRPr lang="en-US"/>
        </a:p>
      </dgm:t>
    </dgm:pt>
    <dgm:pt modelId="{24BC99CB-49FB-4876-BE68-F4CBC1BBAFB9}" type="pres">
      <dgm:prSet presAssocID="{0844D2D5-46A8-4DA5-AF53-80BEBD5F317E}" presName="Name0" presStyleCnt="0">
        <dgm:presLayoutVars>
          <dgm:dir/>
          <dgm:animLvl val="lvl"/>
          <dgm:resizeHandles val="exact"/>
        </dgm:presLayoutVars>
      </dgm:prSet>
      <dgm:spPr/>
    </dgm:pt>
    <dgm:pt modelId="{DE0C60C1-8BB3-4F58-86BF-82DE620356BC}" type="pres">
      <dgm:prSet presAssocID="{0844D2D5-46A8-4DA5-AF53-80BEBD5F317E}" presName="dummy" presStyleCnt="0"/>
      <dgm:spPr/>
    </dgm:pt>
    <dgm:pt modelId="{5608B503-BD18-400A-AB4F-04E3C4B11381}" type="pres">
      <dgm:prSet presAssocID="{0844D2D5-46A8-4DA5-AF53-80BEBD5F317E}" presName="linH" presStyleCnt="0"/>
      <dgm:spPr/>
    </dgm:pt>
    <dgm:pt modelId="{6F7CCF62-8ABD-47EF-A5A3-21F22713B2A2}" type="pres">
      <dgm:prSet presAssocID="{0844D2D5-46A8-4DA5-AF53-80BEBD5F317E}" presName="padding1" presStyleCnt="0"/>
      <dgm:spPr/>
    </dgm:pt>
    <dgm:pt modelId="{72BA9897-0B7F-417A-A2C2-DB1045B6897C}" type="pres">
      <dgm:prSet presAssocID="{022B0AFC-E0F3-4CD9-8796-3EAA356B1E45}" presName="linV" presStyleCnt="0"/>
      <dgm:spPr/>
    </dgm:pt>
    <dgm:pt modelId="{5843AF9C-4279-4649-ADFC-15FC8D334DE4}" type="pres">
      <dgm:prSet presAssocID="{022B0AFC-E0F3-4CD9-8796-3EAA356B1E45}" presName="spVertical1" presStyleCnt="0"/>
      <dgm:spPr/>
    </dgm:pt>
    <dgm:pt modelId="{DC5599B0-8BAF-46C6-8F9D-0887612C5167}" type="pres">
      <dgm:prSet presAssocID="{022B0AFC-E0F3-4CD9-8796-3EAA356B1E45}" presName="parTx" presStyleLbl="revTx" presStyleIdx="0" presStyleCnt="1" custLinFactY="49313" custLinFactNeighborX="-509" custLinFactNeighborY="100000">
        <dgm:presLayoutVars>
          <dgm:chMax val="0"/>
          <dgm:chPref val="0"/>
          <dgm:bulletEnabled val="1"/>
        </dgm:presLayoutVars>
      </dgm:prSet>
      <dgm:spPr/>
    </dgm:pt>
    <dgm:pt modelId="{4D6F7C0C-BFEF-432B-923B-BB08A7A8A06B}" type="pres">
      <dgm:prSet presAssocID="{022B0AFC-E0F3-4CD9-8796-3EAA356B1E45}" presName="spVertical2" presStyleCnt="0"/>
      <dgm:spPr/>
    </dgm:pt>
    <dgm:pt modelId="{BF81AAFE-89CA-437A-A213-7D71849B60A5}" type="pres">
      <dgm:prSet presAssocID="{022B0AFC-E0F3-4CD9-8796-3EAA356B1E45}" presName="spVertical3" presStyleCnt="0"/>
      <dgm:spPr/>
    </dgm:pt>
    <dgm:pt modelId="{A74C9C7D-DEBE-4C89-874B-634F4E938007}" type="pres">
      <dgm:prSet presAssocID="{0844D2D5-46A8-4DA5-AF53-80BEBD5F317E}" presName="padding2" presStyleCnt="0"/>
      <dgm:spPr/>
    </dgm:pt>
    <dgm:pt modelId="{E2A3666B-556F-46EA-89F0-F8F87D631DEB}" type="pres">
      <dgm:prSet presAssocID="{0844D2D5-46A8-4DA5-AF53-80BEBD5F317E}" presName="negArrow" presStyleCnt="0"/>
      <dgm:spPr/>
    </dgm:pt>
    <dgm:pt modelId="{C3B6B737-66AA-495B-BB17-2C1BAC669CC8}" type="pres">
      <dgm:prSet presAssocID="{0844D2D5-46A8-4DA5-AF53-80BEBD5F317E}" presName="backgroundArrow" presStyleLbl="node1" presStyleIdx="0" presStyleCnt="1" custAng="10800000" custLinFactNeighborX="-20417" custLinFactNeighborY="80218"/>
      <dgm:spPr/>
    </dgm:pt>
  </dgm:ptLst>
  <dgm:cxnLst>
    <dgm:cxn modelId="{75CB9914-6B03-448D-851B-5757AD1B7DC4}" type="presOf" srcId="{0844D2D5-46A8-4DA5-AF53-80BEBD5F317E}" destId="{24BC99CB-49FB-4876-BE68-F4CBC1BBAFB9}" srcOrd="0" destOrd="0" presId="urn:microsoft.com/office/officeart/2005/8/layout/hProcess3"/>
    <dgm:cxn modelId="{BD1E0298-3D44-4A0B-A822-2C77ED096B66}" srcId="{0844D2D5-46A8-4DA5-AF53-80BEBD5F317E}" destId="{022B0AFC-E0F3-4CD9-8796-3EAA356B1E45}" srcOrd="0" destOrd="0" parTransId="{30D7D6A5-5C4F-4599-B3E8-9AF1A7BA36A5}" sibTransId="{E0425CB4-4A4D-46EC-BC94-70F58600B273}"/>
    <dgm:cxn modelId="{FEA009C2-FFAA-4A12-9E4F-3C18267D5BEC}" type="presOf" srcId="{022B0AFC-E0F3-4CD9-8796-3EAA356B1E45}" destId="{DC5599B0-8BAF-46C6-8F9D-0887612C5167}" srcOrd="0" destOrd="0" presId="urn:microsoft.com/office/officeart/2005/8/layout/hProcess3"/>
    <dgm:cxn modelId="{881B106E-4A48-463A-BEF7-5E449763998E}" type="presParOf" srcId="{24BC99CB-49FB-4876-BE68-F4CBC1BBAFB9}" destId="{DE0C60C1-8BB3-4F58-86BF-82DE620356BC}" srcOrd="0" destOrd="0" presId="urn:microsoft.com/office/officeart/2005/8/layout/hProcess3"/>
    <dgm:cxn modelId="{2AE7E7AA-8F68-4E04-B778-0D8A0D04B2A0}" type="presParOf" srcId="{24BC99CB-49FB-4876-BE68-F4CBC1BBAFB9}" destId="{5608B503-BD18-400A-AB4F-04E3C4B11381}" srcOrd="1" destOrd="0" presId="urn:microsoft.com/office/officeart/2005/8/layout/hProcess3"/>
    <dgm:cxn modelId="{09CFBF01-91BC-437C-8E41-64FD0516B6D4}" type="presParOf" srcId="{5608B503-BD18-400A-AB4F-04E3C4B11381}" destId="{6F7CCF62-8ABD-47EF-A5A3-21F22713B2A2}" srcOrd="0" destOrd="0" presId="urn:microsoft.com/office/officeart/2005/8/layout/hProcess3"/>
    <dgm:cxn modelId="{963ADDA5-47C1-4F94-8857-1371AC9CD4C1}" type="presParOf" srcId="{5608B503-BD18-400A-AB4F-04E3C4B11381}" destId="{72BA9897-0B7F-417A-A2C2-DB1045B6897C}" srcOrd="1" destOrd="0" presId="urn:microsoft.com/office/officeart/2005/8/layout/hProcess3"/>
    <dgm:cxn modelId="{F2B0F1F5-99B7-4B0A-8537-50AE39347BDA}" type="presParOf" srcId="{72BA9897-0B7F-417A-A2C2-DB1045B6897C}" destId="{5843AF9C-4279-4649-ADFC-15FC8D334DE4}" srcOrd="0" destOrd="0" presId="urn:microsoft.com/office/officeart/2005/8/layout/hProcess3"/>
    <dgm:cxn modelId="{6B552CB0-1B2B-45C0-8CAF-6897215BAA5E}" type="presParOf" srcId="{72BA9897-0B7F-417A-A2C2-DB1045B6897C}" destId="{DC5599B0-8BAF-46C6-8F9D-0887612C5167}" srcOrd="1" destOrd="0" presId="urn:microsoft.com/office/officeart/2005/8/layout/hProcess3"/>
    <dgm:cxn modelId="{EFA88909-459F-436C-A007-03E94B62A8F3}" type="presParOf" srcId="{72BA9897-0B7F-417A-A2C2-DB1045B6897C}" destId="{4D6F7C0C-BFEF-432B-923B-BB08A7A8A06B}" srcOrd="2" destOrd="0" presId="urn:microsoft.com/office/officeart/2005/8/layout/hProcess3"/>
    <dgm:cxn modelId="{77732519-4B22-4705-AF77-F79F772584B8}" type="presParOf" srcId="{72BA9897-0B7F-417A-A2C2-DB1045B6897C}" destId="{BF81AAFE-89CA-437A-A213-7D71849B60A5}" srcOrd="3" destOrd="0" presId="urn:microsoft.com/office/officeart/2005/8/layout/hProcess3"/>
    <dgm:cxn modelId="{D64251C9-11FB-4549-A322-C361623C8F03}" type="presParOf" srcId="{5608B503-BD18-400A-AB4F-04E3C4B11381}" destId="{A74C9C7D-DEBE-4C89-874B-634F4E938007}" srcOrd="2" destOrd="0" presId="urn:microsoft.com/office/officeart/2005/8/layout/hProcess3"/>
    <dgm:cxn modelId="{B6CBD382-AFDC-4888-B1BB-BE01BF5A248A}" type="presParOf" srcId="{5608B503-BD18-400A-AB4F-04E3C4B11381}" destId="{E2A3666B-556F-46EA-89F0-F8F87D631DEB}" srcOrd="3" destOrd="0" presId="urn:microsoft.com/office/officeart/2005/8/layout/hProcess3"/>
    <dgm:cxn modelId="{43A288E0-D9C0-42F3-AFD8-9496369AC738}" type="presParOf" srcId="{5608B503-BD18-400A-AB4F-04E3C4B11381}" destId="{C3B6B737-66AA-495B-BB17-2C1BAC669CC8}" srcOrd="4" destOrd="0" presId="urn:microsoft.com/office/officeart/2005/8/layout/hProcess3"/>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0844D2D5-46A8-4DA5-AF53-80BEBD5F317E}" type="doc">
      <dgm:prSet loTypeId="urn:microsoft.com/office/officeart/2005/8/layout/hProcess3" loCatId="process" qsTypeId="urn:microsoft.com/office/officeart/2005/8/quickstyle/simple1" qsCatId="simple" csTypeId="urn:microsoft.com/office/officeart/2005/8/colors/accent1_2" csCatId="accent1" phldr="1"/>
      <dgm:spPr/>
    </dgm:pt>
    <dgm:pt modelId="{022B0AFC-E0F3-4CD9-8796-3EAA356B1E45}">
      <dgm:prSet phldrT="[Text]"/>
      <dgm:spPr/>
      <dgm:t>
        <a:bodyPr/>
        <a:lstStyle/>
        <a:p>
          <a:endParaRPr lang="en-US"/>
        </a:p>
      </dgm:t>
    </dgm:pt>
    <dgm:pt modelId="{30D7D6A5-5C4F-4599-B3E8-9AF1A7BA36A5}" type="parTrans" cxnId="{BD1E0298-3D44-4A0B-A822-2C77ED096B66}">
      <dgm:prSet/>
      <dgm:spPr/>
      <dgm:t>
        <a:bodyPr/>
        <a:lstStyle/>
        <a:p>
          <a:endParaRPr lang="en-US"/>
        </a:p>
      </dgm:t>
    </dgm:pt>
    <dgm:pt modelId="{E0425CB4-4A4D-46EC-BC94-70F58600B273}" type="sibTrans" cxnId="{BD1E0298-3D44-4A0B-A822-2C77ED096B66}">
      <dgm:prSet/>
      <dgm:spPr/>
      <dgm:t>
        <a:bodyPr/>
        <a:lstStyle/>
        <a:p>
          <a:endParaRPr lang="en-US"/>
        </a:p>
      </dgm:t>
    </dgm:pt>
    <dgm:pt modelId="{24BC99CB-49FB-4876-BE68-F4CBC1BBAFB9}" type="pres">
      <dgm:prSet presAssocID="{0844D2D5-46A8-4DA5-AF53-80BEBD5F317E}" presName="Name0" presStyleCnt="0">
        <dgm:presLayoutVars>
          <dgm:dir/>
          <dgm:animLvl val="lvl"/>
          <dgm:resizeHandles val="exact"/>
        </dgm:presLayoutVars>
      </dgm:prSet>
      <dgm:spPr/>
    </dgm:pt>
    <dgm:pt modelId="{DE0C60C1-8BB3-4F58-86BF-82DE620356BC}" type="pres">
      <dgm:prSet presAssocID="{0844D2D5-46A8-4DA5-AF53-80BEBD5F317E}" presName="dummy" presStyleCnt="0"/>
      <dgm:spPr/>
    </dgm:pt>
    <dgm:pt modelId="{5608B503-BD18-400A-AB4F-04E3C4B11381}" type="pres">
      <dgm:prSet presAssocID="{0844D2D5-46A8-4DA5-AF53-80BEBD5F317E}" presName="linH" presStyleCnt="0"/>
      <dgm:spPr/>
    </dgm:pt>
    <dgm:pt modelId="{6F7CCF62-8ABD-47EF-A5A3-21F22713B2A2}" type="pres">
      <dgm:prSet presAssocID="{0844D2D5-46A8-4DA5-AF53-80BEBD5F317E}" presName="padding1" presStyleCnt="0"/>
      <dgm:spPr/>
    </dgm:pt>
    <dgm:pt modelId="{72BA9897-0B7F-417A-A2C2-DB1045B6897C}" type="pres">
      <dgm:prSet presAssocID="{022B0AFC-E0F3-4CD9-8796-3EAA356B1E45}" presName="linV" presStyleCnt="0"/>
      <dgm:spPr/>
    </dgm:pt>
    <dgm:pt modelId="{5843AF9C-4279-4649-ADFC-15FC8D334DE4}" type="pres">
      <dgm:prSet presAssocID="{022B0AFC-E0F3-4CD9-8796-3EAA356B1E45}" presName="spVertical1" presStyleCnt="0"/>
      <dgm:spPr/>
    </dgm:pt>
    <dgm:pt modelId="{DC5599B0-8BAF-46C6-8F9D-0887612C5167}" type="pres">
      <dgm:prSet presAssocID="{022B0AFC-E0F3-4CD9-8796-3EAA356B1E45}" presName="parTx" presStyleLbl="revTx" presStyleIdx="0" presStyleCnt="1">
        <dgm:presLayoutVars>
          <dgm:chMax val="0"/>
          <dgm:chPref val="0"/>
          <dgm:bulletEnabled val="1"/>
        </dgm:presLayoutVars>
      </dgm:prSet>
      <dgm:spPr/>
    </dgm:pt>
    <dgm:pt modelId="{4D6F7C0C-BFEF-432B-923B-BB08A7A8A06B}" type="pres">
      <dgm:prSet presAssocID="{022B0AFC-E0F3-4CD9-8796-3EAA356B1E45}" presName="spVertical2" presStyleCnt="0"/>
      <dgm:spPr/>
    </dgm:pt>
    <dgm:pt modelId="{BF81AAFE-89CA-437A-A213-7D71849B60A5}" type="pres">
      <dgm:prSet presAssocID="{022B0AFC-E0F3-4CD9-8796-3EAA356B1E45}" presName="spVertical3" presStyleCnt="0"/>
      <dgm:spPr/>
    </dgm:pt>
    <dgm:pt modelId="{A74C9C7D-DEBE-4C89-874B-634F4E938007}" type="pres">
      <dgm:prSet presAssocID="{0844D2D5-46A8-4DA5-AF53-80BEBD5F317E}" presName="padding2" presStyleCnt="0"/>
      <dgm:spPr/>
    </dgm:pt>
    <dgm:pt modelId="{E2A3666B-556F-46EA-89F0-F8F87D631DEB}" type="pres">
      <dgm:prSet presAssocID="{0844D2D5-46A8-4DA5-AF53-80BEBD5F317E}" presName="negArrow" presStyleCnt="0"/>
      <dgm:spPr/>
    </dgm:pt>
    <dgm:pt modelId="{C3B6B737-66AA-495B-BB17-2C1BAC669CC8}" type="pres">
      <dgm:prSet presAssocID="{0844D2D5-46A8-4DA5-AF53-80BEBD5F317E}" presName="backgroundArrow" presStyleLbl="node1" presStyleIdx="0" presStyleCnt="1" custAng="10800000" custLinFactNeighborX="-1875" custLinFactNeighborY="-1479"/>
      <dgm:spPr>
        <a:solidFill>
          <a:srgbClr val="FF0000"/>
        </a:solidFill>
      </dgm:spPr>
    </dgm:pt>
  </dgm:ptLst>
  <dgm:cxnLst>
    <dgm:cxn modelId="{75CB9914-6B03-448D-851B-5757AD1B7DC4}" type="presOf" srcId="{0844D2D5-46A8-4DA5-AF53-80BEBD5F317E}" destId="{24BC99CB-49FB-4876-BE68-F4CBC1BBAFB9}" srcOrd="0" destOrd="0" presId="urn:microsoft.com/office/officeart/2005/8/layout/hProcess3"/>
    <dgm:cxn modelId="{BD1E0298-3D44-4A0B-A822-2C77ED096B66}" srcId="{0844D2D5-46A8-4DA5-AF53-80BEBD5F317E}" destId="{022B0AFC-E0F3-4CD9-8796-3EAA356B1E45}" srcOrd="0" destOrd="0" parTransId="{30D7D6A5-5C4F-4599-B3E8-9AF1A7BA36A5}" sibTransId="{E0425CB4-4A4D-46EC-BC94-70F58600B273}"/>
    <dgm:cxn modelId="{FEA009C2-FFAA-4A12-9E4F-3C18267D5BEC}" type="presOf" srcId="{022B0AFC-E0F3-4CD9-8796-3EAA356B1E45}" destId="{DC5599B0-8BAF-46C6-8F9D-0887612C5167}" srcOrd="0" destOrd="0" presId="urn:microsoft.com/office/officeart/2005/8/layout/hProcess3"/>
    <dgm:cxn modelId="{881B106E-4A48-463A-BEF7-5E449763998E}" type="presParOf" srcId="{24BC99CB-49FB-4876-BE68-F4CBC1BBAFB9}" destId="{DE0C60C1-8BB3-4F58-86BF-82DE620356BC}" srcOrd="0" destOrd="0" presId="urn:microsoft.com/office/officeart/2005/8/layout/hProcess3"/>
    <dgm:cxn modelId="{2AE7E7AA-8F68-4E04-B778-0D8A0D04B2A0}" type="presParOf" srcId="{24BC99CB-49FB-4876-BE68-F4CBC1BBAFB9}" destId="{5608B503-BD18-400A-AB4F-04E3C4B11381}" srcOrd="1" destOrd="0" presId="urn:microsoft.com/office/officeart/2005/8/layout/hProcess3"/>
    <dgm:cxn modelId="{09CFBF01-91BC-437C-8E41-64FD0516B6D4}" type="presParOf" srcId="{5608B503-BD18-400A-AB4F-04E3C4B11381}" destId="{6F7CCF62-8ABD-47EF-A5A3-21F22713B2A2}" srcOrd="0" destOrd="0" presId="urn:microsoft.com/office/officeart/2005/8/layout/hProcess3"/>
    <dgm:cxn modelId="{963ADDA5-47C1-4F94-8857-1371AC9CD4C1}" type="presParOf" srcId="{5608B503-BD18-400A-AB4F-04E3C4B11381}" destId="{72BA9897-0B7F-417A-A2C2-DB1045B6897C}" srcOrd="1" destOrd="0" presId="urn:microsoft.com/office/officeart/2005/8/layout/hProcess3"/>
    <dgm:cxn modelId="{F2B0F1F5-99B7-4B0A-8537-50AE39347BDA}" type="presParOf" srcId="{72BA9897-0B7F-417A-A2C2-DB1045B6897C}" destId="{5843AF9C-4279-4649-ADFC-15FC8D334DE4}" srcOrd="0" destOrd="0" presId="urn:microsoft.com/office/officeart/2005/8/layout/hProcess3"/>
    <dgm:cxn modelId="{6B552CB0-1B2B-45C0-8CAF-6897215BAA5E}" type="presParOf" srcId="{72BA9897-0B7F-417A-A2C2-DB1045B6897C}" destId="{DC5599B0-8BAF-46C6-8F9D-0887612C5167}" srcOrd="1" destOrd="0" presId="urn:microsoft.com/office/officeart/2005/8/layout/hProcess3"/>
    <dgm:cxn modelId="{EFA88909-459F-436C-A007-03E94B62A8F3}" type="presParOf" srcId="{72BA9897-0B7F-417A-A2C2-DB1045B6897C}" destId="{4D6F7C0C-BFEF-432B-923B-BB08A7A8A06B}" srcOrd="2" destOrd="0" presId="urn:microsoft.com/office/officeart/2005/8/layout/hProcess3"/>
    <dgm:cxn modelId="{77732519-4B22-4705-AF77-F79F772584B8}" type="presParOf" srcId="{72BA9897-0B7F-417A-A2C2-DB1045B6897C}" destId="{BF81AAFE-89CA-437A-A213-7D71849B60A5}" srcOrd="3" destOrd="0" presId="urn:microsoft.com/office/officeart/2005/8/layout/hProcess3"/>
    <dgm:cxn modelId="{D64251C9-11FB-4549-A322-C361623C8F03}" type="presParOf" srcId="{5608B503-BD18-400A-AB4F-04E3C4B11381}" destId="{A74C9C7D-DEBE-4C89-874B-634F4E938007}" srcOrd="2" destOrd="0" presId="urn:microsoft.com/office/officeart/2005/8/layout/hProcess3"/>
    <dgm:cxn modelId="{B6CBD382-AFDC-4888-B1BB-BE01BF5A248A}" type="presParOf" srcId="{5608B503-BD18-400A-AB4F-04E3C4B11381}" destId="{E2A3666B-556F-46EA-89F0-F8F87D631DEB}" srcOrd="3" destOrd="0" presId="urn:microsoft.com/office/officeart/2005/8/layout/hProcess3"/>
    <dgm:cxn modelId="{43A288E0-D9C0-42F3-AFD8-9496369AC738}" type="presParOf" srcId="{5608B503-BD18-400A-AB4F-04E3C4B11381}" destId="{C3B6B737-66AA-495B-BB17-2C1BAC669CC8}"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3B6B737-66AA-495B-BB17-2C1BAC669CC8}">
      <dsp:nvSpPr>
        <dsp:cNvPr id="0" name=""/>
        <dsp:cNvSpPr/>
      </dsp:nvSpPr>
      <dsp:spPr>
        <a:xfrm rot="10800000">
          <a:off x="0" y="0"/>
          <a:ext cx="4576970" cy="1584000"/>
        </a:xfrm>
        <a:prstGeom prst="rightArrow">
          <a:avLst/>
        </a:prstGeom>
        <a:solidFill>
          <a:srgbClr val="FF0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C5599B0-8BAF-46C6-8F9D-0887612C5167}">
      <dsp:nvSpPr>
        <dsp:cNvPr id="0" name=""/>
        <dsp:cNvSpPr/>
      </dsp:nvSpPr>
      <dsp:spPr>
        <a:xfrm>
          <a:off x="367909" y="405756"/>
          <a:ext cx="3808182" cy="79200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223520" rIns="0" bIns="223520" numCol="1" spcCol="1270" anchor="ctr" anchorCtr="0">
          <a:noAutofit/>
        </a:bodyPr>
        <a:lstStyle/>
        <a:p>
          <a:pPr marL="0" lvl="0" indent="0" algn="ctr" defTabSz="977900">
            <a:lnSpc>
              <a:spcPct val="90000"/>
            </a:lnSpc>
            <a:spcBef>
              <a:spcPct val="0"/>
            </a:spcBef>
            <a:spcAft>
              <a:spcPct val="35000"/>
            </a:spcAft>
            <a:buNone/>
          </a:pPr>
          <a:endParaRPr lang="en-US" sz="2200" kern="1200"/>
        </a:p>
      </dsp:txBody>
      <dsp:txXfrm>
        <a:off x="367909" y="405756"/>
        <a:ext cx="3808182" cy="792000"/>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3B6B737-66AA-495B-BB17-2C1BAC669CC8}">
      <dsp:nvSpPr>
        <dsp:cNvPr id="0" name=""/>
        <dsp:cNvSpPr/>
      </dsp:nvSpPr>
      <dsp:spPr>
        <a:xfrm rot="10800000">
          <a:off x="0" y="2280083"/>
          <a:ext cx="4566805" cy="1743796"/>
        </a:xfrm>
        <a:prstGeom prst="rightArrow">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C5599B0-8BAF-46C6-8F9D-0887612C5167}">
      <dsp:nvSpPr>
        <dsp:cNvPr id="0" name=""/>
        <dsp:cNvSpPr/>
      </dsp:nvSpPr>
      <dsp:spPr>
        <a:xfrm>
          <a:off x="349331" y="2441899"/>
          <a:ext cx="3741747" cy="87189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82880" rIns="0" bIns="182880" numCol="1" spcCol="1270" anchor="ctr" anchorCtr="0">
          <a:noAutofit/>
        </a:bodyPr>
        <a:lstStyle/>
        <a:p>
          <a:pPr marL="0" lvl="0" indent="0" algn="ctr" defTabSz="800100">
            <a:lnSpc>
              <a:spcPct val="90000"/>
            </a:lnSpc>
            <a:spcBef>
              <a:spcPct val="0"/>
            </a:spcBef>
            <a:spcAft>
              <a:spcPct val="35000"/>
            </a:spcAft>
            <a:buNone/>
          </a:pPr>
          <a:r>
            <a:rPr lang="en-US" sz="1800" kern="1200"/>
            <a:t>Fill in Dates and Times; in this format: 6:00 AM, with a space after the minute.</a:t>
          </a:r>
        </a:p>
      </dsp:txBody>
      <dsp:txXfrm>
        <a:off x="349331" y="2441899"/>
        <a:ext cx="3741747" cy="87189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3B6B737-66AA-495B-BB17-2C1BAC669CC8}">
      <dsp:nvSpPr>
        <dsp:cNvPr id="0" name=""/>
        <dsp:cNvSpPr/>
      </dsp:nvSpPr>
      <dsp:spPr>
        <a:xfrm rot="10800000">
          <a:off x="0" y="0"/>
          <a:ext cx="4572000" cy="1584000"/>
        </a:xfrm>
        <a:prstGeom prst="rightArrow">
          <a:avLst/>
        </a:prstGeom>
        <a:solidFill>
          <a:srgbClr val="FF000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C5599B0-8BAF-46C6-8F9D-0887612C5167}">
      <dsp:nvSpPr>
        <dsp:cNvPr id="0" name=""/>
        <dsp:cNvSpPr/>
      </dsp:nvSpPr>
      <dsp:spPr>
        <a:xfrm>
          <a:off x="367605" y="413624"/>
          <a:ext cx="3799582" cy="79200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223520" rIns="0" bIns="223520" numCol="1" spcCol="1270" anchor="ctr" anchorCtr="0">
          <a:noAutofit/>
        </a:bodyPr>
        <a:lstStyle/>
        <a:p>
          <a:pPr marL="0" lvl="0" indent="0" algn="ctr" defTabSz="977900">
            <a:lnSpc>
              <a:spcPct val="90000"/>
            </a:lnSpc>
            <a:spcBef>
              <a:spcPct val="0"/>
            </a:spcBef>
            <a:spcAft>
              <a:spcPct val="35000"/>
            </a:spcAft>
            <a:buNone/>
          </a:pPr>
          <a:endParaRPr lang="en-US" sz="2200" kern="1200"/>
        </a:p>
      </dsp:txBody>
      <dsp:txXfrm>
        <a:off x="367605" y="413624"/>
        <a:ext cx="3799582" cy="792000"/>
      </dsp:txXfrm>
    </dsp:sp>
  </dsp:spTree>
</dsp:drawing>
</file>

<file path=xl/diagrams/layout1.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2.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3.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2.xml"/><Relationship Id="rId2" Type="http://schemas.openxmlformats.org/officeDocument/2006/relationships/diagramData" Target="../diagrams/data2.xml"/><Relationship Id="rId1" Type="http://schemas.openxmlformats.org/officeDocument/2006/relationships/image" Target="../media/image1.png"/><Relationship Id="rId6" Type="http://schemas.microsoft.com/office/2007/relationships/diagramDrawing" Target="../diagrams/drawing2.xml"/><Relationship Id="rId5" Type="http://schemas.openxmlformats.org/officeDocument/2006/relationships/diagramColors" Target="../diagrams/colors2.xml"/><Relationship Id="rId4" Type="http://schemas.openxmlformats.org/officeDocument/2006/relationships/diagramQuickStyle" Target="../diagrams/quickStyle2.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drawing1.xml><?xml version="1.0" encoding="utf-8"?>
<xdr:wsDr xmlns:xdr="http://schemas.openxmlformats.org/drawingml/2006/spreadsheetDrawing" xmlns:a="http://schemas.openxmlformats.org/drawingml/2006/main">
  <xdr:twoCellAnchor>
    <xdr:from>
      <xdr:col>22</xdr:col>
      <xdr:colOff>297687</xdr:colOff>
      <xdr:row>15</xdr:row>
      <xdr:rowOff>70454</xdr:rowOff>
    </xdr:from>
    <xdr:to>
      <xdr:col>25</xdr:col>
      <xdr:colOff>311910</xdr:colOff>
      <xdr:row>39</xdr:row>
      <xdr:rowOff>53369</xdr:rowOff>
    </xdr:to>
    <xdr:sp macro="" textlink="">
      <xdr:nvSpPr>
        <xdr:cNvPr id="2" name="Shape 1">
          <a:extLst>
            <a:ext uri="{FF2B5EF4-FFF2-40B4-BE49-F238E27FC236}">
              <a16:creationId xmlns:a16="http://schemas.microsoft.com/office/drawing/2014/main" id="{DA3774E8-C3BF-4411-A517-6CD50DA0487D}"/>
            </a:ext>
          </a:extLst>
        </xdr:cNvPr>
        <xdr:cNvSpPr/>
      </xdr:nvSpPr>
      <xdr:spPr>
        <a:xfrm rot="11238323">
          <a:off x="9855072" y="1870679"/>
          <a:ext cx="2479293" cy="2606100"/>
        </a:xfrm>
        <a:prstGeom prst="swooshArrow">
          <a:avLst>
            <a:gd name="adj1" fmla="val 16310"/>
            <a:gd name="adj2" fmla="val 31370"/>
          </a:avLst>
        </a:prstGeom>
        <a:solidFill>
          <a:srgbClr val="92D050"/>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a:lstStyle/>
        <a:p>
          <a:endParaRPr lang="en-US"/>
        </a:p>
      </xdr:txBody>
    </xdr:sp>
    <xdr:clientData/>
  </xdr:twoCellAnchor>
  <xdr:twoCellAnchor>
    <xdr:from>
      <xdr:col>22</xdr:col>
      <xdr:colOff>371475</xdr:colOff>
      <xdr:row>5</xdr:row>
      <xdr:rowOff>28575</xdr:rowOff>
    </xdr:from>
    <xdr:to>
      <xdr:col>28</xdr:col>
      <xdr:colOff>28575</xdr:colOff>
      <xdr:row>15</xdr:row>
      <xdr:rowOff>66675</xdr:rowOff>
    </xdr:to>
    <xdr:graphicFrame macro="">
      <xdr:nvGraphicFramePr>
        <xdr:cNvPr id="3" name="Diagram 2">
          <a:extLst>
            <a:ext uri="{FF2B5EF4-FFF2-40B4-BE49-F238E27FC236}">
              <a16:creationId xmlns:a16="http://schemas.microsoft.com/office/drawing/2014/main" id="{F027BAFA-205B-4337-B49B-099165E425D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23</xdr:col>
      <xdr:colOff>153483</xdr:colOff>
      <xdr:row>10</xdr:row>
      <xdr:rowOff>144840</xdr:rowOff>
    </xdr:from>
    <xdr:to>
      <xdr:col>27</xdr:col>
      <xdr:colOff>163835</xdr:colOff>
      <xdr:row>22</xdr:row>
      <xdr:rowOff>108632</xdr:rowOff>
    </xdr:to>
    <xdr:grpSp>
      <xdr:nvGrpSpPr>
        <xdr:cNvPr id="4" name="Group 3">
          <a:extLst>
            <a:ext uri="{FF2B5EF4-FFF2-40B4-BE49-F238E27FC236}">
              <a16:creationId xmlns:a16="http://schemas.microsoft.com/office/drawing/2014/main" id="{54A4F741-43AE-48BB-BB93-0A804A149BB1}"/>
            </a:ext>
          </a:extLst>
        </xdr:cNvPr>
        <xdr:cNvGrpSpPr/>
      </xdr:nvGrpSpPr>
      <xdr:grpSpPr>
        <a:xfrm>
          <a:off x="11069961" y="2140949"/>
          <a:ext cx="3290265" cy="1943335"/>
          <a:chOff x="10731948" y="1068765"/>
          <a:chExt cx="3288857" cy="1893557"/>
        </a:xfrm>
      </xdr:grpSpPr>
      <xdr:sp macro="" textlink="">
        <xdr:nvSpPr>
          <xdr:cNvPr id="5" name="Shape 4">
            <a:extLst>
              <a:ext uri="{FF2B5EF4-FFF2-40B4-BE49-F238E27FC236}">
                <a16:creationId xmlns:a16="http://schemas.microsoft.com/office/drawing/2014/main" id="{CED2755A-69DC-4117-ADBF-A25EABBA53CA}"/>
              </a:ext>
            </a:extLst>
          </xdr:cNvPr>
          <xdr:cNvSpPr/>
        </xdr:nvSpPr>
        <xdr:spPr>
          <a:xfrm rot="11238323">
            <a:off x="10731948" y="1068765"/>
            <a:ext cx="2223506" cy="1519908"/>
          </a:xfrm>
          <a:prstGeom prst="swooshArrow">
            <a:avLst>
              <a:gd name="adj1" fmla="val 16310"/>
              <a:gd name="adj2" fmla="val 3137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reeform: Shape 5">
            <a:extLst>
              <a:ext uri="{FF2B5EF4-FFF2-40B4-BE49-F238E27FC236}">
                <a16:creationId xmlns:a16="http://schemas.microsoft.com/office/drawing/2014/main" id="{682393FF-EB9E-49F6-A448-405B98BD8C04}"/>
              </a:ext>
            </a:extLst>
          </xdr:cNvPr>
          <xdr:cNvSpPr/>
        </xdr:nvSpPr>
        <xdr:spPr>
          <a:xfrm>
            <a:off x="11253366" y="1500827"/>
            <a:ext cx="1071900" cy="421385"/>
          </a:xfrm>
          <a:custGeom>
            <a:avLst/>
            <a:gdLst>
              <a:gd name="connsiteX0" fmla="*/ 0 w 1071900"/>
              <a:gd name="connsiteY0" fmla="*/ 0 h 421385"/>
              <a:gd name="connsiteX1" fmla="*/ 1071900 w 1071900"/>
              <a:gd name="connsiteY1" fmla="*/ 0 h 421385"/>
              <a:gd name="connsiteX2" fmla="*/ 1071900 w 1071900"/>
              <a:gd name="connsiteY2" fmla="*/ 421385 h 421385"/>
              <a:gd name="connsiteX3" fmla="*/ 0 w 1071900"/>
              <a:gd name="connsiteY3" fmla="*/ 421385 h 421385"/>
              <a:gd name="connsiteX4" fmla="*/ 0 w 1071900"/>
              <a:gd name="connsiteY4" fmla="*/ 0 h 42138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71900" h="421385">
                <a:moveTo>
                  <a:pt x="0" y="0"/>
                </a:moveTo>
                <a:lnTo>
                  <a:pt x="1071900" y="0"/>
                </a:lnTo>
                <a:lnTo>
                  <a:pt x="1071900" y="421385"/>
                </a:lnTo>
                <a:lnTo>
                  <a:pt x="0" y="42138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25400" tIns="25400" rIns="25400" bIns="25400" numCol="1" spcCol="1270" anchor="b" anchorCtr="0">
            <a:noAutofit/>
          </a:bodyPr>
          <a:lstStyle/>
          <a:p>
            <a:pPr marL="0" lvl="0" indent="0" algn="ctr" defTabSz="889000">
              <a:lnSpc>
                <a:spcPct val="90000"/>
              </a:lnSpc>
              <a:spcBef>
                <a:spcPct val="0"/>
              </a:spcBef>
              <a:spcAft>
                <a:spcPct val="35000"/>
              </a:spcAft>
              <a:buNone/>
            </a:pPr>
            <a:r>
              <a:rPr lang="en-US" sz="2000" kern="1200"/>
              <a:t>Auto-Fills</a:t>
            </a:r>
          </a:p>
        </xdr:txBody>
      </xdr:sp>
      <xdr:sp macro="" textlink="">
        <xdr:nvSpPr>
          <xdr:cNvPr id="7" name="Freeform: Shape 6">
            <a:extLst>
              <a:ext uri="{FF2B5EF4-FFF2-40B4-BE49-F238E27FC236}">
                <a16:creationId xmlns:a16="http://schemas.microsoft.com/office/drawing/2014/main" id="{24D684A4-44D5-43FC-993A-35965073A03A}"/>
              </a:ext>
            </a:extLst>
          </xdr:cNvPr>
          <xdr:cNvSpPr/>
        </xdr:nvSpPr>
        <xdr:spPr>
          <a:xfrm>
            <a:off x="12220575" y="1647825"/>
            <a:ext cx="1800230" cy="1314497"/>
          </a:xfrm>
          <a:custGeom>
            <a:avLst/>
            <a:gdLst>
              <a:gd name="connsiteX0" fmla="*/ 0 w 1448514"/>
              <a:gd name="connsiteY0" fmla="*/ 0 h 1297506"/>
              <a:gd name="connsiteX1" fmla="*/ 1448514 w 1448514"/>
              <a:gd name="connsiteY1" fmla="*/ 0 h 1297506"/>
              <a:gd name="connsiteX2" fmla="*/ 1448514 w 1448514"/>
              <a:gd name="connsiteY2" fmla="*/ 1297506 h 1297506"/>
              <a:gd name="connsiteX3" fmla="*/ 0 w 1448514"/>
              <a:gd name="connsiteY3" fmla="*/ 1297506 h 1297506"/>
              <a:gd name="connsiteX4" fmla="*/ 0 w 1448514"/>
              <a:gd name="connsiteY4" fmla="*/ 0 h 129750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48514" h="1297506">
                <a:moveTo>
                  <a:pt x="0" y="0"/>
                </a:moveTo>
                <a:lnTo>
                  <a:pt x="1448514" y="0"/>
                </a:lnTo>
                <a:lnTo>
                  <a:pt x="1448514" y="1297506"/>
                </a:lnTo>
                <a:lnTo>
                  <a:pt x="0" y="1297506"/>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25400" tIns="25400" rIns="25400" bIns="25400" numCol="1" spcCol="1270" anchor="t" anchorCtr="0">
            <a:noAutofit/>
          </a:bodyPr>
          <a:lstStyle/>
          <a:p>
            <a:pPr marL="0" lvl="0" indent="0" algn="ctr" defTabSz="889000">
              <a:lnSpc>
                <a:spcPct val="90000"/>
              </a:lnSpc>
              <a:spcBef>
                <a:spcPct val="0"/>
              </a:spcBef>
              <a:spcAft>
                <a:spcPct val="35000"/>
              </a:spcAft>
              <a:buNone/>
            </a:pPr>
            <a:r>
              <a:rPr lang="en-US" sz="2000" kern="1200"/>
              <a:t>24 Hour </a:t>
            </a:r>
            <a:br>
              <a:rPr lang="en-US" sz="2000" kern="1200"/>
            </a:br>
            <a:r>
              <a:rPr lang="en-US" sz="2000" kern="1200"/>
              <a:t>Time Periods</a:t>
            </a:r>
          </a:p>
          <a:p>
            <a:pPr marL="0" lvl="0" indent="0" algn="ctr" defTabSz="889000">
              <a:lnSpc>
                <a:spcPct val="90000"/>
              </a:lnSpc>
              <a:spcBef>
                <a:spcPct val="0"/>
              </a:spcBef>
              <a:spcAft>
                <a:spcPct val="35000"/>
              </a:spcAft>
              <a:buNone/>
            </a:pPr>
            <a:endParaRPr lang="en-US" sz="2000" kern="1200"/>
          </a:p>
          <a:p>
            <a:pPr marL="0" lvl="0" indent="0" algn="ctr" defTabSz="889000">
              <a:lnSpc>
                <a:spcPct val="90000"/>
              </a:lnSpc>
              <a:spcBef>
                <a:spcPct val="0"/>
              </a:spcBef>
              <a:spcAft>
                <a:spcPct val="35000"/>
              </a:spcAft>
              <a:buNone/>
            </a:pPr>
            <a:r>
              <a:rPr lang="en-US" sz="2000" kern="1200"/>
              <a:t>&amp;</a:t>
            </a:r>
            <a:r>
              <a:rPr lang="en-US" sz="2000" kern="1200" baseline="0"/>
              <a:t> Partial Day Periods</a:t>
            </a:r>
            <a:endParaRPr lang="en-US" sz="2000" kern="1200"/>
          </a:p>
        </xdr:txBody>
      </xdr:sp>
    </xdr:grpSp>
    <xdr:clientData/>
  </xdr:twoCellAnchor>
  <xdr:twoCellAnchor>
    <xdr:from>
      <xdr:col>22</xdr:col>
      <xdr:colOff>466725</xdr:colOff>
      <xdr:row>45</xdr:row>
      <xdr:rowOff>0</xdr:rowOff>
    </xdr:from>
    <xdr:to>
      <xdr:col>27</xdr:col>
      <xdr:colOff>257175</xdr:colOff>
      <xdr:row>59</xdr:row>
      <xdr:rowOff>71437</xdr:rowOff>
    </xdr:to>
    <xdr:sp macro="" textlink="">
      <xdr:nvSpPr>
        <xdr:cNvPr id="9" name="Right Arrow 4">
          <a:extLst>
            <a:ext uri="{FF2B5EF4-FFF2-40B4-BE49-F238E27FC236}">
              <a16:creationId xmlns:a16="http://schemas.microsoft.com/office/drawing/2014/main" id="{AF9D9689-D34F-4116-ADCC-1A19161A40AF}"/>
            </a:ext>
          </a:extLst>
        </xdr:cNvPr>
        <xdr:cNvSpPr/>
      </xdr:nvSpPr>
      <xdr:spPr>
        <a:xfrm rot="10800000">
          <a:off x="10020300" y="5631180"/>
          <a:ext cx="3909060" cy="2222182"/>
        </a:xfrm>
        <a:prstGeom prst="rightArrow">
          <a:avLst/>
        </a:prstGeom>
      </xdr:spPr>
      <xdr:style>
        <a:lnRef idx="0">
          <a:schemeClr val="accent1">
            <a:hueOff val="0"/>
            <a:satOff val="0"/>
            <a:lumOff val="0"/>
            <a:alphaOff val="0"/>
          </a:schemeClr>
        </a:lnRef>
        <a:fillRef idx="1">
          <a:schemeClr val="accent1">
            <a:tint val="40000"/>
            <a:hueOff val="0"/>
            <a:satOff val="0"/>
            <a:lumOff val="0"/>
            <a:alphaOff val="0"/>
          </a:schemeClr>
        </a:fillRef>
        <a:effectRef idx="0">
          <a:schemeClr val="accent1">
            <a:tint val="40000"/>
            <a:hueOff val="0"/>
            <a:satOff val="0"/>
            <a:lumOff val="0"/>
            <a:alphaOff val="0"/>
          </a:schemeClr>
        </a:effectRef>
        <a:fontRef idx="minor">
          <a:schemeClr val="dk1">
            <a:hueOff val="0"/>
            <a:satOff val="0"/>
            <a:lumOff val="0"/>
            <a:alphaOff val="0"/>
          </a:schemeClr>
        </a:fontRef>
      </xdr:style>
    </xdr:sp>
    <xdr:clientData/>
  </xdr:twoCellAnchor>
  <xdr:twoCellAnchor>
    <xdr:from>
      <xdr:col>26</xdr:col>
      <xdr:colOff>411480</xdr:colOff>
      <xdr:row>48</xdr:row>
      <xdr:rowOff>106680</xdr:rowOff>
    </xdr:from>
    <xdr:to>
      <xdr:col>28</xdr:col>
      <xdr:colOff>144780</xdr:colOff>
      <xdr:row>53</xdr:row>
      <xdr:rowOff>118109</xdr:rowOff>
    </xdr:to>
    <xdr:grpSp>
      <xdr:nvGrpSpPr>
        <xdr:cNvPr id="10" name="Group 9">
          <a:extLst>
            <a:ext uri="{FF2B5EF4-FFF2-40B4-BE49-F238E27FC236}">
              <a16:creationId xmlns:a16="http://schemas.microsoft.com/office/drawing/2014/main" id="{1E0B1EB4-FB82-40E1-9922-69CC59F94AF2}"/>
            </a:ext>
          </a:extLst>
        </xdr:cNvPr>
        <xdr:cNvGrpSpPr/>
      </xdr:nvGrpSpPr>
      <xdr:grpSpPr>
        <a:xfrm>
          <a:off x="13787893" y="5399267"/>
          <a:ext cx="1373257" cy="663603"/>
          <a:chOff x="3070584" y="738663"/>
          <a:chExt cx="1371600" cy="984884"/>
        </a:xfrm>
      </xdr:grpSpPr>
      <xdr:sp macro="" textlink="">
        <xdr:nvSpPr>
          <xdr:cNvPr id="11" name="Rounded Rectangle 12">
            <a:extLst>
              <a:ext uri="{FF2B5EF4-FFF2-40B4-BE49-F238E27FC236}">
                <a16:creationId xmlns:a16="http://schemas.microsoft.com/office/drawing/2014/main" id="{EF2E1DE4-5822-4195-BCCA-7F156BDAAD41}"/>
              </a:ext>
            </a:extLst>
          </xdr:cNvPr>
          <xdr:cNvSpPr/>
        </xdr:nvSpPr>
        <xdr:spPr>
          <a:xfrm>
            <a:off x="3070584" y="738663"/>
            <a:ext cx="1371600" cy="984884"/>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2" name="Rounded Rectangle 4">
            <a:extLst>
              <a:ext uri="{FF2B5EF4-FFF2-40B4-BE49-F238E27FC236}">
                <a16:creationId xmlns:a16="http://schemas.microsoft.com/office/drawing/2014/main" id="{20492E54-414C-4504-A4D8-0F16FCE89ECA}"/>
              </a:ext>
            </a:extLst>
          </xdr:cNvPr>
          <xdr:cNvSpPr/>
        </xdr:nvSpPr>
        <xdr:spPr>
          <a:xfrm>
            <a:off x="3118662" y="786741"/>
            <a:ext cx="1275444" cy="88872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n-US" sz="1400" kern="1200"/>
              <a:t>Out-of-pocket</a:t>
            </a:r>
            <a:r>
              <a:rPr lang="en-US" sz="1400" kern="1200" baseline="0"/>
              <a:t> receipts not needed</a:t>
            </a:r>
            <a:r>
              <a:rPr lang="en-US" sz="1400" kern="1200"/>
              <a:t> </a:t>
            </a:r>
          </a:p>
        </xdr:txBody>
      </xdr:sp>
    </xdr:grpSp>
    <xdr:clientData/>
  </xdr:twoCellAnchor>
  <xdr:twoCellAnchor>
    <xdr:from>
      <xdr:col>24</xdr:col>
      <xdr:colOff>571500</xdr:colOff>
      <xdr:row>48</xdr:row>
      <xdr:rowOff>114300</xdr:rowOff>
    </xdr:from>
    <xdr:to>
      <xdr:col>26</xdr:col>
      <xdr:colOff>323850</xdr:colOff>
      <xdr:row>53</xdr:row>
      <xdr:rowOff>118108</xdr:rowOff>
    </xdr:to>
    <xdr:sp macro="" textlink="">
      <xdr:nvSpPr>
        <xdr:cNvPr id="13" name="Rounded Rectangle 16">
          <a:extLst>
            <a:ext uri="{FF2B5EF4-FFF2-40B4-BE49-F238E27FC236}">
              <a16:creationId xmlns:a16="http://schemas.microsoft.com/office/drawing/2014/main" id="{8F84CF43-E274-427F-92CC-BD4251675AC9}"/>
            </a:ext>
          </a:extLst>
        </xdr:cNvPr>
        <xdr:cNvSpPr/>
      </xdr:nvSpPr>
      <xdr:spPr>
        <a:xfrm>
          <a:off x="11772900" y="6316980"/>
          <a:ext cx="1402080" cy="773428"/>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a:lstStyle/>
        <a:p>
          <a:pPr algn="ctr"/>
          <a:r>
            <a:rPr lang="en-US" sz="1200"/>
            <a:t>Automatically Calculated</a:t>
          </a:r>
        </a:p>
      </xdr:txBody>
    </xdr:sp>
    <xdr:clientData/>
  </xdr:twoCellAnchor>
  <xdr:twoCellAnchor>
    <xdr:from>
      <xdr:col>24</xdr:col>
      <xdr:colOff>657225</xdr:colOff>
      <xdr:row>48</xdr:row>
      <xdr:rowOff>152400</xdr:rowOff>
    </xdr:from>
    <xdr:to>
      <xdr:col>26</xdr:col>
      <xdr:colOff>260617</xdr:colOff>
      <xdr:row>53</xdr:row>
      <xdr:rowOff>60982</xdr:rowOff>
    </xdr:to>
    <xdr:sp macro="" textlink="">
      <xdr:nvSpPr>
        <xdr:cNvPr id="14" name="Rounded Rectangle 4">
          <a:extLst>
            <a:ext uri="{FF2B5EF4-FFF2-40B4-BE49-F238E27FC236}">
              <a16:creationId xmlns:a16="http://schemas.microsoft.com/office/drawing/2014/main" id="{EF196428-2783-4862-9772-80C30E6148F9}"/>
            </a:ext>
          </a:extLst>
        </xdr:cNvPr>
        <xdr:cNvSpPr/>
      </xdr:nvSpPr>
      <xdr:spPr>
        <a:xfrm>
          <a:off x="11856720" y="6355080"/>
          <a:ext cx="1253122" cy="682012"/>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endParaRPr lang="en-US" sz="1600" kern="1200"/>
        </a:p>
      </xdr:txBody>
    </xdr:sp>
    <xdr:clientData/>
  </xdr:twoCellAnchor>
  <xdr:twoCellAnchor>
    <xdr:from>
      <xdr:col>22</xdr:col>
      <xdr:colOff>733423</xdr:colOff>
      <xdr:row>48</xdr:row>
      <xdr:rowOff>152400</xdr:rowOff>
    </xdr:from>
    <xdr:to>
      <xdr:col>24</xdr:col>
      <xdr:colOff>474331</xdr:colOff>
      <xdr:row>53</xdr:row>
      <xdr:rowOff>156208</xdr:rowOff>
    </xdr:to>
    <xdr:sp macro="" textlink="">
      <xdr:nvSpPr>
        <xdr:cNvPr id="15" name="Rounded Rectangle 6">
          <a:extLst>
            <a:ext uri="{FF2B5EF4-FFF2-40B4-BE49-F238E27FC236}">
              <a16:creationId xmlns:a16="http://schemas.microsoft.com/office/drawing/2014/main" id="{54F56A7D-2A5E-4827-ADE4-89CD4ABC1DD9}"/>
            </a:ext>
          </a:extLst>
        </xdr:cNvPr>
        <xdr:cNvSpPr/>
      </xdr:nvSpPr>
      <xdr:spPr>
        <a:xfrm>
          <a:off x="10286998" y="6355080"/>
          <a:ext cx="1392543" cy="773428"/>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23</xdr:col>
      <xdr:colOff>28575</xdr:colOff>
      <xdr:row>48</xdr:row>
      <xdr:rowOff>161925</xdr:rowOff>
    </xdr:from>
    <xdr:to>
      <xdr:col>24</xdr:col>
      <xdr:colOff>419100</xdr:colOff>
      <xdr:row>55</xdr:row>
      <xdr:rowOff>28575</xdr:rowOff>
    </xdr:to>
    <xdr:sp macro="" textlink="">
      <xdr:nvSpPr>
        <xdr:cNvPr id="16" name="TextBox 15">
          <a:extLst>
            <a:ext uri="{FF2B5EF4-FFF2-40B4-BE49-F238E27FC236}">
              <a16:creationId xmlns:a16="http://schemas.microsoft.com/office/drawing/2014/main" id="{BF644529-C1C8-4018-A559-D046402C9DDF}"/>
            </a:ext>
          </a:extLst>
        </xdr:cNvPr>
        <xdr:cNvSpPr txBox="1"/>
      </xdr:nvSpPr>
      <xdr:spPr>
        <a:xfrm>
          <a:off x="10408920" y="6362700"/>
          <a:ext cx="1211580" cy="830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a:solidFill>
                <a:srgbClr val="FFFF00"/>
              </a:solidFill>
            </a:rPr>
            <a:t>For Return Only</a:t>
          </a:r>
          <a:br>
            <a:rPr lang="en-US" sz="1400">
              <a:solidFill>
                <a:srgbClr val="FFFF00"/>
              </a:solidFill>
            </a:rPr>
          </a:br>
          <a:r>
            <a:rPr lang="en-US" sz="1400">
              <a:solidFill>
                <a:srgbClr val="FFFF00"/>
              </a:solidFill>
            </a:rPr>
            <a:t>"Partial</a:t>
          </a:r>
          <a:r>
            <a:rPr lang="en-US" sz="1400" baseline="0">
              <a:solidFill>
                <a:srgbClr val="FFFF00"/>
              </a:solidFill>
            </a:rPr>
            <a:t> Day"</a:t>
          </a:r>
          <a:endParaRPr lang="en-US" sz="1400">
            <a:solidFill>
              <a:srgbClr val="FFFF00"/>
            </a:solidFill>
          </a:endParaRPr>
        </a:p>
      </xdr:txBody>
    </xdr:sp>
    <xdr:clientData/>
  </xdr:twoCellAnchor>
  <xdr:twoCellAnchor>
    <xdr:from>
      <xdr:col>23</xdr:col>
      <xdr:colOff>206509</xdr:colOff>
      <xdr:row>8</xdr:row>
      <xdr:rowOff>36419</xdr:rowOff>
    </xdr:from>
    <xdr:to>
      <xdr:col>32</xdr:col>
      <xdr:colOff>1905340</xdr:colOff>
      <xdr:row>58</xdr:row>
      <xdr:rowOff>124465</xdr:rowOff>
    </xdr:to>
    <xdr:grpSp>
      <xdr:nvGrpSpPr>
        <xdr:cNvPr id="17" name="Group 16">
          <a:extLst>
            <a:ext uri="{FF2B5EF4-FFF2-40B4-BE49-F238E27FC236}">
              <a16:creationId xmlns:a16="http://schemas.microsoft.com/office/drawing/2014/main" id="{C02A81C2-190E-460B-97A9-9EC079766340}"/>
            </a:ext>
          </a:extLst>
        </xdr:cNvPr>
        <xdr:cNvGrpSpPr/>
      </xdr:nvGrpSpPr>
      <xdr:grpSpPr>
        <a:xfrm>
          <a:off x="11122987" y="1634962"/>
          <a:ext cx="9078636" cy="5173568"/>
          <a:chOff x="3740231" y="-3730301"/>
          <a:chExt cx="8977179" cy="6774218"/>
        </a:xfrm>
      </xdr:grpSpPr>
      <xdr:sp macro="" textlink="">
        <xdr:nvSpPr>
          <xdr:cNvPr id="18" name="Rectangle 17">
            <a:extLst>
              <a:ext uri="{FF2B5EF4-FFF2-40B4-BE49-F238E27FC236}">
                <a16:creationId xmlns:a16="http://schemas.microsoft.com/office/drawing/2014/main" id="{49DD8572-4EE3-43A4-B62E-CF6FA81ACC12}"/>
              </a:ext>
            </a:extLst>
          </xdr:cNvPr>
          <xdr:cNvSpPr/>
        </xdr:nvSpPr>
        <xdr:spPr>
          <a:xfrm>
            <a:off x="8975663" y="2172018"/>
            <a:ext cx="3741747" cy="871899"/>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a:lstStyle/>
          <a:p>
            <a:endParaRPr lang="en-US"/>
          </a:p>
        </xdr:txBody>
      </xdr:sp>
      <xdr:sp macro="" textlink="">
        <xdr:nvSpPr>
          <xdr:cNvPr id="19" name="TextBox 18">
            <a:extLst>
              <a:ext uri="{FF2B5EF4-FFF2-40B4-BE49-F238E27FC236}">
                <a16:creationId xmlns:a16="http://schemas.microsoft.com/office/drawing/2014/main" id="{C9CB1054-0F26-4E3E-81DB-41BA85F099C8}"/>
              </a:ext>
            </a:extLst>
          </xdr:cNvPr>
          <xdr:cNvSpPr txBox="1"/>
        </xdr:nvSpPr>
        <xdr:spPr>
          <a:xfrm>
            <a:off x="3740231" y="-3730301"/>
            <a:ext cx="3741747" cy="871898"/>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0" tIns="182880" rIns="0" bIns="182880" numCol="1" spcCol="1270" anchor="ctr" anchorCtr="0">
            <a:noAutofit/>
          </a:bodyPr>
          <a:lstStyle/>
          <a:p>
            <a:pPr marL="0" lvl="0" indent="0" algn="ctr" defTabSz="800100">
              <a:lnSpc>
                <a:spcPct val="90000"/>
              </a:lnSpc>
              <a:spcBef>
                <a:spcPct val="0"/>
              </a:spcBef>
              <a:spcAft>
                <a:spcPct val="35000"/>
              </a:spcAft>
              <a:buNone/>
            </a:pPr>
            <a:r>
              <a:rPr lang="en-US" sz="1800" kern="1200"/>
              <a:t>Fill in Dates and Times; in this format: 6:00 AM, with a space after the minute.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131318</xdr:colOff>
      <xdr:row>23</xdr:row>
      <xdr:rowOff>135834</xdr:rowOff>
    </xdr:from>
    <xdr:to>
      <xdr:col>25</xdr:col>
      <xdr:colOff>742535</xdr:colOff>
      <xdr:row>59</xdr:row>
      <xdr:rowOff>28222</xdr:rowOff>
    </xdr:to>
    <xdr:sp macro="" textlink="">
      <xdr:nvSpPr>
        <xdr:cNvPr id="2" name="Shape 1">
          <a:extLst>
            <a:ext uri="{FF2B5EF4-FFF2-40B4-BE49-F238E27FC236}">
              <a16:creationId xmlns:a16="http://schemas.microsoft.com/office/drawing/2014/main" id="{71715F25-949D-4E3B-98AF-D1A9F0D85887}"/>
            </a:ext>
          </a:extLst>
        </xdr:cNvPr>
        <xdr:cNvSpPr/>
      </xdr:nvSpPr>
      <xdr:spPr>
        <a:xfrm rot="11238323">
          <a:off x="10932668" y="4879284"/>
          <a:ext cx="2249517" cy="2483188"/>
        </a:xfrm>
        <a:prstGeom prst="swooshArrow">
          <a:avLst>
            <a:gd name="adj1" fmla="val 16310"/>
            <a:gd name="adj2" fmla="val 3137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22</xdr:col>
      <xdr:colOff>200025</xdr:colOff>
      <xdr:row>27</xdr:row>
      <xdr:rowOff>190499</xdr:rowOff>
    </xdr:from>
    <xdr:to>
      <xdr:col>27</xdr:col>
      <xdr:colOff>109331</xdr:colOff>
      <xdr:row>55</xdr:row>
      <xdr:rowOff>136166</xdr:rowOff>
    </xdr:to>
    <xdr:grpSp>
      <xdr:nvGrpSpPr>
        <xdr:cNvPr id="3" name="Group 2">
          <a:extLst>
            <a:ext uri="{FF2B5EF4-FFF2-40B4-BE49-F238E27FC236}">
              <a16:creationId xmlns:a16="http://schemas.microsoft.com/office/drawing/2014/main" id="{FDF11C5A-1385-43F7-9977-EB3400F9FC82}"/>
            </a:ext>
          </a:extLst>
        </xdr:cNvPr>
        <xdr:cNvGrpSpPr/>
      </xdr:nvGrpSpPr>
      <xdr:grpSpPr>
        <a:xfrm>
          <a:off x="10182225" y="5591174"/>
          <a:ext cx="4005056" cy="1298217"/>
          <a:chOff x="515042" y="-1498978"/>
          <a:chExt cx="4008851" cy="3155495"/>
        </a:xfrm>
      </xdr:grpSpPr>
      <xdr:sp macro="" textlink="">
        <xdr:nvSpPr>
          <xdr:cNvPr id="4" name="Rectangle 3">
            <a:extLst>
              <a:ext uri="{FF2B5EF4-FFF2-40B4-BE49-F238E27FC236}">
                <a16:creationId xmlns:a16="http://schemas.microsoft.com/office/drawing/2014/main" id="{6816C242-F321-4E18-AC9A-4A33AD046B9C}"/>
              </a:ext>
            </a:extLst>
          </xdr:cNvPr>
          <xdr:cNvSpPr/>
        </xdr:nvSpPr>
        <xdr:spPr>
          <a:xfrm>
            <a:off x="2774606" y="1147634"/>
            <a:ext cx="1749287" cy="508883"/>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sp macro="" textlink="">
        <xdr:nvSpPr>
          <xdr:cNvPr id="5" name="TextBox 4">
            <a:extLst>
              <a:ext uri="{FF2B5EF4-FFF2-40B4-BE49-F238E27FC236}">
                <a16:creationId xmlns:a16="http://schemas.microsoft.com/office/drawing/2014/main" id="{8B27714D-9398-4BEC-85D6-E317C297CBE9}"/>
              </a:ext>
            </a:extLst>
          </xdr:cNvPr>
          <xdr:cNvSpPr txBox="1"/>
        </xdr:nvSpPr>
        <xdr:spPr>
          <a:xfrm>
            <a:off x="515042" y="-1498978"/>
            <a:ext cx="1554046" cy="578796"/>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20320" tIns="20320" rIns="20320" bIns="20320" numCol="1" spcCol="1270" anchor="t" anchorCtr="0">
            <a:noAutofit/>
          </a:bodyPr>
          <a:lstStyle/>
          <a:p>
            <a:pPr marL="0" lvl="0" indent="0" algn="ctr" defTabSz="711200">
              <a:lnSpc>
                <a:spcPct val="90000"/>
              </a:lnSpc>
              <a:spcBef>
                <a:spcPct val="0"/>
              </a:spcBef>
              <a:spcAft>
                <a:spcPct val="35000"/>
              </a:spcAft>
              <a:buNone/>
            </a:pPr>
            <a:r>
              <a:rPr lang="en-US" sz="1600" kern="1200"/>
              <a:t>Automatically fills</a:t>
            </a:r>
            <a:r>
              <a:rPr lang="en-US" sz="1600" kern="1200" baseline="0"/>
              <a:t> in </a:t>
            </a:r>
            <a:r>
              <a:rPr lang="en-US" sz="1600" kern="1200"/>
              <a:t>partial day</a:t>
            </a:r>
            <a:br>
              <a:rPr lang="en-US" sz="1600" kern="1200"/>
            </a:br>
            <a:r>
              <a:rPr lang="en-US" sz="1600" kern="1200"/>
              <a:t>Time Periods</a:t>
            </a:r>
          </a:p>
        </xdr:txBody>
      </xdr:sp>
    </xdr:grpSp>
    <xdr:clientData/>
  </xdr:twoCellAnchor>
  <xdr:twoCellAnchor editAs="oneCell">
    <xdr:from>
      <xdr:col>0</xdr:col>
      <xdr:colOff>171450</xdr:colOff>
      <xdr:row>0</xdr:row>
      <xdr:rowOff>38100</xdr:rowOff>
    </xdr:from>
    <xdr:to>
      <xdr:col>3</xdr:col>
      <xdr:colOff>537210</xdr:colOff>
      <xdr:row>4</xdr:row>
      <xdr:rowOff>57150</xdr:rowOff>
    </xdr:to>
    <xdr:pic>
      <xdr:nvPicPr>
        <xdr:cNvPr id="6" name="Picture 5" descr="BEAR.png">
          <a:extLst>
            <a:ext uri="{FF2B5EF4-FFF2-40B4-BE49-F238E27FC236}">
              <a16:creationId xmlns:a16="http://schemas.microsoft.com/office/drawing/2014/main" id="{5CEF8964-93DA-4346-BE2D-DDA58960A003}"/>
            </a:ext>
          </a:extLst>
        </xdr:cNvPr>
        <xdr:cNvPicPr/>
      </xdr:nvPicPr>
      <xdr:blipFill>
        <a:blip xmlns:r="http://schemas.openxmlformats.org/officeDocument/2006/relationships" r:embed="rId1" cstate="print">
          <a:clrChange>
            <a:clrFrom>
              <a:srgbClr val="000000">
                <a:alpha val="0"/>
              </a:srgbClr>
            </a:clrFrom>
            <a:clrTo>
              <a:srgbClr val="000000">
                <a:alpha val="0"/>
              </a:srgbClr>
            </a:clrTo>
          </a:clrChange>
          <a:extLst>
            <a:ext uri="{28A0092B-C50C-407E-A947-70E740481C1C}">
              <a14:useLocalDpi xmlns:a14="http://schemas.microsoft.com/office/drawing/2010/main" val="0"/>
            </a:ext>
          </a:extLst>
        </a:blip>
        <a:stretch>
          <a:fillRect/>
        </a:stretch>
      </xdr:blipFill>
      <xdr:spPr>
        <a:xfrm>
          <a:off x="171450" y="38100"/>
          <a:ext cx="956310" cy="1257300"/>
        </a:xfrm>
        <a:prstGeom prst="rect">
          <a:avLst/>
        </a:prstGeom>
      </xdr:spPr>
    </xdr:pic>
    <xdr:clientData/>
  </xdr:twoCellAnchor>
  <xdr:twoCellAnchor>
    <xdr:from>
      <xdr:col>22</xdr:col>
      <xdr:colOff>177511</xdr:colOff>
      <xdr:row>0</xdr:row>
      <xdr:rowOff>279688</xdr:rowOff>
    </xdr:from>
    <xdr:to>
      <xdr:col>27</xdr:col>
      <xdr:colOff>648566</xdr:colOff>
      <xdr:row>21</xdr:row>
      <xdr:rowOff>17318</xdr:rowOff>
    </xdr:to>
    <xdr:graphicFrame macro="">
      <xdr:nvGraphicFramePr>
        <xdr:cNvPr id="7" name="Diagram 6">
          <a:extLst>
            <a:ext uri="{FF2B5EF4-FFF2-40B4-BE49-F238E27FC236}">
              <a16:creationId xmlns:a16="http://schemas.microsoft.com/office/drawing/2014/main" id="{439DFB09-9EFB-40A0-B8AF-6F16819A697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22</xdr:col>
      <xdr:colOff>297687</xdr:colOff>
      <xdr:row>15</xdr:row>
      <xdr:rowOff>70454</xdr:rowOff>
    </xdr:from>
    <xdr:to>
      <xdr:col>25</xdr:col>
      <xdr:colOff>311910</xdr:colOff>
      <xdr:row>39</xdr:row>
      <xdr:rowOff>53369</xdr:rowOff>
    </xdr:to>
    <xdr:sp macro="" textlink="">
      <xdr:nvSpPr>
        <xdr:cNvPr id="2" name="Shape 1">
          <a:extLst>
            <a:ext uri="{FF2B5EF4-FFF2-40B4-BE49-F238E27FC236}">
              <a16:creationId xmlns:a16="http://schemas.microsoft.com/office/drawing/2014/main" id="{71CD3284-D859-4F77-957D-30B186A5C3D0}"/>
            </a:ext>
          </a:extLst>
        </xdr:cNvPr>
        <xdr:cNvSpPr/>
      </xdr:nvSpPr>
      <xdr:spPr>
        <a:xfrm rot="11238323">
          <a:off x="10260837" y="2766029"/>
          <a:ext cx="2471673" cy="1967896"/>
        </a:xfrm>
        <a:prstGeom prst="swooshArrow">
          <a:avLst>
            <a:gd name="adj1" fmla="val 16310"/>
            <a:gd name="adj2" fmla="val 31370"/>
          </a:avLst>
        </a:prstGeom>
        <a:solidFill>
          <a:srgbClr val="92D050"/>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a:lstStyle/>
        <a:p>
          <a:endParaRPr lang="en-US"/>
        </a:p>
      </xdr:txBody>
    </xdr:sp>
    <xdr:clientData/>
  </xdr:twoCellAnchor>
  <xdr:twoCellAnchor>
    <xdr:from>
      <xdr:col>22</xdr:col>
      <xdr:colOff>371475</xdr:colOff>
      <xdr:row>5</xdr:row>
      <xdr:rowOff>28575</xdr:rowOff>
    </xdr:from>
    <xdr:to>
      <xdr:col>28</xdr:col>
      <xdr:colOff>28575</xdr:colOff>
      <xdr:row>15</xdr:row>
      <xdr:rowOff>66675</xdr:rowOff>
    </xdr:to>
    <xdr:graphicFrame macro="">
      <xdr:nvGraphicFramePr>
        <xdr:cNvPr id="3" name="Diagram 2">
          <a:extLst>
            <a:ext uri="{FF2B5EF4-FFF2-40B4-BE49-F238E27FC236}">
              <a16:creationId xmlns:a16="http://schemas.microsoft.com/office/drawing/2014/main" id="{7F99A165-D078-4AD2-B96C-EF548EBA419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23</xdr:col>
      <xdr:colOff>153483</xdr:colOff>
      <xdr:row>10</xdr:row>
      <xdr:rowOff>144840</xdr:rowOff>
    </xdr:from>
    <xdr:to>
      <xdr:col>27</xdr:col>
      <xdr:colOff>163835</xdr:colOff>
      <xdr:row>22</xdr:row>
      <xdr:rowOff>108632</xdr:rowOff>
    </xdr:to>
    <xdr:grpSp>
      <xdr:nvGrpSpPr>
        <xdr:cNvPr id="4" name="Group 3">
          <a:extLst>
            <a:ext uri="{FF2B5EF4-FFF2-40B4-BE49-F238E27FC236}">
              <a16:creationId xmlns:a16="http://schemas.microsoft.com/office/drawing/2014/main" id="{179A21B6-AD01-430B-92DB-DEC2E4995318}"/>
            </a:ext>
          </a:extLst>
        </xdr:cNvPr>
        <xdr:cNvGrpSpPr/>
      </xdr:nvGrpSpPr>
      <xdr:grpSpPr>
        <a:xfrm>
          <a:off x="10933542" y="2150693"/>
          <a:ext cx="3282469" cy="1947233"/>
          <a:chOff x="10731948" y="1068765"/>
          <a:chExt cx="3288857" cy="1893557"/>
        </a:xfrm>
      </xdr:grpSpPr>
      <xdr:sp macro="" textlink="">
        <xdr:nvSpPr>
          <xdr:cNvPr id="5" name="Shape 4">
            <a:extLst>
              <a:ext uri="{FF2B5EF4-FFF2-40B4-BE49-F238E27FC236}">
                <a16:creationId xmlns:a16="http://schemas.microsoft.com/office/drawing/2014/main" id="{BC926609-7A9F-47AE-BE26-89FF7F707FE5}"/>
              </a:ext>
            </a:extLst>
          </xdr:cNvPr>
          <xdr:cNvSpPr/>
        </xdr:nvSpPr>
        <xdr:spPr>
          <a:xfrm rot="11238323">
            <a:off x="10731948" y="1068765"/>
            <a:ext cx="2223506" cy="1519908"/>
          </a:xfrm>
          <a:prstGeom prst="swooshArrow">
            <a:avLst>
              <a:gd name="adj1" fmla="val 16310"/>
              <a:gd name="adj2" fmla="val 3137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reeform: Shape 5">
            <a:extLst>
              <a:ext uri="{FF2B5EF4-FFF2-40B4-BE49-F238E27FC236}">
                <a16:creationId xmlns:a16="http://schemas.microsoft.com/office/drawing/2014/main" id="{0DA61FFD-B032-4811-B68D-4CA2DC272E14}"/>
              </a:ext>
            </a:extLst>
          </xdr:cNvPr>
          <xdr:cNvSpPr/>
        </xdr:nvSpPr>
        <xdr:spPr>
          <a:xfrm>
            <a:off x="11253366" y="1500827"/>
            <a:ext cx="1071900" cy="421385"/>
          </a:xfrm>
          <a:custGeom>
            <a:avLst/>
            <a:gdLst>
              <a:gd name="connsiteX0" fmla="*/ 0 w 1071900"/>
              <a:gd name="connsiteY0" fmla="*/ 0 h 421385"/>
              <a:gd name="connsiteX1" fmla="*/ 1071900 w 1071900"/>
              <a:gd name="connsiteY1" fmla="*/ 0 h 421385"/>
              <a:gd name="connsiteX2" fmla="*/ 1071900 w 1071900"/>
              <a:gd name="connsiteY2" fmla="*/ 421385 h 421385"/>
              <a:gd name="connsiteX3" fmla="*/ 0 w 1071900"/>
              <a:gd name="connsiteY3" fmla="*/ 421385 h 421385"/>
              <a:gd name="connsiteX4" fmla="*/ 0 w 1071900"/>
              <a:gd name="connsiteY4" fmla="*/ 0 h 42138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71900" h="421385">
                <a:moveTo>
                  <a:pt x="0" y="0"/>
                </a:moveTo>
                <a:lnTo>
                  <a:pt x="1071900" y="0"/>
                </a:lnTo>
                <a:lnTo>
                  <a:pt x="1071900" y="421385"/>
                </a:lnTo>
                <a:lnTo>
                  <a:pt x="0" y="42138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25400" tIns="25400" rIns="25400" bIns="25400" numCol="1" spcCol="1270" anchor="b" anchorCtr="0">
            <a:noAutofit/>
          </a:bodyPr>
          <a:lstStyle/>
          <a:p>
            <a:pPr marL="0" lvl="0" indent="0" algn="ctr" defTabSz="889000">
              <a:lnSpc>
                <a:spcPct val="90000"/>
              </a:lnSpc>
              <a:spcBef>
                <a:spcPct val="0"/>
              </a:spcBef>
              <a:spcAft>
                <a:spcPct val="35000"/>
              </a:spcAft>
              <a:buNone/>
            </a:pPr>
            <a:r>
              <a:rPr lang="en-US" sz="2000" kern="1200"/>
              <a:t>Auto-Fills</a:t>
            </a:r>
          </a:p>
        </xdr:txBody>
      </xdr:sp>
      <xdr:sp macro="" textlink="">
        <xdr:nvSpPr>
          <xdr:cNvPr id="7" name="Freeform: Shape 6">
            <a:extLst>
              <a:ext uri="{FF2B5EF4-FFF2-40B4-BE49-F238E27FC236}">
                <a16:creationId xmlns:a16="http://schemas.microsoft.com/office/drawing/2014/main" id="{44D16A4E-EF2E-4A8A-A954-8A245A3AB113}"/>
              </a:ext>
            </a:extLst>
          </xdr:cNvPr>
          <xdr:cNvSpPr/>
        </xdr:nvSpPr>
        <xdr:spPr>
          <a:xfrm>
            <a:off x="12220575" y="1647825"/>
            <a:ext cx="1800230" cy="1314497"/>
          </a:xfrm>
          <a:custGeom>
            <a:avLst/>
            <a:gdLst>
              <a:gd name="connsiteX0" fmla="*/ 0 w 1448514"/>
              <a:gd name="connsiteY0" fmla="*/ 0 h 1297506"/>
              <a:gd name="connsiteX1" fmla="*/ 1448514 w 1448514"/>
              <a:gd name="connsiteY1" fmla="*/ 0 h 1297506"/>
              <a:gd name="connsiteX2" fmla="*/ 1448514 w 1448514"/>
              <a:gd name="connsiteY2" fmla="*/ 1297506 h 1297506"/>
              <a:gd name="connsiteX3" fmla="*/ 0 w 1448514"/>
              <a:gd name="connsiteY3" fmla="*/ 1297506 h 1297506"/>
              <a:gd name="connsiteX4" fmla="*/ 0 w 1448514"/>
              <a:gd name="connsiteY4" fmla="*/ 0 h 129750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48514" h="1297506">
                <a:moveTo>
                  <a:pt x="0" y="0"/>
                </a:moveTo>
                <a:lnTo>
                  <a:pt x="1448514" y="0"/>
                </a:lnTo>
                <a:lnTo>
                  <a:pt x="1448514" y="1297506"/>
                </a:lnTo>
                <a:lnTo>
                  <a:pt x="0" y="1297506"/>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25400" tIns="25400" rIns="25400" bIns="25400" numCol="1" spcCol="1270" anchor="t" anchorCtr="0">
            <a:noAutofit/>
          </a:bodyPr>
          <a:lstStyle/>
          <a:p>
            <a:pPr marL="0" lvl="0" indent="0" algn="ctr" defTabSz="889000">
              <a:lnSpc>
                <a:spcPct val="90000"/>
              </a:lnSpc>
              <a:spcBef>
                <a:spcPct val="0"/>
              </a:spcBef>
              <a:spcAft>
                <a:spcPct val="35000"/>
              </a:spcAft>
              <a:buNone/>
            </a:pPr>
            <a:r>
              <a:rPr lang="en-US" sz="2000" kern="1200"/>
              <a:t>24 Hour </a:t>
            </a:r>
            <a:br>
              <a:rPr lang="en-US" sz="2000" kern="1200"/>
            </a:br>
            <a:r>
              <a:rPr lang="en-US" sz="2000" kern="1200"/>
              <a:t>Time Periods</a:t>
            </a:r>
          </a:p>
          <a:p>
            <a:pPr marL="0" lvl="0" indent="0" algn="ctr" defTabSz="889000">
              <a:lnSpc>
                <a:spcPct val="90000"/>
              </a:lnSpc>
              <a:spcBef>
                <a:spcPct val="0"/>
              </a:spcBef>
              <a:spcAft>
                <a:spcPct val="35000"/>
              </a:spcAft>
              <a:buNone/>
            </a:pPr>
            <a:endParaRPr lang="en-US" sz="2000" kern="1200"/>
          </a:p>
          <a:p>
            <a:pPr marL="0" lvl="0" indent="0" algn="ctr" defTabSz="889000">
              <a:lnSpc>
                <a:spcPct val="90000"/>
              </a:lnSpc>
              <a:spcBef>
                <a:spcPct val="0"/>
              </a:spcBef>
              <a:spcAft>
                <a:spcPct val="35000"/>
              </a:spcAft>
              <a:buNone/>
            </a:pPr>
            <a:r>
              <a:rPr lang="en-US" sz="2000" kern="1200"/>
              <a:t>&amp;</a:t>
            </a:r>
            <a:r>
              <a:rPr lang="en-US" sz="2000" kern="1200" baseline="0"/>
              <a:t> Partial Day Periods</a:t>
            </a:r>
            <a:endParaRPr lang="en-US" sz="2000" kern="1200"/>
          </a:p>
        </xdr:txBody>
      </xdr:sp>
    </xdr:grpSp>
    <xdr:clientData/>
  </xdr:twoCellAnchor>
  <xdr:twoCellAnchor>
    <xdr:from>
      <xdr:col>22</xdr:col>
      <xdr:colOff>466725</xdr:colOff>
      <xdr:row>45</xdr:row>
      <xdr:rowOff>0</xdr:rowOff>
    </xdr:from>
    <xdr:to>
      <xdr:col>27</xdr:col>
      <xdr:colOff>257175</xdr:colOff>
      <xdr:row>59</xdr:row>
      <xdr:rowOff>71437</xdr:rowOff>
    </xdr:to>
    <xdr:sp macro="" textlink="">
      <xdr:nvSpPr>
        <xdr:cNvPr id="8" name="Right Arrow 4">
          <a:extLst>
            <a:ext uri="{FF2B5EF4-FFF2-40B4-BE49-F238E27FC236}">
              <a16:creationId xmlns:a16="http://schemas.microsoft.com/office/drawing/2014/main" id="{F844FC41-430B-49B8-87E6-518E8C21CB29}"/>
            </a:ext>
          </a:extLst>
        </xdr:cNvPr>
        <xdr:cNvSpPr/>
      </xdr:nvSpPr>
      <xdr:spPr>
        <a:xfrm rot="10800000">
          <a:off x="10429875" y="4733925"/>
          <a:ext cx="3886200" cy="2243137"/>
        </a:xfrm>
        <a:prstGeom prst="rightArrow">
          <a:avLst/>
        </a:prstGeom>
      </xdr:spPr>
      <xdr:style>
        <a:lnRef idx="0">
          <a:schemeClr val="accent1">
            <a:hueOff val="0"/>
            <a:satOff val="0"/>
            <a:lumOff val="0"/>
            <a:alphaOff val="0"/>
          </a:schemeClr>
        </a:lnRef>
        <a:fillRef idx="1">
          <a:schemeClr val="accent1">
            <a:tint val="40000"/>
            <a:hueOff val="0"/>
            <a:satOff val="0"/>
            <a:lumOff val="0"/>
            <a:alphaOff val="0"/>
          </a:schemeClr>
        </a:fillRef>
        <a:effectRef idx="0">
          <a:schemeClr val="accent1">
            <a:tint val="40000"/>
            <a:hueOff val="0"/>
            <a:satOff val="0"/>
            <a:lumOff val="0"/>
            <a:alphaOff val="0"/>
          </a:schemeClr>
        </a:effectRef>
        <a:fontRef idx="minor">
          <a:schemeClr val="dk1">
            <a:hueOff val="0"/>
            <a:satOff val="0"/>
            <a:lumOff val="0"/>
            <a:alphaOff val="0"/>
          </a:schemeClr>
        </a:fontRef>
      </xdr:style>
    </xdr:sp>
    <xdr:clientData/>
  </xdr:twoCellAnchor>
  <xdr:twoCellAnchor>
    <xdr:from>
      <xdr:col>26</xdr:col>
      <xdr:colOff>411480</xdr:colOff>
      <xdr:row>48</xdr:row>
      <xdr:rowOff>106680</xdr:rowOff>
    </xdr:from>
    <xdr:to>
      <xdr:col>28</xdr:col>
      <xdr:colOff>144780</xdr:colOff>
      <xdr:row>53</xdr:row>
      <xdr:rowOff>0</xdr:rowOff>
    </xdr:to>
    <xdr:grpSp>
      <xdr:nvGrpSpPr>
        <xdr:cNvPr id="9" name="Group 8">
          <a:extLst>
            <a:ext uri="{FF2B5EF4-FFF2-40B4-BE49-F238E27FC236}">
              <a16:creationId xmlns:a16="http://schemas.microsoft.com/office/drawing/2014/main" id="{1B6ABE04-3ADA-40FF-9896-2FB569BC9CB3}"/>
            </a:ext>
          </a:extLst>
        </xdr:cNvPr>
        <xdr:cNvGrpSpPr/>
      </xdr:nvGrpSpPr>
      <xdr:grpSpPr>
        <a:xfrm>
          <a:off x="13645627" y="5407062"/>
          <a:ext cx="1369359" cy="666526"/>
          <a:chOff x="3070584" y="738663"/>
          <a:chExt cx="1371600" cy="984884"/>
        </a:xfrm>
      </xdr:grpSpPr>
      <xdr:sp macro="" textlink="">
        <xdr:nvSpPr>
          <xdr:cNvPr id="10" name="Rounded Rectangle 12">
            <a:extLst>
              <a:ext uri="{FF2B5EF4-FFF2-40B4-BE49-F238E27FC236}">
                <a16:creationId xmlns:a16="http://schemas.microsoft.com/office/drawing/2014/main" id="{2D12EBC1-3645-43CF-8FE0-6E9F36D8979A}"/>
              </a:ext>
            </a:extLst>
          </xdr:cNvPr>
          <xdr:cNvSpPr/>
        </xdr:nvSpPr>
        <xdr:spPr>
          <a:xfrm>
            <a:off x="3070584" y="738663"/>
            <a:ext cx="1371600" cy="984884"/>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1" name="Rounded Rectangle 4">
            <a:extLst>
              <a:ext uri="{FF2B5EF4-FFF2-40B4-BE49-F238E27FC236}">
                <a16:creationId xmlns:a16="http://schemas.microsoft.com/office/drawing/2014/main" id="{75BB80AE-3581-472B-8CC7-46AA7AA194C7}"/>
              </a:ext>
            </a:extLst>
          </xdr:cNvPr>
          <xdr:cNvSpPr/>
        </xdr:nvSpPr>
        <xdr:spPr>
          <a:xfrm>
            <a:off x="3118662" y="786741"/>
            <a:ext cx="1275444" cy="88872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n-US" sz="1400" kern="1200"/>
              <a:t>Out-of-pocket</a:t>
            </a:r>
            <a:r>
              <a:rPr lang="en-US" sz="1400" kern="1200" baseline="0"/>
              <a:t> receipts not needed</a:t>
            </a:r>
            <a:r>
              <a:rPr lang="en-US" sz="1400" kern="1200"/>
              <a:t> </a:t>
            </a:r>
          </a:p>
        </xdr:txBody>
      </xdr:sp>
    </xdr:grpSp>
    <xdr:clientData/>
  </xdr:twoCellAnchor>
  <xdr:twoCellAnchor>
    <xdr:from>
      <xdr:col>24</xdr:col>
      <xdr:colOff>571500</xdr:colOff>
      <xdr:row>48</xdr:row>
      <xdr:rowOff>114300</xdr:rowOff>
    </xdr:from>
    <xdr:to>
      <xdr:col>26</xdr:col>
      <xdr:colOff>323850</xdr:colOff>
      <xdr:row>53</xdr:row>
      <xdr:rowOff>118108</xdr:rowOff>
    </xdr:to>
    <xdr:sp macro="" textlink="">
      <xdr:nvSpPr>
        <xdr:cNvPr id="12" name="Rounded Rectangle 16">
          <a:extLst>
            <a:ext uri="{FF2B5EF4-FFF2-40B4-BE49-F238E27FC236}">
              <a16:creationId xmlns:a16="http://schemas.microsoft.com/office/drawing/2014/main" id="{79829229-7765-45B0-A5CA-4E62419A9BCD}"/>
            </a:ext>
          </a:extLst>
        </xdr:cNvPr>
        <xdr:cNvSpPr/>
      </xdr:nvSpPr>
      <xdr:spPr>
        <a:xfrm>
          <a:off x="12172950" y="5410200"/>
          <a:ext cx="1390650" cy="657225"/>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a:lstStyle/>
        <a:p>
          <a:pPr algn="ctr"/>
          <a:r>
            <a:rPr lang="en-US" sz="1200"/>
            <a:t>Automatically Calculated</a:t>
          </a:r>
        </a:p>
      </xdr:txBody>
    </xdr:sp>
    <xdr:clientData/>
  </xdr:twoCellAnchor>
  <xdr:twoCellAnchor>
    <xdr:from>
      <xdr:col>24</xdr:col>
      <xdr:colOff>657225</xdr:colOff>
      <xdr:row>48</xdr:row>
      <xdr:rowOff>152400</xdr:rowOff>
    </xdr:from>
    <xdr:to>
      <xdr:col>26</xdr:col>
      <xdr:colOff>260617</xdr:colOff>
      <xdr:row>53</xdr:row>
      <xdr:rowOff>60982</xdr:rowOff>
    </xdr:to>
    <xdr:sp macro="" textlink="">
      <xdr:nvSpPr>
        <xdr:cNvPr id="13" name="Rounded Rectangle 4">
          <a:extLst>
            <a:ext uri="{FF2B5EF4-FFF2-40B4-BE49-F238E27FC236}">
              <a16:creationId xmlns:a16="http://schemas.microsoft.com/office/drawing/2014/main" id="{BA2660F9-2F98-47F0-9601-85C3E01CDEF3}"/>
            </a:ext>
          </a:extLst>
        </xdr:cNvPr>
        <xdr:cNvSpPr/>
      </xdr:nvSpPr>
      <xdr:spPr>
        <a:xfrm>
          <a:off x="12258675" y="5448300"/>
          <a:ext cx="1241692" cy="619125"/>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endParaRPr lang="en-US" sz="1600" kern="1200"/>
        </a:p>
      </xdr:txBody>
    </xdr:sp>
    <xdr:clientData/>
  </xdr:twoCellAnchor>
  <xdr:twoCellAnchor>
    <xdr:from>
      <xdr:col>22</xdr:col>
      <xdr:colOff>733423</xdr:colOff>
      <xdr:row>48</xdr:row>
      <xdr:rowOff>152400</xdr:rowOff>
    </xdr:from>
    <xdr:to>
      <xdr:col>24</xdr:col>
      <xdr:colOff>474331</xdr:colOff>
      <xdr:row>53</xdr:row>
      <xdr:rowOff>156208</xdr:rowOff>
    </xdr:to>
    <xdr:sp macro="" textlink="">
      <xdr:nvSpPr>
        <xdr:cNvPr id="14" name="Rounded Rectangle 6">
          <a:extLst>
            <a:ext uri="{FF2B5EF4-FFF2-40B4-BE49-F238E27FC236}">
              <a16:creationId xmlns:a16="http://schemas.microsoft.com/office/drawing/2014/main" id="{48B2002D-9750-4777-B36D-1CD74ABEF5E4}"/>
            </a:ext>
          </a:extLst>
        </xdr:cNvPr>
        <xdr:cNvSpPr/>
      </xdr:nvSpPr>
      <xdr:spPr>
        <a:xfrm>
          <a:off x="10696573" y="5448300"/>
          <a:ext cx="1379208" cy="619125"/>
        </a:xfrm>
        <a:prstGeom prst="roundRect">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clientData/>
  </xdr:twoCellAnchor>
  <xdr:twoCellAnchor>
    <xdr:from>
      <xdr:col>23</xdr:col>
      <xdr:colOff>28575</xdr:colOff>
      <xdr:row>48</xdr:row>
      <xdr:rowOff>161925</xdr:rowOff>
    </xdr:from>
    <xdr:to>
      <xdr:col>24</xdr:col>
      <xdr:colOff>419100</xdr:colOff>
      <xdr:row>55</xdr:row>
      <xdr:rowOff>28575</xdr:rowOff>
    </xdr:to>
    <xdr:sp macro="" textlink="">
      <xdr:nvSpPr>
        <xdr:cNvPr id="15" name="TextBox 14">
          <a:extLst>
            <a:ext uri="{FF2B5EF4-FFF2-40B4-BE49-F238E27FC236}">
              <a16:creationId xmlns:a16="http://schemas.microsoft.com/office/drawing/2014/main" id="{090BFFDF-6DA9-4412-B49D-3B88F570C6DF}"/>
            </a:ext>
          </a:extLst>
        </xdr:cNvPr>
        <xdr:cNvSpPr txBox="1"/>
      </xdr:nvSpPr>
      <xdr:spPr>
        <a:xfrm>
          <a:off x="10810875" y="5457825"/>
          <a:ext cx="120967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a:solidFill>
                <a:srgbClr val="FFFF00"/>
              </a:solidFill>
            </a:rPr>
            <a:t>For Return Only</a:t>
          </a:r>
          <a:br>
            <a:rPr lang="en-US" sz="1400">
              <a:solidFill>
                <a:srgbClr val="FFFF00"/>
              </a:solidFill>
            </a:rPr>
          </a:br>
          <a:r>
            <a:rPr lang="en-US" sz="1400">
              <a:solidFill>
                <a:srgbClr val="FFFF00"/>
              </a:solidFill>
            </a:rPr>
            <a:t>"Partial</a:t>
          </a:r>
          <a:r>
            <a:rPr lang="en-US" sz="1400" baseline="0">
              <a:solidFill>
                <a:srgbClr val="FFFF00"/>
              </a:solidFill>
            </a:rPr>
            <a:t> Day"</a:t>
          </a:r>
          <a:endParaRPr lang="en-US" sz="1400">
            <a:solidFill>
              <a:srgbClr val="FFFF00"/>
            </a:solidFill>
          </a:endParaRPr>
        </a:p>
      </xdr:txBody>
    </xdr:sp>
    <xdr:clientData/>
  </xdr:twoCellAnchor>
  <xdr:twoCellAnchor>
    <xdr:from>
      <xdr:col>23</xdr:col>
      <xdr:colOff>206509</xdr:colOff>
      <xdr:row>8</xdr:row>
      <xdr:rowOff>36419</xdr:rowOff>
    </xdr:from>
    <xdr:to>
      <xdr:col>32</xdr:col>
      <xdr:colOff>1905340</xdr:colOff>
      <xdr:row>58</xdr:row>
      <xdr:rowOff>124465</xdr:rowOff>
    </xdr:to>
    <xdr:grpSp>
      <xdr:nvGrpSpPr>
        <xdr:cNvPr id="16" name="Group 15">
          <a:extLst>
            <a:ext uri="{FF2B5EF4-FFF2-40B4-BE49-F238E27FC236}">
              <a16:creationId xmlns:a16="http://schemas.microsoft.com/office/drawing/2014/main" id="{DE7E3CEA-5ACA-4747-ACD8-53FEA08541E8}"/>
            </a:ext>
          </a:extLst>
        </xdr:cNvPr>
        <xdr:cNvGrpSpPr/>
      </xdr:nvGrpSpPr>
      <xdr:grpSpPr>
        <a:xfrm>
          <a:off x="10986568" y="1638860"/>
          <a:ext cx="9061096" cy="5197929"/>
          <a:chOff x="3740231" y="-3730301"/>
          <a:chExt cx="8977179" cy="6774218"/>
        </a:xfrm>
      </xdr:grpSpPr>
      <xdr:sp macro="" textlink="">
        <xdr:nvSpPr>
          <xdr:cNvPr id="17" name="Rectangle 16">
            <a:extLst>
              <a:ext uri="{FF2B5EF4-FFF2-40B4-BE49-F238E27FC236}">
                <a16:creationId xmlns:a16="http://schemas.microsoft.com/office/drawing/2014/main" id="{D1E849AA-B237-4AD7-9BD4-263809500506}"/>
              </a:ext>
            </a:extLst>
          </xdr:cNvPr>
          <xdr:cNvSpPr/>
        </xdr:nvSpPr>
        <xdr:spPr>
          <a:xfrm>
            <a:off x="8975663" y="2172018"/>
            <a:ext cx="3741747" cy="871899"/>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a:lstStyle/>
          <a:p>
            <a:endParaRPr lang="en-US"/>
          </a:p>
        </xdr:txBody>
      </xdr:sp>
      <xdr:sp macro="" textlink="">
        <xdr:nvSpPr>
          <xdr:cNvPr id="18" name="TextBox 17">
            <a:extLst>
              <a:ext uri="{FF2B5EF4-FFF2-40B4-BE49-F238E27FC236}">
                <a16:creationId xmlns:a16="http://schemas.microsoft.com/office/drawing/2014/main" id="{B4D1DA2F-6857-4A94-A889-3C8211951C24}"/>
              </a:ext>
            </a:extLst>
          </xdr:cNvPr>
          <xdr:cNvSpPr txBox="1"/>
        </xdr:nvSpPr>
        <xdr:spPr>
          <a:xfrm>
            <a:off x="3740231" y="-3730301"/>
            <a:ext cx="3741747" cy="871898"/>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0" tIns="182880" rIns="0" bIns="182880" numCol="1" spcCol="1270" anchor="ctr" anchorCtr="0">
            <a:noAutofit/>
          </a:bodyPr>
          <a:lstStyle/>
          <a:p>
            <a:pPr marL="0" lvl="0" indent="0" algn="ctr" defTabSz="800100">
              <a:lnSpc>
                <a:spcPct val="90000"/>
              </a:lnSpc>
              <a:spcBef>
                <a:spcPct val="0"/>
              </a:spcBef>
              <a:spcAft>
                <a:spcPct val="35000"/>
              </a:spcAft>
              <a:buNone/>
            </a:pPr>
            <a:r>
              <a:rPr lang="en-US" sz="1800" kern="1200"/>
              <a:t>Fill in Dates and Times; in this format: 6:00 AM, with a space after the minute.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119"/>
  <sheetViews>
    <sheetView tabSelected="1" zoomScale="115" zoomScaleNormal="115" workbookViewId="0">
      <selection activeCell="A106" sqref="A106:J108"/>
    </sheetView>
  </sheetViews>
  <sheetFormatPr defaultColWidth="9.140625" defaultRowHeight="12.75" x14ac:dyDescent="0.2"/>
  <cols>
    <col min="1" max="1" width="3.7109375" style="1" customWidth="1"/>
    <col min="2" max="3" width="2.5703125" style="1" customWidth="1"/>
    <col min="4" max="4" width="10.5703125" style="1" customWidth="1"/>
    <col min="5" max="5" width="3.5703125" style="1" customWidth="1"/>
    <col min="6" max="6" width="12.85546875" style="1" customWidth="1"/>
    <col min="7" max="7" width="3.5703125" style="1" customWidth="1"/>
    <col min="8" max="8" width="11.42578125" style="1" customWidth="1"/>
    <col min="9" max="9" width="3.5703125" style="1" customWidth="1"/>
    <col min="10" max="10" width="14" style="1" customWidth="1"/>
    <col min="11" max="11" width="0.85546875" style="1" customWidth="1"/>
    <col min="12" max="12" width="3.5703125" style="1" customWidth="1"/>
    <col min="13" max="13" width="11.42578125" style="1" customWidth="1"/>
    <col min="14" max="14" width="2.140625" style="1" customWidth="1"/>
    <col min="15" max="15" width="12.85546875" style="1" bestFit="1" customWidth="1"/>
    <col min="16" max="16" width="2.7109375" style="1" customWidth="1"/>
    <col min="17" max="17" width="10.5703125" style="1" customWidth="1"/>
    <col min="18" max="18" width="13.7109375" style="2" bestFit="1" customWidth="1"/>
    <col min="19" max="19" width="1.140625" style="1" customWidth="1"/>
    <col min="20" max="20" width="14.5703125" style="1" customWidth="1"/>
    <col min="21" max="21" width="8" style="1" hidden="1" customWidth="1"/>
    <col min="22" max="22" width="9.140625" style="1"/>
    <col min="23" max="32" width="12.28515625" style="1" customWidth="1"/>
    <col min="33" max="33" width="36.7109375" style="1" customWidth="1"/>
    <col min="34" max="35" width="9.28515625" style="1" bestFit="1" customWidth="1"/>
    <col min="36" max="36" width="9.85546875" style="1" bestFit="1" customWidth="1"/>
    <col min="37" max="38" width="10.5703125" style="1" bestFit="1" customWidth="1"/>
    <col min="39" max="39" width="9.7109375" style="1" bestFit="1" customWidth="1"/>
    <col min="40" max="40" width="9.140625" style="1"/>
    <col min="41" max="41" width="10.5703125" style="1" bestFit="1" customWidth="1"/>
    <col min="42" max="42" width="11.5703125" style="1" bestFit="1" customWidth="1"/>
    <col min="43" max="16384" width="9.140625" style="1"/>
  </cols>
  <sheetData>
    <row r="1" spans="1:45" ht="39" x14ac:dyDescent="0.2">
      <c r="A1" s="215" t="s">
        <v>91</v>
      </c>
      <c r="B1" s="215"/>
      <c r="C1" s="215"/>
      <c r="D1" s="215"/>
      <c r="E1" s="215"/>
      <c r="F1" s="215"/>
      <c r="G1" s="215"/>
      <c r="H1" s="215"/>
      <c r="I1" s="215"/>
      <c r="J1" s="215"/>
      <c r="K1" s="215"/>
      <c r="L1" s="215"/>
      <c r="M1" s="215"/>
      <c r="N1" s="215"/>
      <c r="O1" s="215"/>
      <c r="P1" s="215"/>
      <c r="Q1" s="215"/>
      <c r="R1" s="215"/>
      <c r="S1" s="215"/>
      <c r="T1" s="215"/>
      <c r="U1" s="215"/>
      <c r="AO1" s="159"/>
      <c r="AP1" s="159"/>
      <c r="AQ1" s="159"/>
      <c r="AR1" s="159"/>
      <c r="AS1" s="159"/>
    </row>
    <row r="2" spans="1:45" ht="13.5" thickBot="1" x14ac:dyDescent="0.25"/>
    <row r="3" spans="1:45" ht="15.75" x14ac:dyDescent="0.25">
      <c r="A3" s="306" t="s">
        <v>86</v>
      </c>
      <c r="B3" s="307"/>
      <c r="C3" s="307"/>
      <c r="D3" s="307"/>
      <c r="E3" s="307"/>
      <c r="F3" s="307"/>
      <c r="G3" s="307"/>
      <c r="H3" s="307"/>
      <c r="I3" s="307"/>
      <c r="J3" s="307"/>
      <c r="K3" s="307"/>
      <c r="L3" s="307"/>
      <c r="M3" s="307"/>
      <c r="N3" s="307"/>
      <c r="O3" s="307"/>
      <c r="P3" s="307"/>
      <c r="Q3" s="307"/>
      <c r="R3" s="307"/>
      <c r="S3" s="307"/>
      <c r="T3" s="308"/>
    </row>
    <row r="4" spans="1:45" ht="13.5" thickBot="1" x14ac:dyDescent="0.25">
      <c r="A4" s="309" t="s">
        <v>0</v>
      </c>
      <c r="B4" s="310"/>
      <c r="C4" s="310"/>
      <c r="D4" s="310"/>
      <c r="E4" s="310"/>
      <c r="F4" s="310"/>
      <c r="G4" s="310"/>
      <c r="H4" s="310"/>
      <c r="I4" s="310"/>
      <c r="J4" s="310"/>
      <c r="K4" s="310"/>
      <c r="L4" s="310"/>
      <c r="M4" s="310"/>
      <c r="N4" s="310"/>
      <c r="O4" s="310"/>
      <c r="P4" s="310"/>
      <c r="Q4" s="310"/>
      <c r="R4" s="310"/>
      <c r="S4" s="310"/>
      <c r="T4" s="311"/>
    </row>
    <row r="5" spans="1:45" ht="6.6" customHeight="1" thickBot="1" x14ac:dyDescent="0.25"/>
    <row r="6" spans="1:45" s="4" customFormat="1" ht="15.75" x14ac:dyDescent="0.25">
      <c r="A6" s="3" t="s">
        <v>1</v>
      </c>
      <c r="B6" s="3" t="s">
        <v>2</v>
      </c>
      <c r="C6" s="3"/>
      <c r="F6" s="312"/>
      <c r="G6" s="312"/>
      <c r="H6" s="312"/>
      <c r="I6" s="312"/>
      <c r="J6" s="312"/>
      <c r="K6" s="312"/>
      <c r="L6" s="312"/>
      <c r="M6" s="312"/>
      <c r="N6" s="5"/>
      <c r="O6" s="6"/>
      <c r="P6" s="287" t="s">
        <v>83</v>
      </c>
      <c r="Q6" s="313"/>
      <c r="R6" s="316"/>
      <c r="S6" s="202"/>
      <c r="T6" s="318"/>
      <c r="AG6" s="7" t="s">
        <v>3</v>
      </c>
      <c r="AH6" s="4" t="b">
        <f>ISBLANK(M11)</f>
        <v>0</v>
      </c>
      <c r="AI6" s="4" t="b">
        <f>ISNUMBER(M11)</f>
        <v>1</v>
      </c>
      <c r="AJ6" s="4" t="b">
        <f>AND(M11&gt;=0,M11&lt;1)</f>
        <v>1</v>
      </c>
      <c r="AK6" s="8" t="str">
        <f>IF(AH6,"",IF(AI6,IF(AJ6,"","Check Time"),"Incorect format"))</f>
        <v/>
      </c>
    </row>
    <row r="7" spans="1:45" s="4" customFormat="1" ht="6.75" customHeight="1" x14ac:dyDescent="0.25">
      <c r="A7" s="3"/>
      <c r="B7" s="3"/>
      <c r="C7" s="3"/>
      <c r="F7" s="194"/>
      <c r="G7" s="194"/>
      <c r="H7" s="194"/>
      <c r="I7" s="194"/>
      <c r="J7" s="194"/>
      <c r="K7" s="194"/>
      <c r="L7" s="194"/>
      <c r="M7" s="194"/>
      <c r="P7" s="314"/>
      <c r="Q7" s="315"/>
      <c r="R7" s="317"/>
      <c r="S7" s="203"/>
      <c r="T7" s="319"/>
      <c r="AG7" s="9"/>
      <c r="AK7" s="10"/>
    </row>
    <row r="8" spans="1:45" s="4" customFormat="1" ht="15.75" x14ac:dyDescent="0.25">
      <c r="A8" s="3" t="s">
        <v>4</v>
      </c>
      <c r="B8" s="3" t="s">
        <v>80</v>
      </c>
      <c r="C8" s="3"/>
      <c r="F8" s="312"/>
      <c r="G8" s="312"/>
      <c r="H8" s="312"/>
      <c r="I8" s="312"/>
      <c r="J8" s="312"/>
      <c r="K8" s="312"/>
      <c r="L8" s="312"/>
      <c r="M8" s="312"/>
      <c r="N8" s="189"/>
      <c r="O8" s="189"/>
      <c r="P8" s="327"/>
      <c r="Q8" s="328"/>
      <c r="R8" s="11"/>
      <c r="S8" s="12"/>
      <c r="T8" s="13" t="s">
        <v>5</v>
      </c>
      <c r="AG8" s="9" t="s">
        <v>6</v>
      </c>
      <c r="AH8" s="4" t="b">
        <f>ISBLANK(H11)</f>
        <v>0</v>
      </c>
      <c r="AI8" s="4" t="b">
        <f>ISNUMBER(H11)</f>
        <v>1</v>
      </c>
      <c r="AJ8" s="4" t="b">
        <f>AND(H11&gt;=0,H11&lt;1)</f>
        <v>1</v>
      </c>
      <c r="AK8" s="8" t="str">
        <f>IF(AH8,"",IF(AI8,IF(AJ8,"","Check Time"),"Incorect format"))</f>
        <v/>
      </c>
    </row>
    <row r="9" spans="1:45" s="4" customFormat="1" ht="15.75" x14ac:dyDescent="0.25">
      <c r="A9" s="3"/>
      <c r="B9" s="3" t="s">
        <v>81</v>
      </c>
      <c r="C9" s="3"/>
      <c r="F9" s="329"/>
      <c r="G9" s="329"/>
      <c r="H9" s="329"/>
      <c r="I9" s="329"/>
      <c r="J9" s="329"/>
      <c r="K9" s="329"/>
      <c r="L9" s="329"/>
      <c r="M9" s="329"/>
      <c r="N9" s="189"/>
      <c r="O9" s="189"/>
      <c r="P9" s="14"/>
      <c r="Q9" s="15"/>
      <c r="R9" s="15"/>
      <c r="S9" s="15"/>
      <c r="T9" s="16"/>
    </row>
    <row r="10" spans="1:45" s="4" customFormat="1" ht="15.75" x14ac:dyDescent="0.25">
      <c r="A10" s="3"/>
      <c r="B10" s="3"/>
      <c r="C10" s="3"/>
      <c r="F10" s="195" t="s">
        <v>7</v>
      </c>
      <c r="G10" s="195"/>
      <c r="H10" s="195" t="s">
        <v>8</v>
      </c>
      <c r="I10" s="196"/>
      <c r="J10" s="195" t="s">
        <v>9</v>
      </c>
      <c r="K10" s="195"/>
      <c r="L10" s="195"/>
      <c r="M10" s="195" t="s">
        <v>10</v>
      </c>
      <c r="N10" s="189"/>
      <c r="O10" s="189"/>
      <c r="P10" s="314" t="s">
        <v>84</v>
      </c>
      <c r="Q10" s="315"/>
      <c r="R10" s="330"/>
      <c r="S10" s="330"/>
      <c r="T10" s="331"/>
      <c r="AG10" s="17"/>
      <c r="AH10" s="17"/>
      <c r="AI10" s="17" t="s">
        <v>11</v>
      </c>
      <c r="AJ10" s="17" t="s">
        <v>12</v>
      </c>
    </row>
    <row r="11" spans="1:45" s="4" customFormat="1" ht="16.5" thickBot="1" x14ac:dyDescent="0.3">
      <c r="A11" s="3"/>
      <c r="B11" s="3" t="s">
        <v>82</v>
      </c>
      <c r="C11" s="3"/>
      <c r="F11" s="197">
        <v>45813</v>
      </c>
      <c r="G11" s="198"/>
      <c r="H11" s="199">
        <v>3.8194444444444441E-2</v>
      </c>
      <c r="I11" s="200" t="s">
        <v>3</v>
      </c>
      <c r="J11" s="197">
        <v>45817</v>
      </c>
      <c r="K11" s="201"/>
      <c r="L11" s="201"/>
      <c r="M11" s="199">
        <v>0.53819444444444442</v>
      </c>
      <c r="N11" s="18"/>
      <c r="O11" s="19" t="str">
        <f>+AK8&amp;AK6</f>
        <v/>
      </c>
      <c r="P11" s="332"/>
      <c r="Q11" s="333"/>
      <c r="R11" s="333"/>
      <c r="S11" s="333"/>
      <c r="T11" s="334"/>
      <c r="AG11" s="20">
        <f>24*(-SUM(D11:I11)+SUM(J11:N11))</f>
        <v>108</v>
      </c>
      <c r="AH11" s="17">
        <f>+AG11/24</f>
        <v>4.5</v>
      </c>
      <c r="AI11" s="17">
        <f>+TRUNC(AH11)</f>
        <v>4</v>
      </c>
      <c r="AJ11" s="17">
        <f>24*(AH11-AI11)</f>
        <v>12</v>
      </c>
    </row>
    <row r="12" spans="1:45" ht="6.6" customHeight="1" x14ac:dyDescent="0.2">
      <c r="A12" s="21"/>
      <c r="B12" s="21"/>
      <c r="C12" s="21"/>
    </row>
    <row r="13" spans="1:45" ht="14.45" hidden="1" customHeight="1" x14ac:dyDescent="0.25">
      <c r="A13" s="320" t="s">
        <v>13</v>
      </c>
      <c r="B13" s="321"/>
      <c r="C13" s="321"/>
      <c r="D13" s="321"/>
      <c r="E13" s="321"/>
      <c r="F13" s="321"/>
      <c r="G13" s="321"/>
      <c r="H13" s="321"/>
      <c r="I13" s="321"/>
      <c r="J13" s="321"/>
      <c r="K13" s="321"/>
      <c r="L13" s="321"/>
      <c r="M13" s="321"/>
      <c r="N13" s="321"/>
      <c r="O13" s="321"/>
      <c r="P13" s="321"/>
      <c r="Q13" s="321"/>
      <c r="R13" s="321"/>
      <c r="S13" s="321"/>
      <c r="T13" s="322"/>
    </row>
    <row r="14" spans="1:45" s="22" customFormat="1" ht="15.75" x14ac:dyDescent="0.25">
      <c r="A14" s="22" t="s">
        <v>14</v>
      </c>
      <c r="B14" s="22" t="s">
        <v>15</v>
      </c>
    </row>
    <row r="15" spans="1:45" s="23" customFormat="1" ht="16.5" thickBot="1" x14ac:dyDescent="0.3">
      <c r="C15" s="23" t="s">
        <v>16</v>
      </c>
    </row>
    <row r="16" spans="1:45" s="21" customFormat="1" ht="15.75" thickBot="1" x14ac:dyDescent="0.3">
      <c r="C16" s="24" t="s">
        <v>17</v>
      </c>
      <c r="E16" s="24"/>
      <c r="R16" s="191" t="s">
        <v>85</v>
      </c>
    </row>
    <row r="17" spans="3:29" s="21" customFormat="1" ht="14.25" x14ac:dyDescent="0.2">
      <c r="D17" s="323" t="s">
        <v>18</v>
      </c>
      <c r="E17" s="324"/>
      <c r="F17" s="324"/>
      <c r="G17" s="325"/>
      <c r="H17" s="324" t="s">
        <v>19</v>
      </c>
      <c r="I17" s="324"/>
      <c r="J17" s="324" t="s">
        <v>20</v>
      </c>
      <c r="K17" s="324"/>
      <c r="L17" s="324"/>
      <c r="M17" s="324" t="s">
        <v>21</v>
      </c>
      <c r="N17" s="326"/>
      <c r="O17" s="25"/>
      <c r="P17" s="323" t="s">
        <v>11</v>
      </c>
      <c r="Q17" s="326"/>
      <c r="R17" s="183" t="s">
        <v>22</v>
      </c>
      <c r="T17" s="26" t="s">
        <v>96</v>
      </c>
    </row>
    <row r="18" spans="3:29" s="21" customFormat="1" ht="14.25" x14ac:dyDescent="0.2">
      <c r="C18" s="27">
        <v>1</v>
      </c>
      <c r="D18" s="291">
        <f>IF(AI11&gt;=1,F11,"")</f>
        <v>45813</v>
      </c>
      <c r="E18" s="292"/>
      <c r="F18" s="292"/>
      <c r="G18" s="293"/>
      <c r="H18" s="294">
        <f>IF($AI$11&gt;=1,H11,"")</f>
        <v>3.8194444444444441E-2</v>
      </c>
      <c r="I18" s="295"/>
      <c r="J18" s="292">
        <f>IF($AI$11&gt;=1,D18+1,"")</f>
        <v>45814</v>
      </c>
      <c r="K18" s="295"/>
      <c r="L18" s="295"/>
      <c r="M18" s="294">
        <f>IF(AI11&gt;=1,H18,"")</f>
        <v>3.8194444444444441E-2</v>
      </c>
      <c r="N18" s="296"/>
      <c r="O18" s="28"/>
      <c r="P18" s="302">
        <f>+IF($AI$11&gt;=1,1,0)</f>
        <v>1</v>
      </c>
      <c r="Q18" s="303"/>
      <c r="R18" s="184">
        <v>70</v>
      </c>
      <c r="T18" s="29">
        <f t="shared" ref="T18:T24" si="0">IF(P18=1,(R18),(0))</f>
        <v>70</v>
      </c>
    </row>
    <row r="19" spans="3:29" s="21" customFormat="1" ht="14.25" x14ac:dyDescent="0.2">
      <c r="C19" s="27">
        <v>2</v>
      </c>
      <c r="D19" s="291">
        <f>IF($AI$11&gt;=2,D18+1,"")</f>
        <v>45814</v>
      </c>
      <c r="E19" s="292"/>
      <c r="F19" s="292"/>
      <c r="G19" s="293"/>
      <c r="H19" s="294">
        <f>IF($AI$11&gt;=2,H18,"")</f>
        <v>3.8194444444444441E-2</v>
      </c>
      <c r="I19" s="295"/>
      <c r="J19" s="292">
        <f>IF($AI$11&gt;=2,+J18+1,"")</f>
        <v>45815</v>
      </c>
      <c r="K19" s="295"/>
      <c r="L19" s="295"/>
      <c r="M19" s="294">
        <f>IF(AI11&gt;=2,M18,"")</f>
        <v>3.8194444444444441E-2</v>
      </c>
      <c r="N19" s="296"/>
      <c r="O19" s="28"/>
      <c r="P19" s="302">
        <f>+IF($AI$11&gt;=2,1,0)</f>
        <v>1</v>
      </c>
      <c r="Q19" s="303"/>
      <c r="R19" s="184">
        <v>70</v>
      </c>
      <c r="T19" s="29">
        <f t="shared" si="0"/>
        <v>70</v>
      </c>
    </row>
    <row r="20" spans="3:29" s="21" customFormat="1" ht="14.25" x14ac:dyDescent="0.2">
      <c r="C20" s="27">
        <v>3</v>
      </c>
      <c r="D20" s="291">
        <f>IF($AI$11&gt;=3,D19+1,"")</f>
        <v>45815</v>
      </c>
      <c r="E20" s="292"/>
      <c r="F20" s="292"/>
      <c r="G20" s="293"/>
      <c r="H20" s="294">
        <f>IF($AI$11&gt;=3,H19,"")</f>
        <v>3.8194444444444441E-2</v>
      </c>
      <c r="I20" s="295"/>
      <c r="J20" s="292">
        <f>IF($AI$11&gt;=3,+J19+1,"")</f>
        <v>45816</v>
      </c>
      <c r="K20" s="295"/>
      <c r="L20" s="295"/>
      <c r="M20" s="294">
        <f>IF(AI11&gt;=3,H20,"")</f>
        <v>3.8194444444444441E-2</v>
      </c>
      <c r="N20" s="296"/>
      <c r="O20" s="28"/>
      <c r="P20" s="302">
        <f>+IF($AI$11&gt;=3,1,0)</f>
        <v>1</v>
      </c>
      <c r="Q20" s="303"/>
      <c r="R20" s="184">
        <v>70</v>
      </c>
      <c r="T20" s="29">
        <f t="shared" si="0"/>
        <v>70</v>
      </c>
    </row>
    <row r="21" spans="3:29" s="21" customFormat="1" ht="14.25" x14ac:dyDescent="0.2">
      <c r="C21" s="27">
        <v>4</v>
      </c>
      <c r="D21" s="291">
        <f>IF($AI$11&gt;=4,D20+1,"")</f>
        <v>45816</v>
      </c>
      <c r="E21" s="292"/>
      <c r="F21" s="292"/>
      <c r="G21" s="293"/>
      <c r="H21" s="294">
        <f>IF($AI$11&gt;=4,H20,"")</f>
        <v>3.8194444444444441E-2</v>
      </c>
      <c r="I21" s="295"/>
      <c r="J21" s="292">
        <f>IF($AI$11&gt;=4,+J20+1,"")</f>
        <v>45817</v>
      </c>
      <c r="K21" s="295"/>
      <c r="L21" s="295"/>
      <c r="M21" s="294">
        <f>IF(AI11&gt;=4,H21,"")</f>
        <v>3.8194444444444441E-2</v>
      </c>
      <c r="N21" s="296"/>
      <c r="O21" s="28"/>
      <c r="P21" s="302">
        <f>+IF($AI$11&gt;=4,1,0)</f>
        <v>1</v>
      </c>
      <c r="Q21" s="303"/>
      <c r="R21" s="184">
        <v>70</v>
      </c>
      <c r="T21" s="29">
        <f t="shared" si="0"/>
        <v>70</v>
      </c>
      <c r="AB21" s="30"/>
    </row>
    <row r="22" spans="3:29" s="21" customFormat="1" ht="14.25" x14ac:dyDescent="0.2">
      <c r="C22" s="27">
        <v>5</v>
      </c>
      <c r="D22" s="291" t="str">
        <f>IF($AI$11&gt;=5,D21+1,"")</f>
        <v/>
      </c>
      <c r="E22" s="292"/>
      <c r="F22" s="292"/>
      <c r="G22" s="293"/>
      <c r="H22" s="294" t="str">
        <f>IF($AI$11&gt;=5,H21,"")</f>
        <v/>
      </c>
      <c r="I22" s="295"/>
      <c r="J22" s="292" t="str">
        <f>IF($AI$11&gt;=5,+J21+1,"")</f>
        <v/>
      </c>
      <c r="K22" s="295"/>
      <c r="L22" s="295"/>
      <c r="M22" s="294" t="str">
        <f>IF(AI11&gt;=5,H22,"")</f>
        <v/>
      </c>
      <c r="N22" s="296"/>
      <c r="O22" s="28"/>
      <c r="P22" s="302">
        <f>+IF($AI$11&gt;=5,1,0)</f>
        <v>0</v>
      </c>
      <c r="Q22" s="303"/>
      <c r="R22" s="184">
        <v>70</v>
      </c>
      <c r="T22" s="29">
        <f t="shared" si="0"/>
        <v>0</v>
      </c>
      <c r="AB22" s="30"/>
      <c r="AC22" s="31"/>
    </row>
    <row r="23" spans="3:29" s="21" customFormat="1" ht="14.25" x14ac:dyDescent="0.2">
      <c r="C23" s="27">
        <v>6</v>
      </c>
      <c r="D23" s="291" t="str">
        <f>IF($AI$11&gt;=6,D22+1,"")</f>
        <v/>
      </c>
      <c r="E23" s="292"/>
      <c r="F23" s="292"/>
      <c r="G23" s="293"/>
      <c r="H23" s="294" t="str">
        <f>IF($AI$11&gt;=6,H22,"")</f>
        <v/>
      </c>
      <c r="I23" s="295"/>
      <c r="J23" s="292" t="str">
        <f>IF($AI$11&gt;=6,+J22+1,"")</f>
        <v/>
      </c>
      <c r="K23" s="295"/>
      <c r="L23" s="295"/>
      <c r="M23" s="294" t="str">
        <f>IF(AI11&gt;=6,H23,"")</f>
        <v/>
      </c>
      <c r="N23" s="296"/>
      <c r="O23" s="28"/>
      <c r="P23" s="302">
        <f>+IF($AI$11&gt;=6,1,0)</f>
        <v>0</v>
      </c>
      <c r="Q23" s="303"/>
      <c r="R23" s="184">
        <v>70</v>
      </c>
      <c r="T23" s="29">
        <f t="shared" si="0"/>
        <v>0</v>
      </c>
      <c r="AB23" s="30"/>
      <c r="AC23" s="32"/>
    </row>
    <row r="24" spans="3:29" s="21" customFormat="1" ht="15" thickBot="1" x14ac:dyDescent="0.25">
      <c r="C24" s="27">
        <v>7</v>
      </c>
      <c r="D24" s="291" t="str">
        <f>IF($AI$11&gt;=7,D23+1,"")</f>
        <v/>
      </c>
      <c r="E24" s="292"/>
      <c r="F24" s="292"/>
      <c r="G24" s="293"/>
      <c r="H24" s="294" t="str">
        <f>IF($AI$11&gt;=7,H23,"")</f>
        <v/>
      </c>
      <c r="I24" s="295"/>
      <c r="J24" s="292" t="str">
        <f>IF($AI$11&gt;=7,+J23+1,"")</f>
        <v/>
      </c>
      <c r="K24" s="295"/>
      <c r="L24" s="295"/>
      <c r="M24" s="294" t="str">
        <f>IF(AI11&gt;=7,H24,"")</f>
        <v/>
      </c>
      <c r="N24" s="296"/>
      <c r="O24" s="28"/>
      <c r="P24" s="297">
        <f>+IF($AI$11&gt;=7,1,0)</f>
        <v>0</v>
      </c>
      <c r="Q24" s="298"/>
      <c r="R24" s="185">
        <v>70</v>
      </c>
      <c r="T24" s="33">
        <f t="shared" si="0"/>
        <v>0</v>
      </c>
      <c r="X24" s="32"/>
      <c r="AB24" s="30"/>
    </row>
    <row r="25" spans="3:29" s="21" customFormat="1" ht="15" customHeight="1" thickBot="1" x14ac:dyDescent="0.3">
      <c r="C25" s="24" t="s">
        <v>97</v>
      </c>
      <c r="E25" s="24"/>
      <c r="F25" s="34"/>
      <c r="G25" s="35"/>
      <c r="H25" s="34"/>
      <c r="I25" s="32"/>
      <c r="J25" s="36"/>
      <c r="K25" s="36"/>
      <c r="M25" s="37"/>
      <c r="N25" s="37"/>
      <c r="O25" s="214" t="s">
        <v>98</v>
      </c>
      <c r="P25" s="304">
        <f>SUM(P18:Q24)</f>
        <v>4</v>
      </c>
      <c r="Q25" s="305"/>
      <c r="R25" s="185">
        <v>70</v>
      </c>
      <c r="S25" s="82"/>
      <c r="T25" s="83">
        <f>P25*R25</f>
        <v>280</v>
      </c>
      <c r="AB25" s="32"/>
    </row>
    <row r="26" spans="3:29" s="21" customFormat="1" ht="15" customHeight="1" x14ac:dyDescent="0.25">
      <c r="C26" s="24"/>
      <c r="E26" s="24"/>
      <c r="F26" s="34"/>
      <c r="G26" s="35"/>
      <c r="H26" s="34"/>
      <c r="I26" s="32"/>
      <c r="J26" s="36"/>
      <c r="K26" s="36"/>
      <c r="M26" s="37"/>
      <c r="N26" s="37"/>
      <c r="O26" s="37"/>
      <c r="P26" s="37"/>
      <c r="R26" s="38"/>
      <c r="T26" s="39"/>
      <c r="AB26" s="32"/>
    </row>
    <row r="27" spans="3:29" s="21" customFormat="1" ht="15" hidden="1" customHeight="1" x14ac:dyDescent="0.25">
      <c r="C27" s="24"/>
      <c r="E27" s="24"/>
      <c r="F27" s="34"/>
      <c r="G27" s="35"/>
      <c r="H27" s="34"/>
      <c r="I27" s="32"/>
      <c r="J27" s="36"/>
      <c r="K27" s="36"/>
      <c r="M27" s="37"/>
      <c r="N27" s="37"/>
      <c r="O27" s="37"/>
      <c r="P27" s="37"/>
      <c r="R27" s="38"/>
      <c r="T27" s="39"/>
      <c r="AB27" s="32"/>
    </row>
    <row r="28" spans="3:29" s="21" customFormat="1" ht="15" hidden="1" customHeight="1" x14ac:dyDescent="0.25">
      <c r="C28" s="24"/>
      <c r="E28" s="24"/>
      <c r="F28" s="34"/>
      <c r="G28" s="35"/>
      <c r="H28" s="34"/>
      <c r="I28" s="32"/>
      <c r="J28" s="36"/>
      <c r="K28" s="36"/>
      <c r="M28" s="37"/>
      <c r="N28" s="37"/>
      <c r="O28" s="37"/>
      <c r="P28" s="37"/>
      <c r="R28" s="38"/>
      <c r="T28" s="39"/>
      <c r="AB28" s="32"/>
    </row>
    <row r="29" spans="3:29" s="21" customFormat="1" ht="15" hidden="1" customHeight="1" x14ac:dyDescent="0.25">
      <c r="C29" s="24"/>
      <c r="E29" s="24"/>
      <c r="F29" s="34"/>
      <c r="G29" s="35"/>
      <c r="H29" s="34"/>
      <c r="I29" s="32"/>
      <c r="J29" s="36"/>
      <c r="K29" s="36"/>
      <c r="M29" s="37"/>
      <c r="N29" s="37"/>
      <c r="O29" s="37"/>
      <c r="P29" s="37"/>
      <c r="R29" s="38"/>
      <c r="T29" s="39"/>
      <c r="AB29" s="32"/>
    </row>
    <row r="30" spans="3:29" s="21" customFormat="1" ht="15" hidden="1" customHeight="1" x14ac:dyDescent="0.25">
      <c r="C30" s="24"/>
      <c r="E30" s="24"/>
      <c r="F30" s="34"/>
      <c r="G30" s="35"/>
      <c r="H30" s="34"/>
      <c r="I30" s="32"/>
      <c r="J30" s="36"/>
      <c r="K30" s="36"/>
      <c r="M30" s="37"/>
      <c r="N30" s="37"/>
      <c r="O30" s="37"/>
      <c r="P30" s="37"/>
      <c r="R30" s="38"/>
      <c r="T30" s="39"/>
      <c r="AB30" s="32"/>
    </row>
    <row r="31" spans="3:29" s="21" customFormat="1" ht="15" hidden="1" customHeight="1" x14ac:dyDescent="0.25">
      <c r="C31" s="24"/>
      <c r="E31" s="24"/>
      <c r="F31" s="34"/>
      <c r="G31" s="35"/>
      <c r="H31" s="34"/>
      <c r="I31" s="32"/>
      <c r="J31" s="36"/>
      <c r="K31" s="36"/>
      <c r="M31" s="37"/>
      <c r="N31" s="37"/>
      <c r="O31" s="37"/>
      <c r="P31" s="37"/>
      <c r="R31" s="38"/>
      <c r="T31" s="39"/>
      <c r="AB31" s="32"/>
    </row>
    <row r="32" spans="3:29" s="21" customFormat="1" ht="15" hidden="1" customHeight="1" x14ac:dyDescent="0.25">
      <c r="C32" s="24"/>
      <c r="E32" s="24"/>
      <c r="F32" s="34"/>
      <c r="G32" s="35"/>
      <c r="H32" s="34"/>
      <c r="I32" s="32"/>
      <c r="J32" s="36"/>
      <c r="K32" s="36"/>
      <c r="M32" s="37"/>
      <c r="N32" s="37"/>
      <c r="O32" s="37"/>
      <c r="P32" s="37"/>
      <c r="R32" s="38"/>
      <c r="T32" s="39"/>
      <c r="AB32" s="32"/>
    </row>
    <row r="33" spans="3:34" s="21" customFormat="1" ht="15" hidden="1" customHeight="1" x14ac:dyDescent="0.25">
      <c r="C33" s="24"/>
      <c r="E33" s="24"/>
      <c r="F33" s="34"/>
      <c r="G33" s="35"/>
      <c r="H33" s="34"/>
      <c r="I33" s="32"/>
      <c r="J33" s="36"/>
      <c r="K33" s="36"/>
      <c r="M33" s="37"/>
      <c r="N33" s="37"/>
      <c r="O33" s="37"/>
      <c r="P33" s="37"/>
      <c r="R33" s="38"/>
      <c r="T33" s="39"/>
      <c r="AB33" s="32"/>
    </row>
    <row r="34" spans="3:34" s="21" customFormat="1" ht="15" hidden="1" customHeight="1" x14ac:dyDescent="0.25">
      <c r="C34" s="24"/>
      <c r="E34" s="24"/>
      <c r="F34" s="34"/>
      <c r="G34" s="35"/>
      <c r="H34" s="34"/>
      <c r="I34" s="32"/>
      <c r="J34" s="36"/>
      <c r="K34" s="36"/>
      <c r="M34" s="37"/>
      <c r="N34" s="37"/>
      <c r="O34" s="37"/>
      <c r="P34" s="37"/>
      <c r="R34" s="38"/>
      <c r="T34" s="39"/>
      <c r="AB34" s="32"/>
    </row>
    <row r="35" spans="3:34" s="21" customFormat="1" ht="15" hidden="1" customHeight="1" thickBot="1" x14ac:dyDescent="0.3">
      <c r="C35" s="24" t="s">
        <v>23</v>
      </c>
      <c r="E35" s="24"/>
      <c r="F35" s="34"/>
      <c r="G35" s="35"/>
      <c r="H35" s="34"/>
      <c r="I35" s="32"/>
      <c r="J35" s="36"/>
      <c r="K35" s="36"/>
      <c r="M35" s="37"/>
      <c r="N35" s="37"/>
      <c r="O35" s="37"/>
      <c r="P35" s="37"/>
      <c r="R35" s="38"/>
      <c r="T35" s="39"/>
      <c r="AB35" s="32"/>
    </row>
    <row r="36" spans="3:34" s="21" customFormat="1" ht="15" hidden="1" customHeight="1" thickBot="1" x14ac:dyDescent="0.3">
      <c r="C36" s="40"/>
      <c r="E36" s="299" t="s">
        <v>24</v>
      </c>
      <c r="F36" s="300"/>
      <c r="G36" s="300"/>
      <c r="H36" s="300"/>
      <c r="I36" s="300"/>
      <c r="J36" s="301"/>
      <c r="K36" s="41"/>
      <c r="M36" s="38"/>
    </row>
    <row r="37" spans="3:34" s="32" customFormat="1" ht="15" hidden="1" customHeight="1" thickBot="1" x14ac:dyDescent="0.25">
      <c r="C37" s="21"/>
      <c r="E37" s="287" t="s">
        <v>25</v>
      </c>
      <c r="F37" s="288"/>
      <c r="G37" s="287" t="s">
        <v>26</v>
      </c>
      <c r="H37" s="288"/>
      <c r="I37" s="287" t="s">
        <v>27</v>
      </c>
      <c r="J37" s="288"/>
      <c r="K37" s="42"/>
      <c r="L37" s="289" t="s">
        <v>28</v>
      </c>
      <c r="M37" s="290"/>
      <c r="O37" s="192" t="s">
        <v>29</v>
      </c>
    </row>
    <row r="38" spans="3:34" s="32" customFormat="1" ht="15" hidden="1" customHeight="1" x14ac:dyDescent="0.25">
      <c r="C38" s="279" t="s">
        <v>30</v>
      </c>
      <c r="D38" s="280"/>
      <c r="E38" s="44"/>
      <c r="F38" s="43"/>
      <c r="G38" s="44"/>
      <c r="H38" s="43"/>
      <c r="I38" s="44"/>
      <c r="J38" s="43"/>
      <c r="K38" s="45"/>
      <c r="L38" s="281">
        <f>F38+H38+J38</f>
        <v>0</v>
      </c>
      <c r="M38" s="282"/>
      <c r="O38" s="193">
        <f t="shared" ref="O38:O44" si="1">IF(L38 &lt;=T18,L38,T18)</f>
        <v>0</v>
      </c>
    </row>
    <row r="39" spans="3:34" s="32" customFormat="1" ht="15" hidden="1" customHeight="1" x14ac:dyDescent="0.25">
      <c r="C39" s="279" t="s">
        <v>31</v>
      </c>
      <c r="D39" s="280"/>
      <c r="E39" s="46"/>
      <c r="F39" s="47"/>
      <c r="G39" s="48"/>
      <c r="H39" s="47"/>
      <c r="I39" s="48"/>
      <c r="J39" s="47"/>
      <c r="K39" s="45"/>
      <c r="L39" s="281">
        <f>F39+H39+J39</f>
        <v>0</v>
      </c>
      <c r="M39" s="282"/>
      <c r="O39" s="193">
        <f t="shared" si="1"/>
        <v>0</v>
      </c>
      <c r="R39" s="49"/>
    </row>
    <row r="40" spans="3:34" s="32" customFormat="1" ht="15" hidden="1" customHeight="1" x14ac:dyDescent="0.25">
      <c r="C40" s="279" t="s">
        <v>32</v>
      </c>
      <c r="D40" s="280"/>
      <c r="E40" s="46"/>
      <c r="F40" s="47"/>
      <c r="G40" s="48"/>
      <c r="H40" s="47"/>
      <c r="I40" s="48"/>
      <c r="J40" s="47"/>
      <c r="K40" s="45"/>
      <c r="L40" s="281">
        <f t="shared" ref="L40:L44" si="2">F40+H40+J40</f>
        <v>0</v>
      </c>
      <c r="M40" s="282"/>
      <c r="O40" s="193">
        <f t="shared" si="1"/>
        <v>0</v>
      </c>
      <c r="R40" s="49"/>
    </row>
    <row r="41" spans="3:34" s="32" customFormat="1" ht="15" hidden="1" customHeight="1" x14ac:dyDescent="0.25">
      <c r="C41" s="279" t="s">
        <v>33</v>
      </c>
      <c r="D41" s="280"/>
      <c r="E41" s="46"/>
      <c r="F41" s="47"/>
      <c r="G41" s="48"/>
      <c r="H41" s="47"/>
      <c r="I41" s="48"/>
      <c r="J41" s="47"/>
      <c r="K41" s="45"/>
      <c r="L41" s="281">
        <f t="shared" si="2"/>
        <v>0</v>
      </c>
      <c r="M41" s="282"/>
      <c r="O41" s="193">
        <f t="shared" si="1"/>
        <v>0</v>
      </c>
    </row>
    <row r="42" spans="3:34" s="32" customFormat="1" ht="15" hidden="1" customHeight="1" x14ac:dyDescent="0.25">
      <c r="C42" s="279" t="s">
        <v>34</v>
      </c>
      <c r="D42" s="280"/>
      <c r="E42" s="46"/>
      <c r="F42" s="47"/>
      <c r="G42" s="48"/>
      <c r="H42" s="47"/>
      <c r="I42" s="48"/>
      <c r="J42" s="47"/>
      <c r="K42" s="45"/>
      <c r="L42" s="281">
        <f t="shared" si="2"/>
        <v>0</v>
      </c>
      <c r="M42" s="282"/>
      <c r="O42" s="193">
        <f t="shared" si="1"/>
        <v>0</v>
      </c>
    </row>
    <row r="43" spans="3:34" s="32" customFormat="1" ht="15" hidden="1" customHeight="1" x14ac:dyDescent="0.25">
      <c r="C43" s="279" t="s">
        <v>35</v>
      </c>
      <c r="D43" s="280"/>
      <c r="E43" s="46"/>
      <c r="F43" s="47"/>
      <c r="G43" s="48"/>
      <c r="H43" s="50"/>
      <c r="I43" s="48"/>
      <c r="J43" s="50"/>
      <c r="K43" s="45"/>
      <c r="L43" s="281">
        <f t="shared" si="2"/>
        <v>0</v>
      </c>
      <c r="M43" s="282"/>
      <c r="O43" s="193">
        <f t="shared" si="1"/>
        <v>0</v>
      </c>
    </row>
    <row r="44" spans="3:34" s="32" customFormat="1" ht="15" hidden="1" customHeight="1" thickBot="1" x14ac:dyDescent="0.3">
      <c r="C44" s="283" t="s">
        <v>36</v>
      </c>
      <c r="D44" s="284"/>
      <c r="E44" s="51"/>
      <c r="F44" s="52"/>
      <c r="G44" s="53"/>
      <c r="H44" s="54"/>
      <c r="I44" s="53"/>
      <c r="J44" s="54"/>
      <c r="K44" s="55"/>
      <c r="L44" s="285">
        <f t="shared" si="2"/>
        <v>0</v>
      </c>
      <c r="M44" s="286"/>
      <c r="O44" s="193">
        <f t="shared" si="1"/>
        <v>0</v>
      </c>
    </row>
    <row r="45" spans="3:34" s="32" customFormat="1" ht="15" hidden="1" customHeight="1" thickBot="1" x14ac:dyDescent="0.25">
      <c r="C45" s="56" t="s">
        <v>37</v>
      </c>
      <c r="D45" s="57"/>
      <c r="E45" s="58"/>
      <c r="F45" s="59"/>
      <c r="G45" s="59"/>
      <c r="H45" s="60"/>
      <c r="I45" s="272">
        <f>SUM(F38:F44)+SUM(H38:H44)+SUM(J38:J44)</f>
        <v>0</v>
      </c>
      <c r="J45" s="273"/>
      <c r="L45" s="274">
        <f>SUM(M38:M44)</f>
        <v>0</v>
      </c>
      <c r="M45" s="275"/>
      <c r="O45" s="83">
        <f>SUM(O38:O44)</f>
        <v>0</v>
      </c>
      <c r="U45" s="38"/>
      <c r="V45" s="38"/>
      <c r="W45" s="38"/>
      <c r="X45" s="38"/>
      <c r="Y45" s="38"/>
      <c r="Z45" s="38"/>
      <c r="AA45" s="38"/>
      <c r="AB45" s="38"/>
      <c r="AC45" s="38"/>
      <c r="AD45" s="38"/>
      <c r="AE45" s="38"/>
    </row>
    <row r="46" spans="3:34" s="21" customFormat="1" ht="15" x14ac:dyDescent="0.25">
      <c r="C46" s="24" t="s">
        <v>100</v>
      </c>
      <c r="G46" s="61"/>
      <c r="H46" s="276" t="s">
        <v>38</v>
      </c>
      <c r="I46" s="277"/>
      <c r="J46" s="276" t="s">
        <v>19</v>
      </c>
      <c r="K46" s="278"/>
      <c r="L46" s="277"/>
      <c r="M46" s="276" t="s">
        <v>21</v>
      </c>
      <c r="N46" s="277"/>
      <c r="O46" s="62"/>
      <c r="P46" s="63"/>
      <c r="Q46" s="188" t="s">
        <v>12</v>
      </c>
      <c r="R46" s="64" t="s">
        <v>22</v>
      </c>
      <c r="T46" s="65" t="s">
        <v>29</v>
      </c>
      <c r="W46" s="38"/>
      <c r="X46" s="38"/>
      <c r="Y46" s="38"/>
      <c r="Z46" s="38"/>
      <c r="AA46" s="38"/>
      <c r="AB46" s="38"/>
      <c r="AC46" s="66"/>
    </row>
    <row r="47" spans="3:34" s="21" customFormat="1" ht="14.25" x14ac:dyDescent="0.2">
      <c r="D47" s="266" t="s">
        <v>39</v>
      </c>
      <c r="E47" s="266"/>
      <c r="F47" s="266"/>
      <c r="G47" s="266"/>
      <c r="H47" s="267" t="str">
        <f>IF(AND(AJ11&gt;0,$AJ$11&lt;2),$J$11,"")</f>
        <v/>
      </c>
      <c r="I47" s="268"/>
      <c r="J47" s="269" t="str">
        <f>IF(AND(AJ11&gt;0,$AJ$11&lt;2),$H$11,"")</f>
        <v/>
      </c>
      <c r="K47" s="270"/>
      <c r="L47" s="271"/>
      <c r="M47" s="269" t="str">
        <f>IF(AND(AJ11&gt;0,$AJ$11&lt;2),$M$11,"")</f>
        <v/>
      </c>
      <c r="N47" s="271"/>
      <c r="O47" s="62"/>
      <c r="P47" s="63"/>
      <c r="Q47" s="67">
        <f>IF($AJ$11&lt;2,$AJ$11,0)</f>
        <v>0</v>
      </c>
      <c r="R47" s="68">
        <v>0</v>
      </c>
      <c r="T47" s="69">
        <f>IF(Q47&gt;0,R47,0)</f>
        <v>0</v>
      </c>
      <c r="AC47" s="70"/>
      <c r="AH47" s="39"/>
    </row>
    <row r="48" spans="3:34" s="21" customFormat="1" ht="15" customHeight="1" x14ac:dyDescent="0.2">
      <c r="D48" s="266" t="s">
        <v>40</v>
      </c>
      <c r="E48" s="266"/>
      <c r="F48" s="266"/>
      <c r="G48" s="266"/>
      <c r="H48" s="267" t="str">
        <f>IF(AND($AJ$11&gt;=2,$AJ$11&lt;6),$J$11,"")</f>
        <v/>
      </c>
      <c r="I48" s="268"/>
      <c r="J48" s="269" t="str">
        <f>IF(AND($AJ$11&gt;=2,$AJ$11&lt;6),$H$11,"")</f>
        <v/>
      </c>
      <c r="K48" s="270"/>
      <c r="L48" s="271"/>
      <c r="M48" s="269" t="str">
        <f>IF(AND($AJ$11&gt;=2,$AJ$11&lt;6),$M$11,"")</f>
        <v/>
      </c>
      <c r="N48" s="271"/>
      <c r="O48" s="62"/>
      <c r="P48" s="63"/>
      <c r="Q48" s="67">
        <f>IF(AND($AJ$11&gt;=2,AJ11&lt;6),$AJ$11,0)</f>
        <v>0</v>
      </c>
      <c r="R48" s="68">
        <v>25</v>
      </c>
      <c r="T48" s="69">
        <f>IF(Q48&gt;0,R48,0)</f>
        <v>0</v>
      </c>
      <c r="AC48" s="70"/>
      <c r="AH48" s="39"/>
    </row>
    <row r="49" spans="1:32" s="21" customFormat="1" ht="14.25" x14ac:dyDescent="0.2">
      <c r="D49" s="266" t="s">
        <v>41</v>
      </c>
      <c r="E49" s="266"/>
      <c r="F49" s="266"/>
      <c r="G49" s="266"/>
      <c r="H49" s="267" t="str">
        <f>IF(AND($AJ$11&gt;=6,$AJ$11&lt;12),$J$11,"")</f>
        <v/>
      </c>
      <c r="I49" s="268"/>
      <c r="J49" s="269" t="str">
        <f>IF(AND($AJ$11&gt;=6,$AJ$11&lt;12),$H$11,"")</f>
        <v/>
      </c>
      <c r="K49" s="270"/>
      <c r="L49" s="271"/>
      <c r="M49" s="269" t="str">
        <f>IF(AND($AJ$11&gt;=6,$AJ$11&lt;12),$M$11,"")</f>
        <v/>
      </c>
      <c r="N49" s="271"/>
      <c r="O49" s="62"/>
      <c r="P49" s="63"/>
      <c r="Q49" s="67">
        <f>IF(AND($AJ$11&gt;=6,AJ11&lt;12),$AJ$11,0)</f>
        <v>0</v>
      </c>
      <c r="R49" s="68">
        <v>50</v>
      </c>
      <c r="T49" s="69">
        <f>IF(Q49&gt;0,R49,0)</f>
        <v>0</v>
      </c>
      <c r="AC49" s="71"/>
    </row>
    <row r="50" spans="1:32" s="21" customFormat="1" ht="15" thickBot="1" x14ac:dyDescent="0.25">
      <c r="D50" s="254" t="s">
        <v>42</v>
      </c>
      <c r="E50" s="254"/>
      <c r="F50" s="254"/>
      <c r="G50" s="254"/>
      <c r="H50" s="255">
        <f>IF($AJ$11&gt;=12,$J$11,"")</f>
        <v>45817</v>
      </c>
      <c r="I50" s="256"/>
      <c r="J50" s="257">
        <f>IF($AJ$11&gt;=12,$H$11,"")</f>
        <v>3.8194444444444441E-2</v>
      </c>
      <c r="K50" s="258"/>
      <c r="L50" s="259"/>
      <c r="M50" s="257">
        <f>IF($AJ$11&gt;=12,$M$11,"")</f>
        <v>0.53819444444444442</v>
      </c>
      <c r="N50" s="259"/>
      <c r="O50" s="72"/>
      <c r="P50" s="73"/>
      <c r="Q50" s="74">
        <f>IF($AJ$11&gt;=12,$AJ$11,0)</f>
        <v>12</v>
      </c>
      <c r="R50" s="75">
        <v>70</v>
      </c>
      <c r="T50" s="69">
        <f>IF(Q50&gt;0,R50,0)</f>
        <v>70</v>
      </c>
      <c r="U50" s="39">
        <f>SUM(T47:T50)</f>
        <v>70</v>
      </c>
      <c r="V50" s="39"/>
      <c r="AC50" s="71"/>
      <c r="AD50" s="39"/>
      <c r="AE50" s="39"/>
      <c r="AF50" s="39"/>
    </row>
    <row r="51" spans="1:32" s="21" customFormat="1" ht="15.75" hidden="1" thickBot="1" x14ac:dyDescent="0.3">
      <c r="D51" s="76" t="s">
        <v>43</v>
      </c>
      <c r="E51" s="77"/>
      <c r="F51" s="78"/>
      <c r="G51" s="78"/>
      <c r="H51" s="260">
        <v>0</v>
      </c>
      <c r="I51" s="261"/>
      <c r="J51" s="238">
        <v>0</v>
      </c>
      <c r="K51" s="262"/>
      <c r="L51" s="262"/>
      <c r="M51" s="238">
        <v>0</v>
      </c>
      <c r="N51" s="239"/>
      <c r="O51" s="238">
        <v>0</v>
      </c>
      <c r="P51" s="239"/>
      <c r="Q51" s="187">
        <v>0</v>
      </c>
      <c r="R51" s="187">
        <v>0</v>
      </c>
      <c r="S51" s="79"/>
      <c r="T51" s="80">
        <f>H51+J51+M51+Q51+R51+O51</f>
        <v>0</v>
      </c>
      <c r="AC51" s="71"/>
    </row>
    <row r="52" spans="1:32" s="21" customFormat="1" ht="15.75" thickBot="1" x14ac:dyDescent="0.3">
      <c r="D52" s="240" t="s">
        <v>44</v>
      </c>
      <c r="E52" s="241"/>
      <c r="F52" s="241"/>
      <c r="G52" s="241"/>
      <c r="H52" s="241"/>
      <c r="I52" s="241"/>
      <c r="J52" s="241"/>
      <c r="K52" s="241"/>
      <c r="L52" s="241"/>
      <c r="M52" s="242"/>
      <c r="N52" s="243"/>
      <c r="O52" s="243"/>
      <c r="P52" s="243"/>
      <c r="Q52" s="243"/>
      <c r="R52" s="81">
        <f>U50</f>
        <v>70</v>
      </c>
      <c r="S52" s="82"/>
      <c r="T52" s="83">
        <f>SUM(T47:T51)</f>
        <v>70</v>
      </c>
      <c r="U52" s="39">
        <f>SUM(T51:T52)</f>
        <v>70</v>
      </c>
      <c r="V52" s="39"/>
      <c r="W52" s="39"/>
      <c r="X52" s="39"/>
      <c r="Y52" s="39"/>
      <c r="Z52" s="39"/>
      <c r="AA52" s="39"/>
      <c r="AB52" s="39"/>
      <c r="AC52" s="84"/>
      <c r="AD52" s="39"/>
      <c r="AE52" s="39"/>
      <c r="AF52" s="39"/>
    </row>
    <row r="53" spans="1:32" s="21" customFormat="1" ht="15.75" x14ac:dyDescent="0.25">
      <c r="B53" s="85"/>
      <c r="C53" s="86" t="s">
        <v>45</v>
      </c>
      <c r="D53" s="87"/>
      <c r="E53" s="88"/>
      <c r="F53" s="89"/>
      <c r="G53" s="89"/>
      <c r="H53" s="90"/>
      <c r="I53" s="90"/>
      <c r="J53" s="91"/>
      <c r="K53" s="91"/>
      <c r="L53" s="91"/>
      <c r="M53" s="91"/>
      <c r="N53" s="91"/>
      <c r="O53" s="91"/>
      <c r="P53" s="91"/>
      <c r="Q53" s="91"/>
      <c r="R53" s="91"/>
      <c r="S53" s="91"/>
      <c r="T53" s="92">
        <f>T25</f>
        <v>280</v>
      </c>
      <c r="AC53" s="71"/>
    </row>
    <row r="54" spans="1:32" s="22" customFormat="1" ht="15.75" hidden="1" x14ac:dyDescent="0.25">
      <c r="C54" s="22" t="s">
        <v>46</v>
      </c>
      <c r="F54" s="93"/>
      <c r="G54" s="94"/>
      <c r="H54" s="93"/>
      <c r="J54" s="95"/>
      <c r="K54" s="95"/>
      <c r="M54" s="96"/>
      <c r="N54" s="96"/>
      <c r="O54" s="96"/>
      <c r="P54" s="96"/>
      <c r="R54" s="97"/>
      <c r="T54" s="97">
        <f>O45+T53</f>
        <v>280</v>
      </c>
      <c r="W54" s="39"/>
      <c r="X54" s="39"/>
      <c r="Y54" s="39"/>
      <c r="Z54" s="39"/>
      <c r="AA54" s="39"/>
      <c r="AB54" s="39"/>
      <c r="AC54" s="84"/>
    </row>
    <row r="55" spans="1:32" s="22" customFormat="1" ht="15.75" hidden="1" x14ac:dyDescent="0.25">
      <c r="D55" s="22" t="s">
        <v>47</v>
      </c>
      <c r="F55" s="93"/>
      <c r="G55" s="94"/>
      <c r="H55" s="93"/>
      <c r="J55" s="95"/>
      <c r="K55" s="95"/>
      <c r="M55" s="96"/>
      <c r="N55" s="96"/>
      <c r="O55" s="96"/>
      <c r="P55" s="96"/>
      <c r="R55" s="97"/>
      <c r="T55" s="98">
        <f>I45+T51</f>
        <v>0</v>
      </c>
      <c r="W55" s="21"/>
      <c r="X55" s="21"/>
      <c r="Y55" s="21"/>
      <c r="Z55" s="21"/>
      <c r="AA55" s="21"/>
      <c r="AB55" s="21"/>
      <c r="AC55" s="71"/>
    </row>
    <row r="56" spans="1:32" s="22" customFormat="1" ht="16.5" thickBot="1" x14ac:dyDescent="0.3">
      <c r="B56" s="85"/>
      <c r="C56" s="99" t="s">
        <v>99</v>
      </c>
      <c r="D56" s="99"/>
      <c r="E56" s="99"/>
      <c r="F56" s="100"/>
      <c r="G56" s="101"/>
      <c r="H56" s="100"/>
      <c r="I56" s="102"/>
      <c r="J56" s="103"/>
      <c r="K56" s="104"/>
      <c r="L56" s="99"/>
      <c r="M56" s="105"/>
      <c r="N56" s="105"/>
      <c r="O56" s="106"/>
      <c r="P56" s="106"/>
      <c r="Q56" s="102"/>
      <c r="R56" s="107"/>
      <c r="S56" s="99"/>
      <c r="T56" s="108">
        <f>T52+T53</f>
        <v>350</v>
      </c>
      <c r="AC56" s="109"/>
    </row>
    <row r="57" spans="1:32" s="22" customFormat="1" ht="16.5" thickBot="1" x14ac:dyDescent="0.3">
      <c r="A57" s="263" t="s">
        <v>189</v>
      </c>
      <c r="B57" s="264"/>
      <c r="C57" s="264"/>
      <c r="D57" s="264"/>
      <c r="E57" s="264"/>
      <c r="F57" s="264"/>
      <c r="G57" s="264"/>
      <c r="H57" s="264"/>
      <c r="I57" s="264"/>
      <c r="J57" s="264"/>
      <c r="K57" s="264"/>
      <c r="L57" s="264"/>
      <c r="M57" s="264"/>
      <c r="N57" s="264"/>
      <c r="O57" s="264"/>
      <c r="P57" s="264"/>
      <c r="Q57" s="264"/>
      <c r="R57" s="264"/>
      <c r="S57" s="264"/>
      <c r="T57" s="265"/>
      <c r="AC57" s="109"/>
    </row>
    <row r="58" spans="1:32" s="32" customFormat="1" ht="16.5" thickBot="1" x14ac:dyDescent="0.3">
      <c r="F58" s="244" t="s">
        <v>48</v>
      </c>
      <c r="G58" s="245"/>
      <c r="H58" s="245"/>
      <c r="I58" s="245"/>
      <c r="J58" s="246"/>
      <c r="K58" s="36"/>
      <c r="M58" s="37"/>
      <c r="N58" s="37"/>
      <c r="O58" s="247" t="s">
        <v>49</v>
      </c>
      <c r="P58" s="248"/>
      <c r="Q58" s="248"/>
      <c r="R58" s="249"/>
      <c r="W58" s="22"/>
      <c r="X58" s="22"/>
      <c r="Y58" s="22"/>
      <c r="Z58" s="22"/>
      <c r="AA58" s="22"/>
      <c r="AB58" s="22"/>
      <c r="AC58" s="109"/>
    </row>
    <row r="59" spans="1:32" s="23" customFormat="1" ht="16.5" thickBot="1" x14ac:dyDescent="0.3">
      <c r="B59" s="85"/>
      <c r="C59" s="99" t="s">
        <v>50</v>
      </c>
      <c r="D59" s="99"/>
      <c r="E59" s="110"/>
      <c r="F59" s="186"/>
      <c r="G59" s="111"/>
      <c r="H59" s="250">
        <v>0</v>
      </c>
      <c r="I59" s="251"/>
      <c r="J59" s="111"/>
      <c r="K59" s="110"/>
      <c r="L59" s="110"/>
      <c r="M59" s="110"/>
      <c r="N59" s="110"/>
      <c r="O59" s="111"/>
      <c r="P59" s="252">
        <v>0</v>
      </c>
      <c r="Q59" s="253"/>
      <c r="R59" s="111"/>
      <c r="S59" s="99"/>
      <c r="T59" s="119">
        <f>P59</f>
        <v>0</v>
      </c>
      <c r="W59" s="22"/>
      <c r="X59" s="22"/>
      <c r="Y59" s="22"/>
      <c r="Z59" s="22"/>
      <c r="AA59" s="22"/>
      <c r="AB59" s="22"/>
      <c r="AC59" s="109"/>
    </row>
    <row r="60" spans="1:32" s="21" customFormat="1" ht="6.6" customHeight="1" x14ac:dyDescent="0.2">
      <c r="H60" s="112"/>
      <c r="I60" s="112"/>
      <c r="R60" s="39"/>
      <c r="W60" s="32"/>
      <c r="X60" s="32"/>
      <c r="Y60" s="32"/>
      <c r="Z60" s="32"/>
      <c r="AA60" s="32"/>
      <c r="AB60" s="32"/>
      <c r="AC60" s="70"/>
    </row>
    <row r="61" spans="1:32" s="23" customFormat="1" ht="16.5" thickBot="1" x14ac:dyDescent="0.3">
      <c r="C61" s="23" t="s">
        <v>51</v>
      </c>
      <c r="D61" s="22"/>
      <c r="E61" s="22"/>
      <c r="H61" s="113"/>
      <c r="I61" s="113"/>
      <c r="Q61" s="22"/>
      <c r="R61" s="114"/>
      <c r="S61" s="22"/>
      <c r="AB61" s="115"/>
    </row>
    <row r="62" spans="1:32" ht="16.5" thickBot="1" x14ac:dyDescent="0.3">
      <c r="D62" s="116" t="s">
        <v>52</v>
      </c>
      <c r="E62" s="116"/>
      <c r="F62" s="186"/>
      <c r="G62" s="117"/>
      <c r="H62" s="221">
        <v>0</v>
      </c>
      <c r="I62" s="222"/>
      <c r="J62" s="117"/>
      <c r="K62" s="117"/>
      <c r="L62" s="117"/>
      <c r="M62" s="117"/>
      <c r="N62" s="117"/>
      <c r="O62" s="117"/>
      <c r="P62" s="223">
        <v>0</v>
      </c>
      <c r="Q62" s="224"/>
      <c r="R62" s="117"/>
      <c r="S62" s="118"/>
      <c r="T62" s="119">
        <f>P62</f>
        <v>0</v>
      </c>
    </row>
    <row r="63" spans="1:32" ht="16.5" thickBot="1" x14ac:dyDescent="0.3">
      <c r="D63" s="1" t="s">
        <v>53</v>
      </c>
      <c r="F63" s="186"/>
      <c r="G63" s="120"/>
      <c r="H63" s="221">
        <v>0</v>
      </c>
      <c r="I63" s="222"/>
      <c r="J63" s="120"/>
      <c r="K63" s="120"/>
      <c r="L63" s="120"/>
      <c r="M63" s="120"/>
      <c r="N63" s="120"/>
      <c r="O63" s="120"/>
      <c r="P63" s="223">
        <v>0</v>
      </c>
      <c r="Q63" s="224"/>
      <c r="R63" s="120"/>
      <c r="S63" s="118"/>
      <c r="T63" s="119">
        <f>P63</f>
        <v>0</v>
      </c>
    </row>
    <row r="64" spans="1:32" ht="16.5" thickBot="1" x14ac:dyDescent="0.3">
      <c r="D64" s="116" t="s">
        <v>54</v>
      </c>
      <c r="E64" s="116"/>
      <c r="F64" s="186"/>
      <c r="G64" s="120"/>
      <c r="H64" s="221">
        <v>0</v>
      </c>
      <c r="I64" s="222"/>
      <c r="J64" s="120"/>
      <c r="K64" s="120"/>
      <c r="L64" s="120"/>
      <c r="M64" s="120"/>
      <c r="N64" s="120"/>
      <c r="O64" s="120"/>
      <c r="P64" s="223">
        <v>0</v>
      </c>
      <c r="Q64" s="224"/>
      <c r="R64" s="120"/>
      <c r="S64" s="118"/>
      <c r="T64" s="119">
        <f>P64</f>
        <v>0</v>
      </c>
    </row>
    <row r="65" spans="2:24" ht="15" thickBot="1" x14ac:dyDescent="0.25">
      <c r="D65" s="205" t="s">
        <v>92</v>
      </c>
      <c r="E65" s="58"/>
      <c r="F65" s="121"/>
      <c r="G65" s="121"/>
      <c r="H65" s="121"/>
      <c r="I65" s="121"/>
      <c r="J65" s="116"/>
      <c r="K65" s="116"/>
      <c r="L65" s="116"/>
      <c r="M65" s="122"/>
      <c r="N65" s="122"/>
      <c r="O65" s="122"/>
      <c r="P65" s="235">
        <v>0</v>
      </c>
      <c r="Q65" s="236"/>
      <c r="R65" s="123">
        <v>0.67</v>
      </c>
      <c r="S65" s="118"/>
      <c r="T65" s="69">
        <f>ROUND(P65*R65,2)</f>
        <v>0</v>
      </c>
      <c r="X65" s="190" t="s">
        <v>109</v>
      </c>
    </row>
    <row r="66" spans="2:24" s="124" customFormat="1" ht="10.35" customHeight="1" x14ac:dyDescent="0.2">
      <c r="D66" s="125"/>
      <c r="E66" s="125"/>
      <c r="F66" s="126"/>
      <c r="G66" s="126"/>
      <c r="H66" s="126"/>
      <c r="I66" s="126"/>
      <c r="M66" s="127"/>
      <c r="N66" s="127"/>
      <c r="O66" s="127"/>
      <c r="P66" s="237" t="s">
        <v>55</v>
      </c>
      <c r="Q66" s="237"/>
      <c r="R66" s="126"/>
      <c r="S66" s="128"/>
      <c r="T66" s="129"/>
    </row>
    <row r="67" spans="2:24" s="133" customFormat="1" ht="15.75" x14ac:dyDescent="0.25">
      <c r="B67" s="85"/>
      <c r="C67" s="99" t="s">
        <v>56</v>
      </c>
      <c r="D67" s="99"/>
      <c r="E67" s="99"/>
      <c r="F67" s="130"/>
      <c r="G67" s="131"/>
      <c r="H67" s="130"/>
      <c r="I67" s="99"/>
      <c r="J67" s="104"/>
      <c r="K67" s="104"/>
      <c r="L67" s="99"/>
      <c r="M67" s="105"/>
      <c r="N67" s="105"/>
      <c r="O67" s="105"/>
      <c r="P67" s="105"/>
      <c r="Q67" s="99"/>
      <c r="R67" s="132"/>
      <c r="S67" s="118"/>
      <c r="T67" s="69">
        <f>SUM(T62:T65)</f>
        <v>0</v>
      </c>
    </row>
    <row r="68" spans="2:24" s="124" customFormat="1" ht="6.6" customHeight="1" x14ac:dyDescent="0.2">
      <c r="D68" s="125"/>
      <c r="E68" s="125"/>
      <c r="F68" s="126"/>
      <c r="G68" s="126"/>
      <c r="H68" s="126"/>
      <c r="I68" s="126"/>
      <c r="J68" s="126"/>
      <c r="K68" s="126"/>
      <c r="L68" s="126"/>
      <c r="M68" s="126"/>
      <c r="N68" s="126"/>
      <c r="O68" s="126"/>
      <c r="P68" s="126"/>
      <c r="Q68" s="125"/>
      <c r="S68" s="128"/>
      <c r="T68" s="129"/>
    </row>
    <row r="69" spans="2:24" ht="16.5" thickBot="1" x14ac:dyDescent="0.3">
      <c r="C69" s="23" t="s">
        <v>57</v>
      </c>
      <c r="D69" s="134"/>
      <c r="E69" s="134"/>
      <c r="F69" s="134"/>
      <c r="G69" s="134"/>
      <c r="H69" s="134"/>
      <c r="I69" s="134"/>
      <c r="J69" s="134"/>
      <c r="K69" s="134"/>
      <c r="L69" s="134"/>
      <c r="M69" s="134"/>
      <c r="N69" s="134"/>
      <c r="O69" s="134"/>
      <c r="P69" s="134"/>
      <c r="Q69" s="134"/>
      <c r="R69" s="134"/>
      <c r="S69" s="134"/>
      <c r="T69" s="35"/>
    </row>
    <row r="70" spans="2:24" ht="15" thickBot="1" x14ac:dyDescent="0.25">
      <c r="D70" s="116" t="s">
        <v>58</v>
      </c>
      <c r="E70" s="116"/>
      <c r="F70" s="117"/>
      <c r="G70" s="117"/>
      <c r="H70" s="221"/>
      <c r="I70" s="222"/>
      <c r="J70" s="117"/>
      <c r="K70" s="117"/>
      <c r="L70" s="117"/>
      <c r="M70" s="117"/>
      <c r="N70" s="117"/>
      <c r="O70" s="117"/>
      <c r="P70" s="223">
        <v>0</v>
      </c>
      <c r="Q70" s="224"/>
      <c r="R70" s="117"/>
      <c r="S70" s="118"/>
      <c r="T70" s="119">
        <f>P70</f>
        <v>0</v>
      </c>
    </row>
    <row r="71" spans="2:24" ht="16.5" thickBot="1" x14ac:dyDescent="0.3">
      <c r="D71" s="117" t="s">
        <v>59</v>
      </c>
      <c r="E71" s="117"/>
      <c r="F71" s="186"/>
      <c r="G71" s="120"/>
      <c r="H71" s="221"/>
      <c r="I71" s="222"/>
      <c r="J71" s="120"/>
      <c r="K71" s="120"/>
      <c r="L71" s="120"/>
      <c r="M71" s="120"/>
      <c r="N71" s="120"/>
      <c r="O71" s="120"/>
      <c r="P71" s="223">
        <v>0</v>
      </c>
      <c r="Q71" s="224"/>
      <c r="R71" s="120"/>
      <c r="T71" s="119">
        <f>P71</f>
        <v>0</v>
      </c>
    </row>
    <row r="72" spans="2:24" ht="15" thickBot="1" x14ac:dyDescent="0.25">
      <c r="D72" s="120" t="s">
        <v>60</v>
      </c>
      <c r="E72" s="135"/>
      <c r="F72" s="135"/>
      <c r="G72" s="120"/>
      <c r="H72" s="221"/>
      <c r="I72" s="222"/>
      <c r="J72" s="120"/>
      <c r="K72" s="120"/>
      <c r="L72" s="135"/>
      <c r="M72" s="135"/>
      <c r="N72" s="135"/>
      <c r="O72" s="135"/>
      <c r="P72" s="223">
        <v>0</v>
      </c>
      <c r="Q72" s="224"/>
      <c r="R72" s="120"/>
      <c r="S72" s="118"/>
      <c r="T72" s="119">
        <f>P72</f>
        <v>0</v>
      </c>
    </row>
    <row r="73" spans="2:24" ht="6.6" customHeight="1" x14ac:dyDescent="0.2">
      <c r="R73" s="1"/>
      <c r="T73" s="2"/>
    </row>
    <row r="74" spans="2:24" s="133" customFormat="1" ht="15.75" x14ac:dyDescent="0.25">
      <c r="B74" s="85"/>
      <c r="C74" s="99" t="s">
        <v>61</v>
      </c>
      <c r="D74" s="99"/>
      <c r="E74" s="99"/>
      <c r="F74" s="130"/>
      <c r="G74" s="131"/>
      <c r="H74" s="130"/>
      <c r="I74" s="99"/>
      <c r="J74" s="104"/>
      <c r="K74" s="104"/>
      <c r="L74" s="99"/>
      <c r="M74" s="105"/>
      <c r="N74" s="105"/>
      <c r="O74" s="105"/>
      <c r="P74" s="105"/>
      <c r="Q74" s="99"/>
      <c r="R74" s="132"/>
      <c r="S74" s="118"/>
      <c r="T74" s="108">
        <f>SUM(T70:T72)</f>
        <v>0</v>
      </c>
    </row>
    <row r="75" spans="2:24" ht="6.6" customHeight="1" x14ac:dyDescent="0.2">
      <c r="R75" s="1"/>
      <c r="T75" s="2"/>
    </row>
    <row r="76" spans="2:24" s="133" customFormat="1" ht="15.75" x14ac:dyDescent="0.25">
      <c r="B76" s="85"/>
      <c r="C76" s="99" t="s">
        <v>62</v>
      </c>
      <c r="D76" s="99"/>
      <c r="E76" s="99"/>
      <c r="F76" s="130"/>
      <c r="G76" s="131"/>
      <c r="H76" s="130"/>
      <c r="I76" s="99"/>
      <c r="J76" s="104"/>
      <c r="K76" s="104"/>
      <c r="L76" s="99"/>
      <c r="M76" s="105"/>
      <c r="N76" s="105"/>
      <c r="O76" s="105"/>
      <c r="P76" s="105"/>
      <c r="Q76" s="99"/>
      <c r="R76" s="132"/>
      <c r="S76" s="118"/>
      <c r="T76" s="108">
        <f>T74+T67+T59+T56</f>
        <v>350</v>
      </c>
    </row>
    <row r="77" spans="2:24" ht="6.6" customHeight="1" x14ac:dyDescent="0.2"/>
    <row r="78" spans="2:24" ht="15.75" customHeight="1" x14ac:dyDescent="0.2">
      <c r="B78" s="180" t="s">
        <v>63</v>
      </c>
      <c r="C78" s="181"/>
      <c r="D78" s="181"/>
      <c r="E78" s="181"/>
      <c r="F78" s="181"/>
      <c r="G78" s="181"/>
      <c r="H78" s="181"/>
      <c r="I78" s="181"/>
      <c r="J78" s="181"/>
      <c r="K78" s="181"/>
      <c r="L78" s="181"/>
      <c r="M78" s="181"/>
      <c r="N78" s="181"/>
      <c r="O78" s="181"/>
      <c r="P78" s="181"/>
      <c r="Q78" s="181"/>
      <c r="R78" s="181"/>
      <c r="S78" s="181"/>
      <c r="T78" s="182"/>
    </row>
    <row r="79" spans="2:24" ht="6.6" customHeight="1" x14ac:dyDescent="0.2">
      <c r="B79" s="225"/>
      <c r="C79" s="226"/>
      <c r="D79" s="226"/>
      <c r="E79" s="226"/>
      <c r="F79" s="226"/>
      <c r="G79" s="226"/>
      <c r="H79" s="226"/>
      <c r="I79" s="226"/>
      <c r="J79" s="226"/>
      <c r="K79" s="226"/>
      <c r="L79" s="226"/>
      <c r="M79" s="226"/>
      <c r="N79" s="226"/>
      <c r="O79" s="226"/>
      <c r="P79" s="226"/>
      <c r="Q79" s="226"/>
      <c r="R79" s="226"/>
      <c r="S79" s="226"/>
      <c r="T79" s="227"/>
    </row>
    <row r="80" spans="2:24" ht="6.6" customHeight="1" x14ac:dyDescent="0.2">
      <c r="B80" s="225"/>
      <c r="C80" s="226"/>
      <c r="D80" s="226"/>
      <c r="E80" s="226"/>
      <c r="F80" s="226"/>
      <c r="G80" s="226"/>
      <c r="H80" s="226"/>
      <c r="I80" s="226"/>
      <c r="J80" s="226"/>
      <c r="K80" s="226"/>
      <c r="L80" s="226"/>
      <c r="M80" s="226"/>
      <c r="N80" s="226"/>
      <c r="O80" s="226"/>
      <c r="P80" s="226"/>
      <c r="Q80" s="226"/>
      <c r="R80" s="226"/>
      <c r="S80" s="226"/>
      <c r="T80" s="227"/>
    </row>
    <row r="81" spans="1:32" ht="6.6" customHeight="1" x14ac:dyDescent="0.2">
      <c r="B81" s="225"/>
      <c r="C81" s="226"/>
      <c r="D81" s="226"/>
      <c r="E81" s="226"/>
      <c r="F81" s="226"/>
      <c r="G81" s="226"/>
      <c r="H81" s="226"/>
      <c r="I81" s="226"/>
      <c r="J81" s="226"/>
      <c r="K81" s="226"/>
      <c r="L81" s="226"/>
      <c r="M81" s="226"/>
      <c r="N81" s="226"/>
      <c r="O81" s="226"/>
      <c r="P81" s="226"/>
      <c r="Q81" s="226"/>
      <c r="R81" s="226"/>
      <c r="S81" s="226"/>
      <c r="T81" s="227"/>
    </row>
    <row r="82" spans="1:32" ht="6.6" customHeight="1" x14ac:dyDescent="0.2">
      <c r="B82" s="225"/>
      <c r="C82" s="226"/>
      <c r="D82" s="226"/>
      <c r="E82" s="226"/>
      <c r="F82" s="226"/>
      <c r="G82" s="226"/>
      <c r="H82" s="226"/>
      <c r="I82" s="226"/>
      <c r="J82" s="226"/>
      <c r="K82" s="226"/>
      <c r="L82" s="226"/>
      <c r="M82" s="226"/>
      <c r="N82" s="226"/>
      <c r="O82" s="226"/>
      <c r="P82" s="226"/>
      <c r="Q82" s="226"/>
      <c r="R82" s="226"/>
      <c r="S82" s="226"/>
      <c r="T82" s="227"/>
    </row>
    <row r="83" spans="1:32" ht="6.6" customHeight="1" x14ac:dyDescent="0.2">
      <c r="B83" s="225"/>
      <c r="C83" s="226"/>
      <c r="D83" s="226"/>
      <c r="E83" s="226"/>
      <c r="F83" s="226"/>
      <c r="G83" s="226"/>
      <c r="H83" s="226"/>
      <c r="I83" s="226"/>
      <c r="J83" s="226"/>
      <c r="K83" s="226"/>
      <c r="L83" s="226"/>
      <c r="M83" s="226"/>
      <c r="N83" s="226"/>
      <c r="O83" s="226"/>
      <c r="P83" s="226"/>
      <c r="Q83" s="226"/>
      <c r="R83" s="226"/>
      <c r="S83" s="226"/>
      <c r="T83" s="227"/>
    </row>
    <row r="84" spans="1:32" ht="6.6" customHeight="1" x14ac:dyDescent="0.2">
      <c r="B84" s="225"/>
      <c r="C84" s="226"/>
      <c r="D84" s="226"/>
      <c r="E84" s="226"/>
      <c r="F84" s="226"/>
      <c r="G84" s="226"/>
      <c r="H84" s="226"/>
      <c r="I84" s="226"/>
      <c r="J84" s="226"/>
      <c r="K84" s="226"/>
      <c r="L84" s="226"/>
      <c r="M84" s="226"/>
      <c r="N84" s="226"/>
      <c r="O84" s="226"/>
      <c r="P84" s="226"/>
      <c r="Q84" s="226"/>
      <c r="R84" s="226"/>
      <c r="S84" s="226"/>
      <c r="T84" s="227"/>
    </row>
    <row r="85" spans="1:32" ht="6.6" customHeight="1" x14ac:dyDescent="0.2">
      <c r="B85" s="228"/>
      <c r="C85" s="229"/>
      <c r="D85" s="229"/>
      <c r="E85" s="229"/>
      <c r="F85" s="229"/>
      <c r="G85" s="229"/>
      <c r="H85" s="229"/>
      <c r="I85" s="229"/>
      <c r="J85" s="229"/>
      <c r="K85" s="229"/>
      <c r="L85" s="229"/>
      <c r="M85" s="229"/>
      <c r="N85" s="229"/>
      <c r="O85" s="229"/>
      <c r="P85" s="229"/>
      <c r="Q85" s="229"/>
      <c r="R85" s="229"/>
      <c r="S85" s="229"/>
      <c r="T85" s="230"/>
    </row>
    <row r="86" spans="1:32" s="136" customFormat="1" ht="15.75" hidden="1" x14ac:dyDescent="0.25">
      <c r="A86" s="23" t="s">
        <v>64</v>
      </c>
      <c r="B86" s="23" t="s">
        <v>65</v>
      </c>
      <c r="C86" s="23"/>
      <c r="R86" s="137"/>
    </row>
    <row r="87" spans="1:32" ht="15" hidden="1" customHeight="1" x14ac:dyDescent="0.2">
      <c r="C87" s="138">
        <v>1</v>
      </c>
      <c r="D87" s="217"/>
      <c r="E87" s="217"/>
      <c r="F87" s="217"/>
      <c r="G87" s="217"/>
      <c r="H87" s="217"/>
      <c r="I87" s="217"/>
      <c r="J87" s="217"/>
      <c r="K87" s="217"/>
      <c r="L87" s="217"/>
      <c r="M87" s="217"/>
      <c r="N87" s="217"/>
      <c r="O87" s="217"/>
      <c r="P87" s="217"/>
      <c r="Q87" s="218"/>
      <c r="R87" s="139"/>
      <c r="AE87" s="2"/>
    </row>
    <row r="88" spans="1:32" ht="15" hidden="1" customHeight="1" x14ac:dyDescent="0.2">
      <c r="C88" s="138">
        <v>2</v>
      </c>
      <c r="D88" s="217"/>
      <c r="E88" s="217"/>
      <c r="F88" s="217"/>
      <c r="G88" s="217"/>
      <c r="H88" s="217"/>
      <c r="I88" s="217"/>
      <c r="J88" s="217"/>
      <c r="K88" s="217"/>
      <c r="L88" s="217"/>
      <c r="M88" s="217"/>
      <c r="N88" s="217"/>
      <c r="O88" s="217"/>
      <c r="P88" s="217"/>
      <c r="Q88" s="218"/>
      <c r="R88" s="139"/>
      <c r="AF88" s="2"/>
    </row>
    <row r="89" spans="1:32" ht="15" hidden="1" customHeight="1" x14ac:dyDescent="0.2">
      <c r="C89" s="138">
        <v>3</v>
      </c>
      <c r="D89" s="217"/>
      <c r="E89" s="217"/>
      <c r="F89" s="217"/>
      <c r="G89" s="217"/>
      <c r="H89" s="217"/>
      <c r="I89" s="217"/>
      <c r="J89" s="217"/>
      <c r="K89" s="217"/>
      <c r="L89" s="217"/>
      <c r="M89" s="217"/>
      <c r="N89" s="217"/>
      <c r="O89" s="217"/>
      <c r="P89" s="217"/>
      <c r="Q89" s="218"/>
      <c r="R89" s="139"/>
      <c r="AE89" s="2"/>
    </row>
    <row r="90" spans="1:32" ht="15" hidden="1" customHeight="1" x14ac:dyDescent="0.2">
      <c r="C90" s="138">
        <v>4</v>
      </c>
      <c r="D90" s="217"/>
      <c r="E90" s="217"/>
      <c r="F90" s="217"/>
      <c r="G90" s="217"/>
      <c r="H90" s="217"/>
      <c r="I90" s="217"/>
      <c r="J90" s="217"/>
      <c r="K90" s="217"/>
      <c r="L90" s="217"/>
      <c r="M90" s="217"/>
      <c r="N90" s="217"/>
      <c r="O90" s="217"/>
      <c r="P90" s="217"/>
      <c r="Q90" s="218"/>
      <c r="R90" s="139"/>
    </row>
    <row r="91" spans="1:32" ht="15" hidden="1" customHeight="1" x14ac:dyDescent="0.2">
      <c r="C91" s="138">
        <v>5</v>
      </c>
      <c r="D91" s="217"/>
      <c r="E91" s="217"/>
      <c r="F91" s="217"/>
      <c r="G91" s="217"/>
      <c r="H91" s="217"/>
      <c r="I91" s="217"/>
      <c r="J91" s="217"/>
      <c r="K91" s="217"/>
      <c r="L91" s="217"/>
      <c r="M91" s="217"/>
      <c r="N91" s="217"/>
      <c r="O91" s="217"/>
      <c r="P91" s="217"/>
      <c r="Q91" s="218"/>
      <c r="R91" s="139"/>
    </row>
    <row r="92" spans="1:32" ht="15" hidden="1" customHeight="1" x14ac:dyDescent="0.2">
      <c r="C92" s="138">
        <v>6</v>
      </c>
      <c r="D92" s="217"/>
      <c r="E92" s="217"/>
      <c r="F92" s="217"/>
      <c r="G92" s="217"/>
      <c r="H92" s="217"/>
      <c r="I92" s="217"/>
      <c r="J92" s="217"/>
      <c r="K92" s="217"/>
      <c r="L92" s="217"/>
      <c r="M92" s="217"/>
      <c r="N92" s="217"/>
      <c r="O92" s="217"/>
      <c r="P92" s="217"/>
      <c r="Q92" s="218"/>
      <c r="R92" s="139"/>
      <c r="T92" s="2"/>
    </row>
    <row r="93" spans="1:32" ht="15.75" hidden="1" x14ac:dyDescent="0.25">
      <c r="C93" s="138">
        <v>7</v>
      </c>
      <c r="D93" s="217"/>
      <c r="E93" s="217"/>
      <c r="F93" s="217"/>
      <c r="G93" s="217"/>
      <c r="H93" s="217"/>
      <c r="I93" s="217"/>
      <c r="J93" s="217"/>
      <c r="K93" s="217"/>
      <c r="L93" s="217"/>
      <c r="M93" s="217"/>
      <c r="N93" s="217"/>
      <c r="O93" s="217"/>
      <c r="P93" s="217"/>
      <c r="Q93" s="218"/>
      <c r="R93" s="139"/>
      <c r="T93" s="140">
        <f>-SUM(R87:R93)</f>
        <v>0</v>
      </c>
    </row>
    <row r="94" spans="1:32" ht="5.0999999999999996" customHeight="1" thickBot="1" x14ac:dyDescent="0.25">
      <c r="R94" s="1"/>
      <c r="T94" s="2"/>
    </row>
    <row r="95" spans="1:32" s="23" customFormat="1" ht="16.5" thickBot="1" x14ac:dyDescent="0.3">
      <c r="A95" s="141" t="s">
        <v>64</v>
      </c>
      <c r="B95" s="142" t="s">
        <v>66</v>
      </c>
      <c r="C95" s="142"/>
      <c r="D95" s="142"/>
      <c r="E95" s="142"/>
      <c r="F95" s="142"/>
      <c r="G95" s="142"/>
      <c r="H95" s="142"/>
      <c r="I95" s="142"/>
      <c r="J95" s="142"/>
      <c r="K95" s="142"/>
      <c r="L95" s="142"/>
      <c r="M95" s="141"/>
      <c r="N95" s="141"/>
      <c r="O95" s="141"/>
      <c r="P95" s="141"/>
      <c r="Q95" s="141"/>
      <c r="R95" s="142"/>
      <c r="S95" s="141"/>
      <c r="T95" s="143">
        <f>T76+T93</f>
        <v>350</v>
      </c>
    </row>
    <row r="96" spans="1:32" ht="5.0999999999999996" customHeight="1" x14ac:dyDescent="0.2"/>
    <row r="97" spans="1:23" x14ac:dyDescent="0.2">
      <c r="A97" s="144" t="s">
        <v>67</v>
      </c>
      <c r="B97" s="145" t="s">
        <v>68</v>
      </c>
      <c r="C97" s="145"/>
      <c r="D97" s="146"/>
      <c r="E97" s="146"/>
      <c r="F97" s="146"/>
      <c r="G97" s="146"/>
      <c r="H97" s="146"/>
      <c r="I97" s="146"/>
      <c r="J97" s="146"/>
      <c r="K97" s="146"/>
      <c r="L97" s="146"/>
      <c r="M97" s="147"/>
      <c r="N97" s="147"/>
      <c r="O97" s="147"/>
      <c r="P97" s="147"/>
      <c r="Q97" s="147"/>
      <c r="R97" s="147"/>
      <c r="S97" s="148"/>
      <c r="T97" s="149"/>
    </row>
    <row r="98" spans="1:23" ht="14.25" thickBot="1" x14ac:dyDescent="0.3">
      <c r="A98" s="150"/>
      <c r="B98" s="134"/>
      <c r="C98" s="151" t="s">
        <v>69</v>
      </c>
      <c r="D98" s="151"/>
      <c r="E98" s="151"/>
      <c r="F98" s="151"/>
      <c r="G98" s="151"/>
      <c r="H98" s="152">
        <f>T51+H59+H62+H63+H64+H70+H71+H72</f>
        <v>0</v>
      </c>
      <c r="I98" s="153"/>
      <c r="J98" s="134"/>
      <c r="K98" s="134"/>
      <c r="L98" s="134"/>
      <c r="N98" s="154" t="s">
        <v>70</v>
      </c>
      <c r="O98" s="155"/>
      <c r="P98" s="155"/>
      <c r="Q98" s="154"/>
      <c r="R98" s="156"/>
      <c r="S98" s="157"/>
      <c r="T98" s="158">
        <f>T95</f>
        <v>350</v>
      </c>
    </row>
    <row r="99" spans="1:23" ht="8.25" customHeight="1" thickTop="1" x14ac:dyDescent="0.2">
      <c r="A99" s="150"/>
      <c r="B99" s="134"/>
      <c r="C99" s="159"/>
      <c r="D99" s="159"/>
      <c r="E99" s="159"/>
      <c r="F99" s="159"/>
      <c r="G99" s="159"/>
      <c r="H99" s="153"/>
      <c r="I99" s="153"/>
      <c r="J99" s="134"/>
      <c r="K99" s="134"/>
      <c r="L99" s="134"/>
      <c r="M99" s="134"/>
      <c r="N99" s="134"/>
      <c r="O99" s="134"/>
      <c r="P99" s="134"/>
      <c r="Q99" s="134"/>
      <c r="R99" s="134"/>
      <c r="S99" s="134"/>
      <c r="T99" s="160"/>
    </row>
    <row r="100" spans="1:23" ht="13.5" x14ac:dyDescent="0.25">
      <c r="A100" s="150"/>
      <c r="B100" s="134"/>
      <c r="C100" s="134" t="s">
        <v>71</v>
      </c>
      <c r="D100" s="134"/>
      <c r="E100" s="161" t="s">
        <v>72</v>
      </c>
      <c r="F100" s="161" t="s">
        <v>73</v>
      </c>
      <c r="G100" s="159"/>
      <c r="H100" s="162"/>
      <c r="I100" s="163"/>
      <c r="J100" s="219" t="s">
        <v>74</v>
      </c>
      <c r="K100" s="219"/>
      <c r="L100" s="219"/>
      <c r="M100" s="219"/>
      <c r="O100" s="164" t="s">
        <v>75</v>
      </c>
      <c r="P100" s="165"/>
      <c r="Q100" s="165"/>
      <c r="R100" s="164" t="s">
        <v>76</v>
      </c>
      <c r="S100" s="135"/>
      <c r="T100" s="166"/>
    </row>
    <row r="101" spans="1:23" ht="4.5" customHeight="1" x14ac:dyDescent="0.2">
      <c r="A101" s="150"/>
      <c r="B101" s="134"/>
      <c r="C101" s="134"/>
      <c r="D101" s="134"/>
      <c r="E101" s="161"/>
      <c r="F101" s="161"/>
      <c r="G101" s="159"/>
      <c r="H101" s="162"/>
      <c r="I101" s="163"/>
      <c r="J101" s="134"/>
      <c r="K101" s="134"/>
      <c r="L101" s="134"/>
      <c r="M101" s="134"/>
      <c r="N101" s="134"/>
      <c r="O101" s="134"/>
      <c r="P101" s="134"/>
      <c r="Q101" s="134"/>
      <c r="R101" s="134"/>
      <c r="S101" s="162"/>
      <c r="T101" s="160"/>
    </row>
    <row r="102" spans="1:23" ht="13.5" x14ac:dyDescent="0.25">
      <c r="A102" s="150"/>
      <c r="B102" s="134"/>
      <c r="C102" s="134" t="s">
        <v>77</v>
      </c>
      <c r="D102" s="134"/>
      <c r="E102" s="161" t="s">
        <v>72</v>
      </c>
      <c r="F102" s="161" t="s">
        <v>73</v>
      </c>
      <c r="G102" s="134"/>
      <c r="H102" s="167"/>
      <c r="I102" s="168"/>
      <c r="J102" s="220">
        <f>H98+T98</f>
        <v>350</v>
      </c>
      <c r="K102" s="220"/>
      <c r="L102" s="220"/>
      <c r="M102" s="220"/>
      <c r="N102" s="134"/>
      <c r="O102" s="134"/>
      <c r="P102" s="134"/>
      <c r="Q102" s="134"/>
      <c r="R102" s="134"/>
      <c r="S102" s="134"/>
      <c r="T102" s="160"/>
    </row>
    <row r="103" spans="1:23" s="173" customFormat="1" ht="5.0999999999999996" customHeight="1" x14ac:dyDescent="0.2">
      <c r="A103" s="169"/>
      <c r="B103" s="170"/>
      <c r="C103" s="170"/>
      <c r="D103" s="170"/>
      <c r="E103" s="170"/>
      <c r="F103" s="170"/>
      <c r="G103" s="170"/>
      <c r="H103" s="170"/>
      <c r="I103" s="170"/>
      <c r="J103" s="170"/>
      <c r="K103" s="170"/>
      <c r="L103" s="170"/>
      <c r="M103" s="170"/>
      <c r="N103" s="170"/>
      <c r="O103" s="170"/>
      <c r="P103" s="170"/>
      <c r="Q103" s="170"/>
      <c r="R103" s="170"/>
      <c r="S103" s="171"/>
      <c r="T103" s="172"/>
    </row>
    <row r="104" spans="1:23" ht="24.75" customHeight="1" x14ac:dyDescent="0.2">
      <c r="M104" s="232" t="s">
        <v>88</v>
      </c>
      <c r="N104" s="232"/>
      <c r="O104" s="232"/>
    </row>
    <row r="105" spans="1:23" x14ac:dyDescent="0.2">
      <c r="A105" s="1" t="s">
        <v>78</v>
      </c>
      <c r="J105" s="174" t="s">
        <v>38</v>
      </c>
      <c r="M105" s="231"/>
      <c r="N105" s="231"/>
      <c r="O105" s="231"/>
      <c r="P105" s="231"/>
      <c r="Q105" s="231"/>
      <c r="R105" s="231"/>
      <c r="T105" s="174" t="s">
        <v>38</v>
      </c>
    </row>
    <row r="106" spans="1:23" ht="12.75" customHeight="1" x14ac:dyDescent="0.2">
      <c r="A106" s="216" t="s">
        <v>108</v>
      </c>
      <c r="B106" s="216"/>
      <c r="C106" s="216"/>
      <c r="D106" s="216"/>
      <c r="E106" s="216"/>
      <c r="F106" s="216"/>
      <c r="G106" s="216"/>
      <c r="H106" s="216"/>
      <c r="I106" s="216"/>
      <c r="J106" s="216"/>
      <c r="K106" s="175"/>
      <c r="L106" s="175"/>
      <c r="M106" s="336" t="s">
        <v>89</v>
      </c>
      <c r="N106" s="336"/>
      <c r="O106" s="336"/>
      <c r="P106" s="336"/>
      <c r="Q106" s="336"/>
      <c r="R106" s="336"/>
      <c r="S106" s="335"/>
      <c r="T106" s="176"/>
      <c r="W106" s="204"/>
    </row>
    <row r="107" spans="1:23" ht="12.75" customHeight="1" x14ac:dyDescent="0.2">
      <c r="A107" s="216"/>
      <c r="B107" s="216"/>
      <c r="C107" s="216"/>
      <c r="D107" s="216"/>
      <c r="E107" s="216"/>
      <c r="F107" s="216"/>
      <c r="G107" s="216"/>
      <c r="H107" s="216"/>
      <c r="I107" s="216"/>
      <c r="J107" s="216"/>
      <c r="K107" s="175"/>
      <c r="L107" s="175"/>
      <c r="M107" s="233"/>
      <c r="N107" s="233"/>
      <c r="O107" s="233"/>
      <c r="P107" s="233"/>
      <c r="Q107" s="233"/>
      <c r="R107" s="233"/>
      <c r="S107" s="335"/>
      <c r="T107" s="176"/>
    </row>
    <row r="108" spans="1:23" ht="21.75" customHeight="1" x14ac:dyDescent="0.2">
      <c r="A108" s="216"/>
      <c r="B108" s="216"/>
      <c r="C108" s="216"/>
      <c r="D108" s="216"/>
      <c r="E108" s="216"/>
      <c r="F108" s="216"/>
      <c r="G108" s="216"/>
      <c r="H108" s="216"/>
      <c r="I108" s="216"/>
      <c r="J108" s="216"/>
      <c r="K108" s="175"/>
      <c r="L108" s="177"/>
      <c r="M108" s="233"/>
      <c r="N108" s="233"/>
      <c r="O108" s="233"/>
      <c r="P108" s="233"/>
      <c r="Q108" s="233"/>
      <c r="R108" s="233"/>
      <c r="S108" s="335"/>
      <c r="T108" s="178" t="s">
        <v>110</v>
      </c>
    </row>
    <row r="109" spans="1:23" x14ac:dyDescent="0.2">
      <c r="A109" s="177"/>
      <c r="B109" s="177"/>
      <c r="C109" s="177"/>
      <c r="D109" s="177"/>
      <c r="E109" s="177"/>
      <c r="F109" s="177"/>
      <c r="G109" s="177"/>
      <c r="H109" s="177"/>
      <c r="I109" s="177"/>
      <c r="J109" s="177"/>
      <c r="K109" s="179"/>
      <c r="L109" s="176"/>
      <c r="M109" s="335"/>
      <c r="N109" s="335"/>
      <c r="O109" s="335"/>
      <c r="P109" s="335"/>
      <c r="Q109" s="335"/>
      <c r="R109" s="335"/>
      <c r="S109" s="335"/>
    </row>
    <row r="110" spans="1:23" s="337" customFormat="1" x14ac:dyDescent="0.2">
      <c r="A110" s="342" t="s">
        <v>107</v>
      </c>
      <c r="B110" s="343"/>
      <c r="C110" s="343"/>
      <c r="D110" s="343"/>
      <c r="E110" s="343"/>
      <c r="F110" s="343"/>
      <c r="G110" s="343"/>
      <c r="H110" s="343"/>
      <c r="I110" s="343"/>
      <c r="J110" s="343"/>
      <c r="K110" s="344"/>
      <c r="L110" s="345"/>
      <c r="M110" s="346"/>
      <c r="N110" s="346"/>
      <c r="O110" s="346"/>
      <c r="P110" s="346"/>
      <c r="Q110" s="346"/>
      <c r="R110" s="346"/>
      <c r="S110" s="346"/>
      <c r="T110" s="347"/>
    </row>
    <row r="111" spans="1:23" ht="13.5" customHeight="1" x14ac:dyDescent="0.2">
      <c r="A111" s="349" t="s">
        <v>106</v>
      </c>
      <c r="B111" s="350"/>
      <c r="C111" s="350"/>
      <c r="D111" s="350"/>
      <c r="E111" s="350"/>
      <c r="F111" s="350"/>
      <c r="G111" s="350"/>
      <c r="H111" s="350"/>
      <c r="I111" s="350"/>
      <c r="J111" s="350"/>
      <c r="K111" s="350"/>
      <c r="L111" s="350"/>
      <c r="M111" s="350"/>
      <c r="N111" s="350"/>
      <c r="O111" s="350"/>
      <c r="P111" s="350"/>
      <c r="Q111" s="350"/>
      <c r="R111" s="350"/>
      <c r="S111" s="350"/>
      <c r="T111" s="351"/>
      <c r="U111" s="134"/>
      <c r="V111" s="134"/>
    </row>
    <row r="112" spans="1:23" ht="13.5" customHeight="1" x14ac:dyDescent="0.2">
      <c r="A112" s="349"/>
      <c r="B112" s="350"/>
      <c r="C112" s="350"/>
      <c r="D112" s="350"/>
      <c r="E112" s="350"/>
      <c r="F112" s="350"/>
      <c r="G112" s="350"/>
      <c r="H112" s="350"/>
      <c r="I112" s="350"/>
      <c r="J112" s="350"/>
      <c r="K112" s="350"/>
      <c r="L112" s="350"/>
      <c r="M112" s="350"/>
      <c r="N112" s="350"/>
      <c r="O112" s="350"/>
      <c r="P112" s="350"/>
      <c r="Q112" s="350"/>
      <c r="R112" s="350"/>
      <c r="S112" s="350"/>
      <c r="T112" s="351"/>
      <c r="U112" s="134"/>
      <c r="V112" s="134"/>
    </row>
    <row r="113" spans="1:20" x14ac:dyDescent="0.2">
      <c r="A113" s="338"/>
      <c r="B113" s="174"/>
      <c r="C113" s="174"/>
      <c r="D113" s="174"/>
      <c r="E113" s="174"/>
      <c r="F113" s="174"/>
      <c r="G113" s="134"/>
      <c r="H113" s="174"/>
      <c r="I113" s="174"/>
      <c r="J113" s="174"/>
      <c r="K113" s="174"/>
      <c r="L113" s="134"/>
      <c r="M113" s="174"/>
      <c r="N113" s="134"/>
      <c r="O113" s="174"/>
      <c r="P113" s="174"/>
      <c r="Q113" s="174"/>
      <c r="R113" s="174"/>
      <c r="S113" s="134"/>
      <c r="T113" s="339"/>
    </row>
    <row r="114" spans="1:20" x14ac:dyDescent="0.2">
      <c r="A114" s="340" t="s">
        <v>103</v>
      </c>
      <c r="B114" s="341"/>
      <c r="C114" s="341"/>
      <c r="D114" s="341"/>
      <c r="E114" s="341"/>
      <c r="F114" s="341"/>
      <c r="G114" s="341"/>
      <c r="H114" s="341" t="s">
        <v>104</v>
      </c>
      <c r="I114" s="341"/>
      <c r="J114" s="341"/>
      <c r="K114" s="341"/>
      <c r="L114" s="341"/>
      <c r="M114" s="341" t="s">
        <v>38</v>
      </c>
      <c r="N114" s="174"/>
      <c r="O114" s="341" t="s">
        <v>105</v>
      </c>
      <c r="P114" s="174"/>
      <c r="Q114" s="174"/>
      <c r="R114" s="174"/>
      <c r="S114" s="174"/>
      <c r="T114" s="352" t="s">
        <v>38</v>
      </c>
    </row>
    <row r="119" spans="1:20" x14ac:dyDescent="0.2">
      <c r="A119" s="348"/>
    </row>
  </sheetData>
  <sheetProtection algorithmName="SHA-512" hashValue="vpRvI4qy/3I8wDH+8LTL0h7bQHHz4afJI98GGOivQ9S/vhE9JUGl0MvZJDPum5ITfclEqQZ1+insiuhEbo1Ahg==" saltValue="Z/H9D/wLbDXAQ2fGCtB6dQ==" spinCount="100000" sheet="1" objects="1" scenarios="1"/>
  <mergeCells count="135">
    <mergeCell ref="A106:J108"/>
    <mergeCell ref="M106:R108"/>
    <mergeCell ref="A111:T112"/>
    <mergeCell ref="A3:T3"/>
    <mergeCell ref="A4:T4"/>
    <mergeCell ref="F6:M6"/>
    <mergeCell ref="P6:Q7"/>
    <mergeCell ref="R6:R7"/>
    <mergeCell ref="T6:T7"/>
    <mergeCell ref="A13:T13"/>
    <mergeCell ref="D17:G17"/>
    <mergeCell ref="H17:I17"/>
    <mergeCell ref="J17:L17"/>
    <mergeCell ref="M17:N17"/>
    <mergeCell ref="P17:Q17"/>
    <mergeCell ref="F8:M8"/>
    <mergeCell ref="P8:Q8"/>
    <mergeCell ref="F9:M9"/>
    <mergeCell ref="P10:Q10"/>
    <mergeCell ref="R10:T10"/>
    <mergeCell ref="P11:T11"/>
    <mergeCell ref="D18:G18"/>
    <mergeCell ref="H18:I18"/>
    <mergeCell ref="J18:L18"/>
    <mergeCell ref="M18:N18"/>
    <mergeCell ref="P18:Q18"/>
    <mergeCell ref="D19:G19"/>
    <mergeCell ref="H19:I19"/>
    <mergeCell ref="J19:L19"/>
    <mergeCell ref="M19:N19"/>
    <mergeCell ref="P19:Q19"/>
    <mergeCell ref="D20:G20"/>
    <mergeCell ref="H20:I20"/>
    <mergeCell ref="J20:L20"/>
    <mergeCell ref="M20:N20"/>
    <mergeCell ref="P20:Q20"/>
    <mergeCell ref="D21:G21"/>
    <mergeCell ref="H21:I21"/>
    <mergeCell ref="J21:L21"/>
    <mergeCell ref="M21:N21"/>
    <mergeCell ref="P21:Q21"/>
    <mergeCell ref="P24:Q24"/>
    <mergeCell ref="E36:J36"/>
    <mergeCell ref="D22:G22"/>
    <mergeCell ref="H22:I22"/>
    <mergeCell ref="J22:L22"/>
    <mergeCell ref="M22:N22"/>
    <mergeCell ref="P22:Q22"/>
    <mergeCell ref="D23:G23"/>
    <mergeCell ref="H23:I23"/>
    <mergeCell ref="J23:L23"/>
    <mergeCell ref="M23:N23"/>
    <mergeCell ref="P23:Q23"/>
    <mergeCell ref="P25:Q25"/>
    <mergeCell ref="E37:F37"/>
    <mergeCell ref="G37:H37"/>
    <mergeCell ref="I37:J37"/>
    <mergeCell ref="L37:M37"/>
    <mergeCell ref="C38:D38"/>
    <mergeCell ref="L38:M38"/>
    <mergeCell ref="D24:G24"/>
    <mergeCell ref="H24:I24"/>
    <mergeCell ref="J24:L24"/>
    <mergeCell ref="M24:N24"/>
    <mergeCell ref="C42:D42"/>
    <mergeCell ref="L42:M42"/>
    <mergeCell ref="C43:D43"/>
    <mergeCell ref="L43:M43"/>
    <mergeCell ref="C44:D44"/>
    <mergeCell ref="L44:M44"/>
    <mergeCell ref="C39:D39"/>
    <mergeCell ref="L39:M39"/>
    <mergeCell ref="C40:D40"/>
    <mergeCell ref="L40:M40"/>
    <mergeCell ref="C41:D41"/>
    <mergeCell ref="L41:M41"/>
    <mergeCell ref="I45:J45"/>
    <mergeCell ref="L45:M45"/>
    <mergeCell ref="H46:I46"/>
    <mergeCell ref="J46:L46"/>
    <mergeCell ref="M46:N46"/>
    <mergeCell ref="D47:G47"/>
    <mergeCell ref="H47:I47"/>
    <mergeCell ref="J47:L47"/>
    <mergeCell ref="M47:N47"/>
    <mergeCell ref="D50:G50"/>
    <mergeCell ref="H50:I50"/>
    <mergeCell ref="J50:L50"/>
    <mergeCell ref="M50:N50"/>
    <mergeCell ref="H51:I51"/>
    <mergeCell ref="J51:L51"/>
    <mergeCell ref="M51:N51"/>
    <mergeCell ref="A57:T57"/>
    <mergeCell ref="D48:G48"/>
    <mergeCell ref="H48:I48"/>
    <mergeCell ref="J48:L48"/>
    <mergeCell ref="M48:N48"/>
    <mergeCell ref="D49:G49"/>
    <mergeCell ref="H49:I49"/>
    <mergeCell ref="J49:L49"/>
    <mergeCell ref="M49:N49"/>
    <mergeCell ref="P62:Q62"/>
    <mergeCell ref="H63:I63"/>
    <mergeCell ref="P63:Q63"/>
    <mergeCell ref="H64:I64"/>
    <mergeCell ref="P64:Q64"/>
    <mergeCell ref="O51:P51"/>
    <mergeCell ref="D52:L52"/>
    <mergeCell ref="M52:Q52"/>
    <mergeCell ref="F58:J58"/>
    <mergeCell ref="O58:R58"/>
    <mergeCell ref="H59:I59"/>
    <mergeCell ref="P59:Q59"/>
    <mergeCell ref="A1:U1"/>
    <mergeCell ref="D90:Q90"/>
    <mergeCell ref="D91:Q91"/>
    <mergeCell ref="D92:Q92"/>
    <mergeCell ref="D93:Q93"/>
    <mergeCell ref="J100:M100"/>
    <mergeCell ref="J102:M102"/>
    <mergeCell ref="H72:I72"/>
    <mergeCell ref="P72:Q72"/>
    <mergeCell ref="B79:T85"/>
    <mergeCell ref="D87:Q87"/>
    <mergeCell ref="D88:Q88"/>
    <mergeCell ref="D89:Q89"/>
    <mergeCell ref="M105:R105"/>
    <mergeCell ref="M104:O104"/>
    <mergeCell ref="P65:Q65"/>
    <mergeCell ref="P66:Q66"/>
    <mergeCell ref="H70:I70"/>
    <mergeCell ref="P70:Q70"/>
    <mergeCell ref="H71:I71"/>
    <mergeCell ref="P71:Q71"/>
    <mergeCell ref="H62:I62"/>
  </mergeCells>
  <pageMargins left="0.45" right="0.2" top="0.25" bottom="0.25" header="0.3" footer="0.3"/>
  <pageSetup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84088-4F50-45C7-AEF6-3178EF20034C}">
  <sheetPr>
    <pageSetUpPr fitToPage="1"/>
  </sheetPr>
  <dimension ref="A1:AR132"/>
  <sheetViews>
    <sheetView topLeftCell="A87" workbookViewId="0">
      <selection activeCell="D123" sqref="D123"/>
    </sheetView>
  </sheetViews>
  <sheetFormatPr defaultColWidth="9.140625" defaultRowHeight="12.75" x14ac:dyDescent="0.2"/>
  <cols>
    <col min="1" max="1" width="3.7109375" style="1" customWidth="1"/>
    <col min="2" max="3" width="2.5703125" style="1" customWidth="1"/>
    <col min="4" max="4" width="10.5703125" style="1" customWidth="1"/>
    <col min="5" max="5" width="3.5703125" style="1" customWidth="1"/>
    <col min="6" max="6" width="13.140625" style="1" customWidth="1"/>
    <col min="7" max="7" width="3.5703125" style="1" customWidth="1"/>
    <col min="8" max="8" width="10.5703125" style="1" customWidth="1"/>
    <col min="9" max="9" width="3.5703125" style="1" customWidth="1"/>
    <col min="10" max="10" width="11.85546875" style="1" customWidth="1"/>
    <col min="11" max="11" width="0.85546875" style="1" customWidth="1"/>
    <col min="12" max="12" width="4.28515625" style="1" customWidth="1"/>
    <col min="13" max="13" width="12.28515625" style="1" customWidth="1"/>
    <col min="14" max="15" width="2.140625" style="1" customWidth="1"/>
    <col min="16" max="16" width="10.28515625" style="1" customWidth="1"/>
    <col min="17" max="17" width="2.7109375" style="1" customWidth="1"/>
    <col min="18" max="18" width="10.5703125" style="1" customWidth="1"/>
    <col min="19" max="19" width="12.140625" style="2" customWidth="1"/>
    <col min="20" max="20" width="0.42578125" style="1" customWidth="1"/>
    <col min="21" max="21" width="16.85546875" style="1" customWidth="1"/>
    <col min="22" max="22" width="9.28515625" style="1" bestFit="1" customWidth="1"/>
    <col min="23" max="29" width="12.28515625" style="1" customWidth="1"/>
    <col min="30" max="30" width="30.85546875" style="1" customWidth="1"/>
    <col min="31" max="32" width="12.28515625" style="1" customWidth="1"/>
    <col min="33" max="33" width="36.7109375" style="1" customWidth="1"/>
    <col min="34" max="34" width="10.42578125" style="1" bestFit="1" customWidth="1"/>
    <col min="35" max="35" width="9.42578125" style="1" bestFit="1" customWidth="1"/>
    <col min="36" max="36" width="10" style="1" bestFit="1" customWidth="1"/>
    <col min="37" max="38" width="10.5703125" style="1" bestFit="1" customWidth="1"/>
    <col min="39" max="39" width="9.7109375" style="1" bestFit="1" customWidth="1"/>
    <col min="40" max="40" width="9.140625" style="1"/>
    <col min="41" max="41" width="10.5703125" style="1" bestFit="1" customWidth="1"/>
    <col min="42" max="42" width="11.5703125" style="1" bestFit="1" customWidth="1"/>
    <col min="43" max="16384" width="9.140625" style="1"/>
  </cols>
  <sheetData>
    <row r="1" spans="1:37" ht="25.5" x14ac:dyDescent="0.35">
      <c r="A1" s="353" t="s">
        <v>111</v>
      </c>
      <c r="B1" s="353"/>
      <c r="C1" s="353"/>
      <c r="D1" s="353"/>
      <c r="E1" s="353"/>
      <c r="F1" s="353"/>
      <c r="G1" s="353"/>
      <c r="H1" s="353"/>
      <c r="I1" s="353"/>
      <c r="J1" s="353"/>
      <c r="K1" s="353"/>
      <c r="L1" s="353"/>
      <c r="M1" s="353"/>
      <c r="N1" s="353"/>
      <c r="O1" s="353"/>
      <c r="P1" s="353"/>
      <c r="Q1" s="353"/>
      <c r="R1" s="353"/>
      <c r="S1" s="353"/>
      <c r="T1" s="353"/>
      <c r="U1" s="353"/>
    </row>
    <row r="2" spans="1:37" ht="25.5" x14ac:dyDescent="0.35">
      <c r="A2" s="354" t="s">
        <v>112</v>
      </c>
      <c r="B2" s="355"/>
      <c r="C2" s="355"/>
      <c r="D2" s="355"/>
      <c r="E2" s="355"/>
      <c r="F2" s="355"/>
      <c r="G2" s="355"/>
      <c r="H2" s="355"/>
      <c r="I2" s="355"/>
      <c r="J2" s="355"/>
      <c r="K2" s="355"/>
      <c r="L2" s="355"/>
      <c r="M2" s="355"/>
      <c r="N2" s="355"/>
      <c r="O2" s="355"/>
      <c r="P2" s="355"/>
      <c r="Q2" s="355"/>
      <c r="R2" s="355"/>
      <c r="S2" s="355"/>
      <c r="T2" s="355"/>
      <c r="U2" s="355"/>
    </row>
    <row r="3" spans="1:37" ht="23.25" x14ac:dyDescent="0.35">
      <c r="A3" s="356" t="s">
        <v>113</v>
      </c>
      <c r="B3" s="356"/>
      <c r="C3" s="356"/>
      <c r="D3" s="356"/>
      <c r="E3" s="356"/>
      <c r="F3" s="356"/>
      <c r="G3" s="356"/>
      <c r="H3" s="356"/>
      <c r="I3" s="356"/>
      <c r="J3" s="356"/>
      <c r="K3" s="356"/>
      <c r="L3" s="356"/>
      <c r="M3" s="356"/>
      <c r="N3" s="356"/>
      <c r="O3" s="356"/>
      <c r="P3" s="356"/>
      <c r="Q3" s="356"/>
      <c r="R3" s="356"/>
      <c r="S3" s="356"/>
      <c r="T3" s="356"/>
      <c r="U3" s="356"/>
      <c r="W3" s="357"/>
    </row>
    <row r="4" spans="1:37" ht="23.25" x14ac:dyDescent="0.35">
      <c r="A4" s="356"/>
      <c r="B4" s="356"/>
      <c r="C4" s="356"/>
      <c r="D4" s="356"/>
      <c r="E4" s="356"/>
      <c r="F4" s="356"/>
      <c r="G4" s="356"/>
      <c r="H4" s="356"/>
      <c r="I4" s="356"/>
      <c r="J4" s="356"/>
      <c r="K4" s="356"/>
      <c r="L4" s="356"/>
      <c r="M4" s="356"/>
      <c r="N4" s="356"/>
      <c r="O4" s="356"/>
      <c r="P4" s="356"/>
      <c r="Q4" s="356"/>
      <c r="R4" s="356"/>
      <c r="S4" s="356"/>
      <c r="T4" s="356"/>
      <c r="U4" s="356"/>
      <c r="W4" s="357"/>
    </row>
    <row r="5" spans="1:37" ht="6.75" customHeight="1" thickBot="1" x14ac:dyDescent="0.4">
      <c r="A5" s="358"/>
      <c r="B5" s="358"/>
      <c r="C5" s="358"/>
      <c r="D5" s="358"/>
      <c r="E5" s="358"/>
      <c r="F5" s="358"/>
      <c r="G5" s="358"/>
      <c r="H5" s="358"/>
      <c r="I5" s="358"/>
      <c r="J5" s="358"/>
      <c r="K5" s="358"/>
      <c r="L5" s="358"/>
      <c r="M5" s="358"/>
      <c r="N5" s="358"/>
      <c r="O5" s="358"/>
      <c r="P5" s="358"/>
      <c r="Q5" s="358"/>
      <c r="R5" s="358"/>
      <c r="S5" s="358"/>
      <c r="T5" s="358"/>
      <c r="U5" s="358"/>
      <c r="W5" s="357"/>
    </row>
    <row r="6" spans="1:37" s="362" customFormat="1" ht="15" thickBot="1" x14ac:dyDescent="0.25">
      <c r="A6" s="359" t="s">
        <v>114</v>
      </c>
      <c r="B6" s="360"/>
      <c r="C6" s="360"/>
      <c r="D6" s="360"/>
      <c r="E6" s="360"/>
      <c r="F6" s="360"/>
      <c r="G6" s="360"/>
      <c r="H6" s="360"/>
      <c r="I6" s="360"/>
      <c r="J6" s="360"/>
      <c r="K6" s="360"/>
      <c r="L6" s="360"/>
      <c r="M6" s="360"/>
      <c r="N6" s="360"/>
      <c r="O6" s="360"/>
      <c r="P6" s="360"/>
      <c r="Q6" s="360"/>
      <c r="R6" s="360"/>
      <c r="S6" s="360"/>
      <c r="T6" s="360"/>
      <c r="U6" s="361"/>
      <c r="W6" s="363"/>
    </row>
    <row r="7" spans="1:37" s="362" customFormat="1" ht="19.5" thickBot="1" x14ac:dyDescent="0.35">
      <c r="A7" s="364" t="s">
        <v>115</v>
      </c>
      <c r="B7" s="365"/>
      <c r="C7" s="365"/>
      <c r="D7" s="365"/>
      <c r="E7" s="365"/>
      <c r="F7" s="365"/>
      <c r="G7" s="365"/>
      <c r="H7" s="365"/>
      <c r="I7" s="365"/>
      <c r="J7" s="365"/>
      <c r="K7" s="365"/>
      <c r="L7" s="365"/>
      <c r="M7" s="365"/>
      <c r="N7" s="365"/>
      <c r="O7" s="365"/>
      <c r="P7" s="365"/>
      <c r="Q7" s="365"/>
      <c r="R7" s="365"/>
      <c r="S7" s="365"/>
      <c r="T7" s="365"/>
      <c r="U7" s="366"/>
      <c r="W7" s="363"/>
    </row>
    <row r="8" spans="1:37" s="362" customFormat="1" ht="13.5" thickBot="1" x14ac:dyDescent="0.25">
      <c r="A8" s="367"/>
      <c r="B8" s="367"/>
      <c r="C8" s="367"/>
      <c r="D8" s="367"/>
      <c r="E8" s="367"/>
      <c r="F8" s="367"/>
      <c r="G8" s="367"/>
      <c r="H8" s="367"/>
      <c r="I8" s="367"/>
      <c r="J8" s="367"/>
      <c r="K8" s="367"/>
      <c r="L8" s="367"/>
      <c r="M8" s="367"/>
      <c r="N8" s="367"/>
      <c r="O8" s="367"/>
      <c r="P8" s="367"/>
      <c r="Q8" s="367"/>
      <c r="R8" s="367"/>
      <c r="S8" s="367"/>
      <c r="T8" s="367"/>
      <c r="U8" s="367"/>
      <c r="W8" s="363"/>
    </row>
    <row r="9" spans="1:37" s="4" customFormat="1" ht="18.75" x14ac:dyDescent="0.3">
      <c r="A9" s="3" t="s">
        <v>1</v>
      </c>
      <c r="B9" s="3" t="s">
        <v>2</v>
      </c>
      <c r="C9" s="3"/>
      <c r="F9" s="368"/>
      <c r="G9" s="368"/>
      <c r="H9" s="368"/>
      <c r="I9" s="368"/>
      <c r="J9" s="368"/>
      <c r="K9" s="368"/>
      <c r="L9" s="368"/>
      <c r="M9" s="368"/>
      <c r="N9" s="5"/>
      <c r="O9" s="5"/>
      <c r="P9" s="6"/>
      <c r="Q9" s="369" t="s">
        <v>116</v>
      </c>
      <c r="R9" s="370"/>
      <c r="S9" s="370"/>
      <c r="T9" s="370"/>
      <c r="U9" s="371"/>
      <c r="AG9" s="7" t="s">
        <v>3</v>
      </c>
      <c r="AH9" s="4" t="b">
        <f>ISBLANK(M16)</f>
        <v>1</v>
      </c>
      <c r="AI9" s="4" t="b">
        <f>ISNUMBER(M16)</f>
        <v>0</v>
      </c>
      <c r="AJ9" s="4" t="b">
        <f>AND(M16&gt;=0,M16&lt;1)</f>
        <v>1</v>
      </c>
      <c r="AK9" s="8" t="str">
        <f>IF(AH9,"",IF(AI9,IF(AJ9,"","Check Time"),"Incorect format"))</f>
        <v/>
      </c>
    </row>
    <row r="10" spans="1:37" s="4" customFormat="1" ht="18.75" x14ac:dyDescent="0.3">
      <c r="A10" s="3"/>
      <c r="B10" s="3" t="s">
        <v>117</v>
      </c>
      <c r="C10" s="3"/>
      <c r="F10" s="372"/>
      <c r="G10" s="372"/>
      <c r="H10" s="372"/>
      <c r="I10" s="372"/>
      <c r="J10" s="372"/>
      <c r="K10" s="372"/>
      <c r="L10" s="372"/>
      <c r="M10" s="372"/>
      <c r="N10" s="5"/>
      <c r="O10" s="5"/>
      <c r="P10" s="6"/>
      <c r="Q10" s="210"/>
      <c r="R10" s="211"/>
      <c r="S10" s="211"/>
      <c r="T10" s="211"/>
      <c r="U10" s="373"/>
      <c r="AG10" s="7"/>
      <c r="AK10" s="8"/>
    </row>
    <row r="11" spans="1:37" s="4" customFormat="1" ht="6.6" customHeight="1" x14ac:dyDescent="0.3">
      <c r="A11" s="3"/>
      <c r="B11" s="3"/>
      <c r="C11" s="3"/>
      <c r="F11" s="374"/>
      <c r="G11" s="374"/>
      <c r="H11" s="374"/>
      <c r="I11" s="374"/>
      <c r="J11" s="374"/>
      <c r="K11" s="374"/>
      <c r="L11" s="374"/>
      <c r="M11" s="374"/>
      <c r="Q11" s="375"/>
      <c r="R11" s="61"/>
      <c r="S11" s="15"/>
      <c r="T11" s="376"/>
      <c r="U11" s="16"/>
      <c r="AG11" s="9"/>
      <c r="AK11" s="10"/>
    </row>
    <row r="12" spans="1:37" s="4" customFormat="1" ht="18.75" x14ac:dyDescent="0.3">
      <c r="A12" s="3" t="s">
        <v>4</v>
      </c>
      <c r="B12" s="3" t="s">
        <v>80</v>
      </c>
      <c r="C12" s="3"/>
      <c r="F12" s="368"/>
      <c r="G12" s="368"/>
      <c r="H12" s="368"/>
      <c r="I12" s="368"/>
      <c r="J12" s="368"/>
      <c r="K12" s="368"/>
      <c r="L12" s="368"/>
      <c r="M12" s="368"/>
      <c r="N12" s="211"/>
      <c r="O12" s="211"/>
      <c r="P12" s="211"/>
      <c r="Q12" s="314" t="s">
        <v>118</v>
      </c>
      <c r="R12" s="315"/>
      <c r="S12" s="315"/>
      <c r="T12" s="15"/>
      <c r="U12" s="377"/>
      <c r="AG12" s="9" t="s">
        <v>6</v>
      </c>
      <c r="AH12" s="4" t="b">
        <f>ISBLANK(H16)</f>
        <v>1</v>
      </c>
      <c r="AI12" s="4" t="b">
        <f>ISNUMBER(H16)</f>
        <v>0</v>
      </c>
      <c r="AJ12" s="4" t="b">
        <f>AND(H16&gt;=0,H16&lt;1)</f>
        <v>1</v>
      </c>
      <c r="AK12" s="8" t="str">
        <f>IF(AH12,"",IF(AI12,IF(AJ12,"","Check Time"),"Incorect format"))</f>
        <v/>
      </c>
    </row>
    <row r="13" spans="1:37" s="4" customFormat="1" ht="18.75" x14ac:dyDescent="0.3">
      <c r="A13" s="3"/>
      <c r="B13" s="3" t="s">
        <v>81</v>
      </c>
      <c r="C13" s="3"/>
      <c r="F13" s="378"/>
      <c r="G13" s="378"/>
      <c r="H13" s="378"/>
      <c r="I13" s="378"/>
      <c r="J13" s="378"/>
      <c r="K13" s="378"/>
      <c r="L13" s="378"/>
      <c r="M13" s="378"/>
      <c r="N13" s="211"/>
      <c r="O13" s="211"/>
      <c r="P13" s="211"/>
      <c r="Q13" s="327"/>
      <c r="R13" s="328"/>
      <c r="S13" s="11"/>
      <c r="T13" s="12"/>
      <c r="U13" s="13"/>
    </row>
    <row r="14" spans="1:37" s="4" customFormat="1" ht="18.75" x14ac:dyDescent="0.3">
      <c r="A14" s="3"/>
      <c r="C14" s="3" t="s">
        <v>119</v>
      </c>
      <c r="F14" s="379"/>
      <c r="G14" s="380" t="s">
        <v>120</v>
      </c>
      <c r="H14" s="381"/>
      <c r="I14" s="381"/>
      <c r="J14" s="381"/>
      <c r="K14" s="381"/>
      <c r="L14" s="381"/>
      <c r="M14" s="381"/>
      <c r="N14" s="211"/>
      <c r="O14" s="211"/>
      <c r="P14" s="211"/>
      <c r="Q14" s="210"/>
      <c r="R14" s="211"/>
      <c r="S14" s="11"/>
      <c r="T14" s="12"/>
      <c r="U14" s="13"/>
    </row>
    <row r="15" spans="1:37" s="4" customFormat="1" ht="12.75" customHeight="1" x14ac:dyDescent="0.25">
      <c r="A15" s="3"/>
      <c r="B15" s="3" t="s">
        <v>121</v>
      </c>
      <c r="C15" s="3"/>
      <c r="F15" s="382" t="s">
        <v>7</v>
      </c>
      <c r="G15" s="383"/>
      <c r="H15" s="382" t="s">
        <v>8</v>
      </c>
      <c r="I15" s="383"/>
      <c r="J15" s="384" t="s">
        <v>9</v>
      </c>
      <c r="K15" s="384"/>
      <c r="L15" s="383"/>
      <c r="M15" s="382" t="s">
        <v>10</v>
      </c>
      <c r="N15" s="211"/>
      <c r="O15" s="211"/>
      <c r="P15" s="211"/>
      <c r="Q15" s="314" t="s">
        <v>84</v>
      </c>
      <c r="R15" s="315"/>
      <c r="S15" s="385"/>
      <c r="T15" s="385"/>
      <c r="U15" s="386"/>
      <c r="AG15" s="17"/>
      <c r="AH15" s="17"/>
      <c r="AI15" s="17" t="s">
        <v>11</v>
      </c>
      <c r="AJ15" s="17" t="s">
        <v>12</v>
      </c>
    </row>
    <row r="16" spans="1:37" s="4" customFormat="1" ht="19.5" thickBot="1" x14ac:dyDescent="0.35">
      <c r="A16" s="3"/>
      <c r="B16" s="3" t="s">
        <v>82</v>
      </c>
      <c r="C16" s="3"/>
      <c r="F16" s="387"/>
      <c r="G16" s="388"/>
      <c r="H16" s="389"/>
      <c r="I16" s="390" t="s">
        <v>3</v>
      </c>
      <c r="J16" s="391"/>
      <c r="K16" s="391"/>
      <c r="L16" s="392"/>
      <c r="M16" s="389"/>
      <c r="N16" s="393" t="str">
        <f>+AK12&amp;AK9</f>
        <v/>
      </c>
      <c r="O16" s="393"/>
      <c r="P16" s="394"/>
      <c r="Q16" s="332"/>
      <c r="R16" s="333"/>
      <c r="S16" s="333"/>
      <c r="T16" s="333"/>
      <c r="U16" s="334"/>
      <c r="AG16" s="20">
        <f>24*(-SUM(D16:I16)+SUM(J16:N16))</f>
        <v>0</v>
      </c>
      <c r="AH16" s="17">
        <f>+AG16/24</f>
        <v>0</v>
      </c>
      <c r="AI16" s="17">
        <f>+TRUNC(AH16)</f>
        <v>0</v>
      </c>
      <c r="AJ16" s="17">
        <f>24*(AH16-AI16)</f>
        <v>0</v>
      </c>
    </row>
    <row r="17" spans="1:44" ht="3.75" customHeight="1" thickBot="1" x14ac:dyDescent="0.25">
      <c r="A17" s="21"/>
      <c r="B17" s="21"/>
      <c r="C17" s="21"/>
      <c r="G17" s="134"/>
    </row>
    <row r="18" spans="1:44" ht="14.45" hidden="1" customHeight="1" x14ac:dyDescent="0.25">
      <c r="A18" s="320" t="s">
        <v>13</v>
      </c>
      <c r="B18" s="321"/>
      <c r="C18" s="321"/>
      <c r="D18" s="321"/>
      <c r="E18" s="321"/>
      <c r="F18" s="321"/>
      <c r="G18" s="395"/>
      <c r="H18" s="321"/>
      <c r="I18" s="321"/>
      <c r="J18" s="321"/>
      <c r="K18" s="321"/>
      <c r="L18" s="321"/>
      <c r="M18" s="321"/>
      <c r="N18" s="321"/>
      <c r="O18" s="321"/>
      <c r="P18" s="321"/>
      <c r="Q18" s="321"/>
      <c r="R18" s="321"/>
      <c r="S18" s="321"/>
      <c r="T18" s="321"/>
      <c r="U18" s="322"/>
    </row>
    <row r="19" spans="1:44" ht="18" customHeight="1" thickBot="1" x14ac:dyDescent="0.25">
      <c r="B19" s="1" t="s">
        <v>122</v>
      </c>
      <c r="H19" s="396"/>
      <c r="S19" s="1"/>
    </row>
    <row r="20" spans="1:44" ht="18" customHeight="1" thickBot="1" x14ac:dyDescent="0.25">
      <c r="B20" s="1" t="s">
        <v>123</v>
      </c>
      <c r="E20" s="397"/>
      <c r="F20" s="398"/>
      <c r="G20" s="398"/>
      <c r="H20" s="398"/>
      <c r="I20" s="398"/>
      <c r="J20" s="398"/>
      <c r="K20" s="398"/>
      <c r="L20" s="398"/>
      <c r="M20" s="398"/>
      <c r="N20" s="398"/>
      <c r="O20" s="398"/>
      <c r="P20" s="398"/>
      <c r="Q20" s="398"/>
      <c r="R20" s="398"/>
      <c r="S20" s="398"/>
      <c r="T20" s="398"/>
      <c r="U20" s="399"/>
    </row>
    <row r="21" spans="1:44" ht="13.5" thickBot="1" x14ac:dyDescent="0.25"/>
    <row r="22" spans="1:44" ht="19.5" thickBot="1" x14ac:dyDescent="0.35">
      <c r="A22" s="364" t="s">
        <v>124</v>
      </c>
      <c r="B22" s="365"/>
      <c r="C22" s="365"/>
      <c r="D22" s="365"/>
      <c r="E22" s="365"/>
      <c r="F22" s="365"/>
      <c r="G22" s="365"/>
      <c r="H22" s="365"/>
      <c r="I22" s="365"/>
      <c r="J22" s="365"/>
      <c r="K22" s="365"/>
      <c r="L22" s="365"/>
      <c r="M22" s="365"/>
      <c r="N22" s="365"/>
      <c r="O22" s="365"/>
      <c r="P22" s="365"/>
      <c r="Q22" s="365"/>
      <c r="R22" s="365"/>
      <c r="S22" s="365"/>
      <c r="T22" s="365"/>
      <c r="U22" s="366"/>
      <c r="AD22" s="400"/>
      <c r="AE22" s="400"/>
      <c r="AF22" s="401"/>
      <c r="AG22" s="400"/>
      <c r="AH22" s="400"/>
      <c r="AI22" s="400"/>
      <c r="AJ22" s="400"/>
      <c r="AK22" s="400"/>
      <c r="AL22" s="400"/>
      <c r="AM22" s="400"/>
      <c r="AN22" s="400"/>
      <c r="AO22" s="400"/>
      <c r="AP22" s="400"/>
      <c r="AQ22" s="400"/>
      <c r="AR22" s="401"/>
    </row>
    <row r="23" spans="1:44" s="22" customFormat="1" ht="16.5" thickBot="1" x14ac:dyDescent="0.3">
      <c r="A23" s="22" t="s">
        <v>14</v>
      </c>
      <c r="B23" s="22" t="s">
        <v>125</v>
      </c>
      <c r="AH23" s="22" t="s">
        <v>126</v>
      </c>
    </row>
    <row r="24" spans="1:44" s="23" customFormat="1" ht="16.5" thickBot="1" x14ac:dyDescent="0.3">
      <c r="B24" s="402">
        <v>1</v>
      </c>
      <c r="C24" s="403" t="s">
        <v>127</v>
      </c>
      <c r="D24" s="404"/>
      <c r="E24" s="405"/>
      <c r="F24" s="405"/>
      <c r="G24" s="405"/>
      <c r="H24" s="406"/>
      <c r="I24" s="407"/>
      <c r="J24" s="404"/>
      <c r="K24" s="404"/>
      <c r="L24" s="404"/>
      <c r="M24" s="404" t="s">
        <v>128</v>
      </c>
      <c r="N24" s="404"/>
      <c r="O24" s="404"/>
      <c r="P24" s="404"/>
      <c r="Q24" s="404"/>
      <c r="R24" s="404"/>
      <c r="S24" s="404"/>
      <c r="T24" s="404"/>
      <c r="U24" s="404"/>
      <c r="W24" s="22"/>
      <c r="X24" s="22"/>
      <c r="Y24" s="22"/>
      <c r="Z24" s="22"/>
      <c r="AA24" s="22"/>
      <c r="AB24" s="22"/>
      <c r="AC24" s="109"/>
      <c r="AH24" s="23" t="s">
        <v>129</v>
      </c>
    </row>
    <row r="25" spans="1:44" s="22" customFormat="1" ht="15.75" x14ac:dyDescent="0.25">
      <c r="B25" s="402"/>
      <c r="J25" s="405"/>
      <c r="K25" s="405"/>
      <c r="L25" s="405"/>
      <c r="M25" s="405"/>
      <c r="N25" s="405"/>
      <c r="O25" s="405"/>
      <c r="P25" s="405"/>
      <c r="Q25" s="405"/>
      <c r="R25" s="405"/>
      <c r="S25" s="405"/>
      <c r="T25" s="404"/>
      <c r="U25" s="408"/>
    </row>
    <row r="26" spans="1:44" s="21" customFormat="1" ht="15.75" x14ac:dyDescent="0.25">
      <c r="B26" s="402">
        <v>2</v>
      </c>
      <c r="C26" s="409" t="s">
        <v>130</v>
      </c>
      <c r="D26" s="409"/>
      <c r="E26" s="409"/>
      <c r="F26" s="409"/>
      <c r="G26" s="409"/>
      <c r="H26" s="409"/>
      <c r="I26" s="409"/>
      <c r="J26" s="409"/>
      <c r="K26" s="409"/>
      <c r="L26" s="409"/>
      <c r="M26" s="409"/>
      <c r="N26" s="409"/>
      <c r="O26" s="409"/>
      <c r="P26" s="409"/>
      <c r="Q26" s="409"/>
      <c r="R26" s="409"/>
      <c r="S26" s="409"/>
      <c r="T26" s="409"/>
      <c r="U26" s="409"/>
      <c r="W26" s="32"/>
      <c r="X26" s="32"/>
      <c r="Y26" s="32"/>
      <c r="Z26" s="32"/>
      <c r="AA26" s="32"/>
      <c r="AB26" s="32"/>
      <c r="AC26" s="70"/>
    </row>
    <row r="27" spans="1:44" s="22" customFormat="1" ht="3.75" customHeight="1" x14ac:dyDescent="0.25">
      <c r="B27" s="402"/>
      <c r="C27" s="409"/>
      <c r="D27" s="409"/>
      <c r="E27" s="409"/>
      <c r="F27" s="409"/>
      <c r="G27" s="409"/>
      <c r="H27" s="409"/>
      <c r="I27" s="409"/>
      <c r="J27" s="409"/>
      <c r="K27" s="409"/>
      <c r="L27" s="409"/>
      <c r="M27" s="409"/>
      <c r="N27" s="409"/>
      <c r="O27" s="409"/>
      <c r="P27" s="409"/>
      <c r="Q27" s="409"/>
      <c r="R27" s="409"/>
      <c r="S27" s="409"/>
      <c r="T27" s="409"/>
      <c r="U27" s="409"/>
    </row>
    <row r="28" spans="1:44" s="22" customFormat="1" ht="15.75" customHeight="1" x14ac:dyDescent="0.25">
      <c r="B28" s="402"/>
      <c r="C28" s="409"/>
      <c r="D28" s="409"/>
      <c r="E28" s="409"/>
      <c r="F28" s="409"/>
      <c r="G28" s="409"/>
      <c r="H28" s="409"/>
      <c r="I28" s="409"/>
      <c r="J28" s="409"/>
      <c r="K28" s="409"/>
      <c r="L28" s="409"/>
      <c r="M28" s="409"/>
      <c r="N28" s="409"/>
      <c r="O28" s="409"/>
      <c r="P28" s="409"/>
      <c r="Q28" s="409"/>
      <c r="R28" s="409"/>
      <c r="S28" s="409"/>
      <c r="T28" s="409"/>
      <c r="U28" s="409"/>
    </row>
    <row r="29" spans="1:44" s="22" customFormat="1" ht="15.75" x14ac:dyDescent="0.25">
      <c r="C29" s="410"/>
      <c r="D29" s="410"/>
      <c r="E29" s="410"/>
      <c r="F29" s="410"/>
      <c r="G29" s="410"/>
      <c r="H29" s="410"/>
      <c r="I29" s="410"/>
      <c r="J29" s="410"/>
      <c r="K29" s="410"/>
      <c r="L29" s="410"/>
      <c r="M29" s="410"/>
      <c r="N29" s="410"/>
      <c r="O29" s="410"/>
      <c r="P29" s="410"/>
      <c r="Q29" s="410"/>
      <c r="R29" s="410"/>
      <c r="S29" s="410"/>
      <c r="T29" s="410"/>
      <c r="U29" s="410"/>
    </row>
    <row r="30" spans="1:44" s="22" customFormat="1" ht="15.75" x14ac:dyDescent="0.25">
      <c r="B30" s="85"/>
      <c r="C30" s="99" t="s">
        <v>131</v>
      </c>
      <c r="D30" s="99"/>
      <c r="E30" s="99"/>
      <c r="F30" s="99"/>
      <c r="G30" s="99"/>
      <c r="H30" s="99"/>
      <c r="I30" s="99"/>
      <c r="J30" s="99"/>
      <c r="K30" s="99"/>
      <c r="L30" s="99"/>
      <c r="M30" s="99"/>
      <c r="N30" s="99"/>
      <c r="O30" s="99"/>
      <c r="P30" s="99"/>
      <c r="Q30" s="99"/>
      <c r="R30" s="99"/>
      <c r="S30" s="99"/>
      <c r="T30" s="99"/>
      <c r="U30" s="411"/>
    </row>
    <row r="31" spans="1:44" s="23" customFormat="1" ht="15.75" x14ac:dyDescent="0.25">
      <c r="C31" s="412" t="s">
        <v>17</v>
      </c>
      <c r="D31" s="21"/>
      <c r="E31" s="24"/>
      <c r="F31" s="21"/>
      <c r="G31" s="21"/>
      <c r="H31" s="21"/>
      <c r="I31" s="21"/>
      <c r="J31" s="21"/>
      <c r="K31" s="21"/>
      <c r="L31" s="21"/>
      <c r="M31" s="21"/>
      <c r="N31" s="21"/>
      <c r="O31" s="21"/>
      <c r="P31" s="21"/>
      <c r="Q31" s="21"/>
      <c r="R31" s="21"/>
      <c r="S31" s="21"/>
      <c r="T31" s="21"/>
      <c r="U31" s="21"/>
    </row>
    <row r="32" spans="1:44" s="21" customFormat="1" ht="14.25" hidden="1" x14ac:dyDescent="0.2">
      <c r="D32" s="323" t="s">
        <v>18</v>
      </c>
      <c r="E32" s="324"/>
      <c r="F32" s="324"/>
      <c r="G32" s="325"/>
      <c r="H32" s="324" t="s">
        <v>19</v>
      </c>
      <c r="I32" s="324"/>
      <c r="J32" s="324" t="s">
        <v>20</v>
      </c>
      <c r="K32" s="324"/>
      <c r="L32" s="324"/>
      <c r="M32" s="324" t="s">
        <v>21</v>
      </c>
      <c r="N32" s="326"/>
      <c r="O32" s="25"/>
      <c r="P32" s="25"/>
      <c r="Q32" s="323" t="s">
        <v>11</v>
      </c>
      <c r="R32" s="326"/>
      <c r="S32" s="413" t="s">
        <v>22</v>
      </c>
      <c r="U32" s="26" t="s">
        <v>132</v>
      </c>
    </row>
    <row r="33" spans="3:37" s="21" customFormat="1" ht="14.25" hidden="1" x14ac:dyDescent="0.2">
      <c r="C33" s="27">
        <v>1</v>
      </c>
      <c r="D33" s="291" t="str">
        <f>IF(AI16&gt;=1,F16,"")</f>
        <v/>
      </c>
      <c r="E33" s="292"/>
      <c r="F33" s="292"/>
      <c r="G33" s="293"/>
      <c r="H33" s="294" t="str">
        <f>IF($AI$16&gt;=1,H16,"")</f>
        <v/>
      </c>
      <c r="I33" s="295"/>
      <c r="J33" s="292" t="str">
        <f>IF($AI$16&gt;=1,D33+1,"")</f>
        <v/>
      </c>
      <c r="K33" s="295"/>
      <c r="L33" s="295"/>
      <c r="M33" s="294" t="str">
        <f>IF(AI16&gt;=1,H33,"")</f>
        <v/>
      </c>
      <c r="N33" s="296"/>
      <c r="O33" s="28"/>
      <c r="P33" s="28"/>
      <c r="Q33" s="302">
        <f>+IF($AI$16&gt;=1,1,0)</f>
        <v>0</v>
      </c>
      <c r="R33" s="303"/>
      <c r="S33" s="414">
        <v>30</v>
      </c>
      <c r="U33" s="29">
        <f t="shared" ref="U33:U39" si="0">IF(Q33=1,(S33),(0))</f>
        <v>0</v>
      </c>
    </row>
    <row r="34" spans="3:37" s="21" customFormat="1" ht="14.25" hidden="1" x14ac:dyDescent="0.2">
      <c r="C34" s="27">
        <v>2</v>
      </c>
      <c r="D34" s="291" t="str">
        <f>IF($AI$16&gt;=2,D33+1,"")</f>
        <v/>
      </c>
      <c r="E34" s="292"/>
      <c r="F34" s="292"/>
      <c r="G34" s="293"/>
      <c r="H34" s="294" t="str">
        <f>IF($AI$16&gt;=2,H33,"")</f>
        <v/>
      </c>
      <c r="I34" s="295"/>
      <c r="J34" s="292" t="str">
        <f>IF($AI$16&gt;=2,+J33+1,"")</f>
        <v/>
      </c>
      <c r="K34" s="295"/>
      <c r="L34" s="295"/>
      <c r="M34" s="294" t="str">
        <f>IF(AI16&gt;=2,M33,"")</f>
        <v/>
      </c>
      <c r="N34" s="296"/>
      <c r="O34" s="28"/>
      <c r="P34" s="28"/>
      <c r="Q34" s="302">
        <f>+IF($AI$16&gt;=2,1,0)</f>
        <v>0</v>
      </c>
      <c r="R34" s="303"/>
      <c r="S34" s="414">
        <v>30</v>
      </c>
      <c r="U34" s="29">
        <f t="shared" si="0"/>
        <v>0</v>
      </c>
    </row>
    <row r="35" spans="3:37" s="21" customFormat="1" ht="14.25" hidden="1" x14ac:dyDescent="0.2">
      <c r="C35" s="27">
        <v>3</v>
      </c>
      <c r="D35" s="291" t="str">
        <f>IF($AI$16&gt;=3,D34+1,"")</f>
        <v/>
      </c>
      <c r="E35" s="292"/>
      <c r="F35" s="292"/>
      <c r="G35" s="293"/>
      <c r="H35" s="294" t="str">
        <f>IF($AI$16&gt;=3,H34,"")</f>
        <v/>
      </c>
      <c r="I35" s="295"/>
      <c r="J35" s="292" t="str">
        <f>IF($AI$16&gt;=3,+J34+1,"")</f>
        <v/>
      </c>
      <c r="K35" s="295"/>
      <c r="L35" s="295"/>
      <c r="M35" s="294" t="str">
        <f>IF(AI16&gt;=3,H35,"")</f>
        <v/>
      </c>
      <c r="N35" s="296"/>
      <c r="O35" s="28"/>
      <c r="P35" s="28"/>
      <c r="Q35" s="302">
        <f>+IF($AI$16&gt;=3,1,0)</f>
        <v>0</v>
      </c>
      <c r="R35" s="303"/>
      <c r="S35" s="414">
        <v>30</v>
      </c>
      <c r="U35" s="29">
        <f t="shared" si="0"/>
        <v>0</v>
      </c>
    </row>
    <row r="36" spans="3:37" s="21" customFormat="1" ht="14.25" hidden="1" x14ac:dyDescent="0.2">
      <c r="C36" s="27">
        <v>4</v>
      </c>
      <c r="D36" s="291" t="str">
        <f>IF($AI$16&gt;=4,D35+1,"")</f>
        <v/>
      </c>
      <c r="E36" s="292"/>
      <c r="F36" s="292"/>
      <c r="G36" s="293"/>
      <c r="H36" s="294" t="str">
        <f>IF($AI$16&gt;=4,H35,"")</f>
        <v/>
      </c>
      <c r="I36" s="295"/>
      <c r="J36" s="292" t="str">
        <f>IF($AI$16&gt;=4,+J35+1,"")</f>
        <v/>
      </c>
      <c r="K36" s="295"/>
      <c r="L36" s="295"/>
      <c r="M36" s="294" t="str">
        <f>IF(AI16&gt;=4,H36,"")</f>
        <v/>
      </c>
      <c r="N36" s="296"/>
      <c r="O36" s="28"/>
      <c r="P36" s="28"/>
      <c r="Q36" s="302">
        <f>+IF($AI$16&gt;=4,1,0)</f>
        <v>0</v>
      </c>
      <c r="R36" s="303"/>
      <c r="S36" s="414">
        <v>30</v>
      </c>
      <c r="U36" s="29">
        <f t="shared" si="0"/>
        <v>0</v>
      </c>
    </row>
    <row r="37" spans="3:37" s="21" customFormat="1" ht="14.25" hidden="1" x14ac:dyDescent="0.2">
      <c r="C37" s="27">
        <v>5</v>
      </c>
      <c r="D37" s="291" t="str">
        <f>IF($AI$16&gt;=5,D36+1,"")</f>
        <v/>
      </c>
      <c r="E37" s="292"/>
      <c r="F37" s="292"/>
      <c r="G37" s="293"/>
      <c r="H37" s="294" t="str">
        <f>IF($AI$16&gt;=5,H36,"")</f>
        <v/>
      </c>
      <c r="I37" s="295"/>
      <c r="J37" s="292" t="str">
        <f>IF($AI$16&gt;=5,+J36+1,"")</f>
        <v/>
      </c>
      <c r="K37" s="295"/>
      <c r="L37" s="295"/>
      <c r="M37" s="294" t="str">
        <f>IF(AI16&gt;=5,H37,"")</f>
        <v/>
      </c>
      <c r="N37" s="296"/>
      <c r="O37" s="28"/>
      <c r="P37" s="28"/>
      <c r="Q37" s="302">
        <f>+IF($AI$16&gt;=5,1,0)</f>
        <v>0</v>
      </c>
      <c r="R37" s="303"/>
      <c r="S37" s="414">
        <v>30</v>
      </c>
      <c r="U37" s="29">
        <f t="shared" si="0"/>
        <v>0</v>
      </c>
      <c r="AB37" s="30"/>
    </row>
    <row r="38" spans="3:37" s="21" customFormat="1" ht="14.25" hidden="1" x14ac:dyDescent="0.2">
      <c r="C38" s="27">
        <v>6</v>
      </c>
      <c r="D38" s="291" t="str">
        <f>IF($AI$16&gt;=6,D37+1,"")</f>
        <v/>
      </c>
      <c r="E38" s="292"/>
      <c r="F38" s="292"/>
      <c r="G38" s="293"/>
      <c r="H38" s="294" t="str">
        <f>IF($AI$16&gt;=6,H37,"")</f>
        <v/>
      </c>
      <c r="I38" s="295"/>
      <c r="J38" s="292" t="str">
        <f>IF($AI$16&gt;=6,+J37+1,"")</f>
        <v/>
      </c>
      <c r="K38" s="295"/>
      <c r="L38" s="295"/>
      <c r="M38" s="294" t="str">
        <f>IF(AI16&gt;=6,H38,"")</f>
        <v/>
      </c>
      <c r="N38" s="296"/>
      <c r="O38" s="28"/>
      <c r="P38" s="28"/>
      <c r="Q38" s="302">
        <f>+IF($AI$16&gt;=6,1,0)</f>
        <v>0</v>
      </c>
      <c r="R38" s="303"/>
      <c r="S38" s="414">
        <v>30</v>
      </c>
      <c r="U38" s="29">
        <f t="shared" si="0"/>
        <v>0</v>
      </c>
      <c r="AB38" s="30"/>
      <c r="AC38" s="31"/>
    </row>
    <row r="39" spans="3:37" s="21" customFormat="1" ht="15" hidden="1" thickBot="1" x14ac:dyDescent="0.25">
      <c r="C39" s="27">
        <v>7</v>
      </c>
      <c r="D39" s="291" t="str">
        <f>IF($AI$16&gt;=7,D38+1,"")</f>
        <v/>
      </c>
      <c r="E39" s="292"/>
      <c r="F39" s="292"/>
      <c r="G39" s="293"/>
      <c r="H39" s="294" t="str">
        <f>IF($AI$16&gt;=7,H38,"")</f>
        <v/>
      </c>
      <c r="I39" s="295"/>
      <c r="J39" s="292" t="str">
        <f>IF($AI$16&gt;=7,+J38+1,"")</f>
        <v/>
      </c>
      <c r="K39" s="295"/>
      <c r="L39" s="295"/>
      <c r="M39" s="294" t="str">
        <f>IF(AI16&gt;=7,H39,"")</f>
        <v/>
      </c>
      <c r="N39" s="296"/>
      <c r="O39" s="28"/>
      <c r="P39" s="28"/>
      <c r="Q39" s="302">
        <f>+IF($AI$16&gt;=7,1,0)</f>
        <v>0</v>
      </c>
      <c r="R39" s="303"/>
      <c r="S39" s="415">
        <v>30</v>
      </c>
      <c r="U39" s="33">
        <f t="shared" si="0"/>
        <v>0</v>
      </c>
      <c r="AB39" s="30"/>
      <c r="AC39" s="32"/>
    </row>
    <row r="40" spans="3:37" s="21" customFormat="1" ht="15" hidden="1" x14ac:dyDescent="0.25">
      <c r="C40" s="24" t="s">
        <v>23</v>
      </c>
      <c r="E40" s="24"/>
      <c r="F40" s="34"/>
      <c r="G40" s="35"/>
      <c r="H40" s="34"/>
      <c r="I40" s="32"/>
      <c r="J40" s="36"/>
      <c r="K40" s="36"/>
      <c r="M40" s="37"/>
      <c r="N40" s="37"/>
      <c r="O40" s="37"/>
      <c r="P40" s="37"/>
      <c r="Q40" s="37"/>
      <c r="S40" s="38"/>
      <c r="U40" s="39">
        <f>SUM(U33:U39)</f>
        <v>0</v>
      </c>
      <c r="AB40" s="30"/>
    </row>
    <row r="41" spans="3:37" s="21" customFormat="1" ht="15" hidden="1" customHeight="1" x14ac:dyDescent="0.25">
      <c r="C41" s="40"/>
      <c r="E41" s="416" t="s">
        <v>133</v>
      </c>
      <c r="F41" s="417"/>
      <c r="G41" s="417"/>
      <c r="H41" s="417"/>
      <c r="I41" s="417"/>
      <c r="J41" s="418"/>
      <c r="K41" s="41"/>
      <c r="M41" s="38"/>
      <c r="AB41" s="32"/>
    </row>
    <row r="42" spans="3:37" s="21" customFormat="1" ht="15" hidden="1" customHeight="1" x14ac:dyDescent="0.2">
      <c r="D42" s="32"/>
      <c r="E42" s="419" t="s">
        <v>25</v>
      </c>
      <c r="F42" s="420"/>
      <c r="G42" s="419" t="s">
        <v>26</v>
      </c>
      <c r="H42" s="420"/>
      <c r="I42" s="419" t="s">
        <v>27</v>
      </c>
      <c r="J42" s="420"/>
      <c r="K42" s="42"/>
      <c r="L42" s="289" t="s">
        <v>28</v>
      </c>
      <c r="M42" s="290"/>
      <c r="N42" s="32"/>
      <c r="O42" s="32"/>
      <c r="P42" s="26" t="s">
        <v>29</v>
      </c>
      <c r="Q42" s="32"/>
      <c r="R42" s="32"/>
      <c r="S42" s="32"/>
      <c r="T42" s="32"/>
      <c r="U42" s="32"/>
      <c r="AF42" s="421"/>
      <c r="AG42" s="422"/>
      <c r="AH42" s="422"/>
      <c r="AI42" s="422"/>
      <c r="AJ42" s="422"/>
      <c r="AK42" s="423"/>
    </row>
    <row r="43" spans="3:37" s="32" customFormat="1" ht="15" hidden="1" customHeight="1" x14ac:dyDescent="0.25">
      <c r="C43" s="279" t="s">
        <v>30</v>
      </c>
      <c r="D43" s="280"/>
      <c r="E43" s="424"/>
      <c r="F43" s="425"/>
      <c r="G43" s="426"/>
      <c r="H43" s="427"/>
      <c r="I43" s="426"/>
      <c r="J43" s="427"/>
      <c r="K43" s="45"/>
      <c r="L43" s="281">
        <f>F43+H43+J43</f>
        <v>0</v>
      </c>
      <c r="M43" s="282"/>
      <c r="P43" s="29">
        <f>IF(L43 &lt;=U33,L43,U33)</f>
        <v>0</v>
      </c>
      <c r="AF43" s="419"/>
      <c r="AG43" s="420"/>
      <c r="AH43" s="419"/>
      <c r="AI43" s="420"/>
      <c r="AJ43" s="419"/>
      <c r="AK43" s="420"/>
    </row>
    <row r="44" spans="3:37" s="32" customFormat="1" ht="15" hidden="1" customHeight="1" x14ac:dyDescent="0.25">
      <c r="C44" s="279" t="s">
        <v>31</v>
      </c>
      <c r="D44" s="280"/>
      <c r="E44" s="424"/>
      <c r="F44" s="425"/>
      <c r="G44" s="426"/>
      <c r="H44" s="427"/>
      <c r="I44" s="426"/>
      <c r="J44" s="427"/>
      <c r="K44" s="45"/>
      <c r="L44" s="281">
        <f>F44+H44+J44</f>
        <v>0</v>
      </c>
      <c r="M44" s="282"/>
      <c r="P44" s="29">
        <f>IF(L44 &lt;=U34,L44,U34)</f>
        <v>0</v>
      </c>
      <c r="AF44" s="426"/>
      <c r="AG44" s="427"/>
      <c r="AH44" s="428"/>
      <c r="AI44" s="427"/>
      <c r="AJ44" s="428"/>
      <c r="AK44" s="427"/>
    </row>
    <row r="45" spans="3:37" s="32" customFormat="1" ht="15" hidden="1" customHeight="1" x14ac:dyDescent="0.25">
      <c r="C45" s="279" t="s">
        <v>32</v>
      </c>
      <c r="D45" s="280"/>
      <c r="E45" s="424"/>
      <c r="F45" s="425"/>
      <c r="G45" s="426"/>
      <c r="H45" s="427"/>
      <c r="I45" s="426"/>
      <c r="J45" s="427"/>
      <c r="K45" s="45"/>
      <c r="L45" s="281">
        <f t="shared" ref="L45:L49" si="1">F45+H45+J45</f>
        <v>0</v>
      </c>
      <c r="M45" s="282"/>
      <c r="P45" s="29">
        <f t="shared" ref="P45:P49" si="2">IF(L45 &lt;=U35,L45,U35)</f>
        <v>0</v>
      </c>
      <c r="AF45" s="426"/>
      <c r="AG45" s="427"/>
      <c r="AH45" s="428"/>
      <c r="AI45" s="427"/>
      <c r="AJ45" s="428"/>
      <c r="AK45" s="427"/>
    </row>
    <row r="46" spans="3:37" s="32" customFormat="1" ht="15" hidden="1" customHeight="1" x14ac:dyDescent="0.25">
      <c r="C46" s="279" t="s">
        <v>33</v>
      </c>
      <c r="D46" s="280"/>
      <c r="E46" s="424"/>
      <c r="F46" s="425"/>
      <c r="G46" s="426"/>
      <c r="H46" s="427"/>
      <c r="I46" s="426"/>
      <c r="J46" s="427"/>
      <c r="K46" s="45"/>
      <c r="L46" s="281">
        <f t="shared" si="1"/>
        <v>0</v>
      </c>
      <c r="M46" s="282"/>
      <c r="P46" s="29">
        <f t="shared" si="2"/>
        <v>0</v>
      </c>
      <c r="AF46" s="426"/>
      <c r="AG46" s="427"/>
      <c r="AH46" s="428"/>
      <c r="AI46" s="427"/>
      <c r="AJ46" s="428"/>
      <c r="AK46" s="427"/>
    </row>
    <row r="47" spans="3:37" s="32" customFormat="1" ht="15" hidden="1" customHeight="1" x14ac:dyDescent="0.25">
      <c r="C47" s="279" t="s">
        <v>34</v>
      </c>
      <c r="D47" s="280"/>
      <c r="E47" s="424"/>
      <c r="F47" s="425"/>
      <c r="G47" s="426"/>
      <c r="H47" s="427"/>
      <c r="I47" s="426"/>
      <c r="J47" s="427"/>
      <c r="K47" s="45"/>
      <c r="L47" s="281">
        <f t="shared" si="1"/>
        <v>0</v>
      </c>
      <c r="M47" s="282"/>
      <c r="P47" s="29">
        <f>IF(L47 &lt;=U37,L47,U37)</f>
        <v>0</v>
      </c>
      <c r="AF47" s="426"/>
      <c r="AG47" s="427"/>
      <c r="AH47" s="428"/>
      <c r="AI47" s="427"/>
      <c r="AJ47" s="428"/>
      <c r="AK47" s="427"/>
    </row>
    <row r="48" spans="3:37" s="32" customFormat="1" ht="15" hidden="1" customHeight="1" x14ac:dyDescent="0.25">
      <c r="C48" s="279" t="s">
        <v>35</v>
      </c>
      <c r="D48" s="280"/>
      <c r="E48" s="424"/>
      <c r="F48" s="425"/>
      <c r="G48" s="426"/>
      <c r="H48" s="427"/>
      <c r="I48" s="426"/>
      <c r="J48" s="427"/>
      <c r="K48" s="45"/>
      <c r="L48" s="281">
        <f t="shared" si="1"/>
        <v>0</v>
      </c>
      <c r="M48" s="282"/>
      <c r="P48" s="29">
        <f t="shared" si="2"/>
        <v>0</v>
      </c>
      <c r="AF48" s="429"/>
      <c r="AG48" s="427"/>
      <c r="AH48" s="428"/>
      <c r="AI48" s="427"/>
      <c r="AJ48" s="428"/>
      <c r="AK48" s="427"/>
    </row>
    <row r="49" spans="1:38" s="32" customFormat="1" ht="15" hidden="1" customHeight="1" x14ac:dyDescent="0.25">
      <c r="C49" s="283" t="s">
        <v>36</v>
      </c>
      <c r="D49" s="284"/>
      <c r="E49" s="430"/>
      <c r="F49" s="431"/>
      <c r="G49" s="432"/>
      <c r="H49" s="433"/>
      <c r="I49" s="432"/>
      <c r="J49" s="433"/>
      <c r="K49" s="55"/>
      <c r="L49" s="285">
        <f t="shared" si="1"/>
        <v>0</v>
      </c>
      <c r="M49" s="286"/>
      <c r="P49" s="29">
        <f t="shared" si="2"/>
        <v>0</v>
      </c>
      <c r="AF49" s="426"/>
      <c r="AG49" s="427"/>
      <c r="AH49" s="428"/>
      <c r="AI49" s="427"/>
      <c r="AJ49" s="428"/>
      <c r="AK49" s="427"/>
    </row>
    <row r="50" spans="1:38" s="32" customFormat="1" ht="15" hidden="1" customHeight="1" x14ac:dyDescent="0.25">
      <c r="C50" s="56" t="s">
        <v>37</v>
      </c>
      <c r="D50" s="57"/>
      <c r="E50" s="58"/>
      <c r="F50" s="59"/>
      <c r="G50" s="59"/>
      <c r="H50" s="60"/>
      <c r="I50" s="434">
        <f>SUM(F43:F49)+SUM(H43:H49)+SUM(J43:J49)</f>
        <v>0</v>
      </c>
      <c r="J50" s="435"/>
      <c r="L50" s="274">
        <f>SUM(M43:M49)</f>
        <v>0</v>
      </c>
      <c r="M50" s="275"/>
      <c r="P50" s="436">
        <f>SUM(P43:P49)</f>
        <v>0</v>
      </c>
      <c r="AF50" s="432"/>
      <c r="AG50" s="433"/>
      <c r="AH50" s="437"/>
      <c r="AI50" s="433"/>
      <c r="AJ50" s="437"/>
      <c r="AK50" s="433"/>
    </row>
    <row r="51" spans="1:38" s="32" customFormat="1" ht="15" hidden="1" customHeight="1" x14ac:dyDescent="0.2">
      <c r="C51" s="21"/>
      <c r="D51" s="21"/>
      <c r="E51" s="21"/>
      <c r="F51" s="21"/>
      <c r="G51" s="21"/>
      <c r="H51" s="21"/>
      <c r="I51" s="21"/>
      <c r="J51" s="21"/>
      <c r="K51" s="21"/>
      <c r="L51" s="21"/>
      <c r="M51" s="21"/>
      <c r="N51" s="21"/>
      <c r="O51" s="21"/>
      <c r="P51" s="21"/>
      <c r="Q51" s="21"/>
      <c r="R51" s="21"/>
      <c r="S51" s="39"/>
      <c r="T51" s="21"/>
      <c r="U51" s="21"/>
      <c r="V51" s="38">
        <f>I50+AJ51</f>
        <v>0</v>
      </c>
      <c r="W51" s="38"/>
      <c r="X51" s="38"/>
      <c r="Y51" s="38"/>
      <c r="Z51" s="38"/>
      <c r="AA51" s="38"/>
      <c r="AB51" s="38"/>
      <c r="AC51" s="38"/>
      <c r="AD51" s="38"/>
      <c r="AE51" s="38"/>
      <c r="AF51" s="438"/>
      <c r="AG51" s="60"/>
      <c r="AH51" s="60"/>
      <c r="AI51" s="60"/>
      <c r="AJ51" s="439"/>
      <c r="AK51" s="440"/>
    </row>
    <row r="52" spans="1:38" s="21" customFormat="1" ht="3.75" hidden="1" customHeight="1" x14ac:dyDescent="0.25">
      <c r="C52" s="24" t="s">
        <v>134</v>
      </c>
      <c r="G52" s="61"/>
      <c r="H52" s="276" t="s">
        <v>38</v>
      </c>
      <c r="I52" s="277"/>
      <c r="J52" s="276" t="s">
        <v>19</v>
      </c>
      <c r="K52" s="278"/>
      <c r="L52" s="277"/>
      <c r="M52" s="276" t="s">
        <v>21</v>
      </c>
      <c r="N52" s="277"/>
      <c r="O52" s="62"/>
      <c r="P52" s="62"/>
      <c r="Q52" s="63"/>
      <c r="R52" s="212" t="s">
        <v>12</v>
      </c>
      <c r="S52" s="64" t="s">
        <v>22</v>
      </c>
      <c r="U52" s="65" t="s">
        <v>29</v>
      </c>
      <c r="AC52" s="32"/>
    </row>
    <row r="53" spans="1:38" s="21" customFormat="1" ht="14.25" x14ac:dyDescent="0.2">
      <c r="D53" s="266" t="s">
        <v>39</v>
      </c>
      <c r="E53" s="266"/>
      <c r="F53" s="266"/>
      <c r="G53" s="266"/>
      <c r="H53" s="267" t="str">
        <f>IF(AND(AJ16&gt;0,$AJ$16&lt;2),$J$16,"")</f>
        <v/>
      </c>
      <c r="I53" s="268"/>
      <c r="J53" s="269" t="str">
        <f>IF(AND(AJ16&gt;0,$AJ$16&lt;2),$H$16,"")</f>
        <v/>
      </c>
      <c r="K53" s="270"/>
      <c r="L53" s="271"/>
      <c r="M53" s="269" t="str">
        <f>IF(AND(AJ16&gt;0,$AJ$16&lt;2),$M$16,"")</f>
        <v/>
      </c>
      <c r="N53" s="271"/>
      <c r="O53" s="62"/>
      <c r="P53" s="62"/>
      <c r="Q53" s="63"/>
      <c r="R53" s="67">
        <f>IF($AJ$16&lt;2,$AJ$16,0)</f>
        <v>0</v>
      </c>
      <c r="S53" s="68">
        <v>0</v>
      </c>
      <c r="T53" s="21">
        <f>IF(F14&gt;59, 1,0)</f>
        <v>0</v>
      </c>
      <c r="U53" s="69">
        <f>IF(R53&gt;0,S53,0)*T53</f>
        <v>0</v>
      </c>
      <c r="W53" s="38"/>
      <c r="X53" s="38"/>
      <c r="Y53" s="38"/>
      <c r="Z53" s="38"/>
      <c r="AA53" s="38"/>
      <c r="AB53" s="38"/>
      <c r="AC53" s="66"/>
      <c r="AH53" s="39"/>
    </row>
    <row r="54" spans="1:38" s="21" customFormat="1" ht="14.25" x14ac:dyDescent="0.2">
      <c r="D54" s="266" t="s">
        <v>40</v>
      </c>
      <c r="E54" s="266"/>
      <c r="F54" s="266"/>
      <c r="G54" s="266"/>
      <c r="H54" s="267" t="str">
        <f>IF(AND($AJ$16&gt;=2,$AJ$16&lt;6),$J$16,"")</f>
        <v/>
      </c>
      <c r="I54" s="268"/>
      <c r="J54" s="269" t="str">
        <f>IF(AND($AJ$16&gt;=2,$AJ$16&lt;6),$H$16,"")</f>
        <v/>
      </c>
      <c r="K54" s="270"/>
      <c r="L54" s="271"/>
      <c r="M54" s="269" t="str">
        <f>IF(AND($AJ$16&gt;=2,$AJ$16&lt;6),$M$16,"")</f>
        <v/>
      </c>
      <c r="N54" s="271"/>
      <c r="O54" s="62"/>
      <c r="P54" s="62"/>
      <c r="Q54" s="63"/>
      <c r="R54" s="67">
        <f>IF(AND($AJ$16&gt;=2,AJ16&lt;6),$AJ$16,0)</f>
        <v>0</v>
      </c>
      <c r="S54" s="68">
        <v>25</v>
      </c>
      <c r="T54" s="21">
        <f>IF(F14&gt;59, 1,0)</f>
        <v>0</v>
      </c>
      <c r="U54" s="69">
        <f t="shared" ref="U54:U56" si="3">IF(R54&gt;0,S54,0)*T54</f>
        <v>0</v>
      </c>
      <c r="AC54" s="70"/>
      <c r="AH54" s="39"/>
    </row>
    <row r="55" spans="1:38" s="21" customFormat="1" ht="15" customHeight="1" x14ac:dyDescent="0.2">
      <c r="D55" s="266" t="s">
        <v>41</v>
      </c>
      <c r="E55" s="266"/>
      <c r="F55" s="266"/>
      <c r="G55" s="266"/>
      <c r="H55" s="267" t="str">
        <f>IF(AND($AJ$16&gt;=6,$AJ$16&lt;12),$J$16,"")</f>
        <v/>
      </c>
      <c r="I55" s="268"/>
      <c r="J55" s="269" t="str">
        <f>IF(AND($AJ$16&gt;=6,$AJ$16&lt;12),$H$16,"")</f>
        <v/>
      </c>
      <c r="K55" s="270"/>
      <c r="L55" s="271"/>
      <c r="M55" s="269" t="str">
        <f>IF(AND($AJ$16&gt;=6,$AJ$16&lt;12),$M$16,"")</f>
        <v/>
      </c>
      <c r="N55" s="271"/>
      <c r="O55" s="62"/>
      <c r="P55" s="62"/>
      <c r="Q55" s="63"/>
      <c r="R55" s="67">
        <f>IF(AND($AJ$16&gt;=6,AJ16&lt;12),$AJ$16,0)</f>
        <v>0</v>
      </c>
      <c r="S55" s="68">
        <v>50</v>
      </c>
      <c r="T55" s="21">
        <f>IF(F14&gt;59, 1,0)</f>
        <v>0</v>
      </c>
      <c r="U55" s="69">
        <f t="shared" si="3"/>
        <v>0</v>
      </c>
      <c r="AC55" s="70"/>
      <c r="AH55" s="39"/>
    </row>
    <row r="56" spans="1:38" s="21" customFormat="1" ht="15" thickBot="1" x14ac:dyDescent="0.25">
      <c r="D56" s="254" t="s">
        <v>42</v>
      </c>
      <c r="E56" s="254"/>
      <c r="F56" s="254"/>
      <c r="G56" s="254"/>
      <c r="H56" s="255" t="str">
        <f>IF($AJ$16&gt;=12,$J$16,"")</f>
        <v/>
      </c>
      <c r="I56" s="256"/>
      <c r="J56" s="257" t="str">
        <f>IF($AJ$16&gt;=12,$H$16,"")</f>
        <v/>
      </c>
      <c r="K56" s="258"/>
      <c r="L56" s="259"/>
      <c r="M56" s="257" t="str">
        <f>IF($AJ$16&gt;=12,$M$16,"")</f>
        <v/>
      </c>
      <c r="N56" s="259"/>
      <c r="O56" s="72"/>
      <c r="P56" s="72"/>
      <c r="Q56" s="73"/>
      <c r="R56" s="74">
        <f>IF($AJ$16&gt;=12,$AJ$16,0)</f>
        <v>0</v>
      </c>
      <c r="S56" s="75">
        <v>70</v>
      </c>
      <c r="T56" s="21">
        <f>IF(F14&gt;59, 1,0)</f>
        <v>0</v>
      </c>
      <c r="U56" s="69">
        <f t="shared" si="3"/>
        <v>0</v>
      </c>
      <c r="AC56" s="71"/>
    </row>
    <row r="57" spans="1:38" s="21" customFormat="1" ht="15.75" thickBot="1" x14ac:dyDescent="0.3">
      <c r="D57" s="441" t="s">
        <v>135</v>
      </c>
      <c r="E57" s="442"/>
      <c r="F57" s="442"/>
      <c r="G57" s="442"/>
      <c r="H57" s="442"/>
      <c r="I57" s="442"/>
      <c r="J57" s="442"/>
      <c r="K57" s="442"/>
      <c r="L57" s="442"/>
      <c r="M57" s="443"/>
      <c r="N57" s="444"/>
      <c r="O57" s="444"/>
      <c r="P57" s="444"/>
      <c r="Q57" s="444"/>
      <c r="R57" s="444"/>
      <c r="S57" s="445"/>
      <c r="T57" s="446"/>
      <c r="U57" s="447">
        <f>SUM(U52:U56)</f>
        <v>0</v>
      </c>
      <c r="V57" s="39"/>
      <c r="AC57" s="71"/>
      <c r="AD57" s="39"/>
      <c r="AE57" s="39"/>
      <c r="AF57" s="39"/>
    </row>
    <row r="58" spans="1:38" s="21" customFormat="1" ht="15.75" hidden="1" thickBot="1" x14ac:dyDescent="0.3">
      <c r="D58" s="448" t="s">
        <v>135</v>
      </c>
      <c r="E58" s="449"/>
      <c r="F58" s="449"/>
      <c r="G58" s="449"/>
      <c r="H58" s="449"/>
      <c r="I58" s="449"/>
      <c r="J58" s="449"/>
      <c r="K58" s="449"/>
      <c r="L58" s="449"/>
      <c r="M58" s="450"/>
      <c r="N58" s="451"/>
      <c r="O58" s="451"/>
      <c r="P58" s="451"/>
      <c r="Q58" s="451"/>
      <c r="R58" s="451"/>
      <c r="S58" s="452"/>
      <c r="T58" s="453"/>
      <c r="U58" s="454">
        <f>SUM(U53:U57)</f>
        <v>0</v>
      </c>
      <c r="AC58" s="71"/>
    </row>
    <row r="59" spans="1:38" s="21" customFormat="1" ht="15" thickBot="1" x14ac:dyDescent="0.25">
      <c r="V59" s="39"/>
      <c r="W59" s="39"/>
      <c r="X59" s="39"/>
      <c r="Y59" s="39"/>
      <c r="Z59" s="39"/>
      <c r="AA59" s="39"/>
      <c r="AB59" s="39"/>
      <c r="AC59" s="84"/>
      <c r="AD59" s="39"/>
      <c r="AE59" s="39"/>
      <c r="AF59" s="39"/>
    </row>
    <row r="60" spans="1:38" s="21" customFormat="1" ht="16.5" thickBot="1" x14ac:dyDescent="0.3">
      <c r="B60" s="455"/>
      <c r="C60" s="456" t="s">
        <v>136</v>
      </c>
      <c r="D60" s="456"/>
      <c r="E60" s="456"/>
      <c r="F60" s="457"/>
      <c r="G60" s="458"/>
      <c r="H60" s="457"/>
      <c r="I60" s="456"/>
      <c r="J60" s="459"/>
      <c r="K60" s="459"/>
      <c r="L60" s="456"/>
      <c r="M60" s="460"/>
      <c r="N60" s="460"/>
      <c r="O60" s="460"/>
      <c r="P60" s="460"/>
      <c r="Q60" s="460"/>
      <c r="R60" s="456"/>
      <c r="S60" s="461"/>
      <c r="T60" s="456"/>
      <c r="U60" s="462">
        <f>U57*H19</f>
        <v>0</v>
      </c>
      <c r="AA60" s="463"/>
      <c r="AB60" s="463"/>
      <c r="AC60" s="463"/>
      <c r="AD60" s="463"/>
      <c r="AE60" s="463"/>
      <c r="AF60" s="463"/>
      <c r="AG60" s="463"/>
      <c r="AH60" s="463"/>
      <c r="AI60" s="463"/>
      <c r="AJ60" s="463"/>
      <c r="AK60" s="463"/>
      <c r="AL60" s="463"/>
    </row>
    <row r="61" spans="1:38" s="22" customFormat="1" ht="16.5" customHeight="1" x14ac:dyDescent="0.25">
      <c r="A61" s="553" t="s">
        <v>189</v>
      </c>
      <c r="B61" s="553"/>
      <c r="C61" s="553"/>
      <c r="D61" s="553"/>
      <c r="E61" s="553"/>
      <c r="F61" s="553"/>
      <c r="G61" s="553"/>
      <c r="H61" s="553"/>
      <c r="I61" s="553"/>
      <c r="J61" s="553"/>
      <c r="K61" s="553"/>
      <c r="L61" s="553"/>
      <c r="M61" s="553"/>
      <c r="N61" s="553"/>
      <c r="O61" s="553"/>
      <c r="P61" s="553"/>
      <c r="Q61" s="553"/>
      <c r="R61" s="553"/>
      <c r="S61" s="553"/>
      <c r="T61" s="553"/>
      <c r="U61" s="553"/>
      <c r="AC61" s="109"/>
    </row>
    <row r="62" spans="1:38" s="22" customFormat="1" ht="9" customHeight="1" thickBot="1" x14ac:dyDescent="0.3">
      <c r="B62" s="404"/>
      <c r="C62" s="404"/>
      <c r="D62" s="404"/>
      <c r="E62" s="404"/>
      <c r="F62" s="464"/>
      <c r="G62" s="465"/>
      <c r="H62" s="464"/>
      <c r="I62" s="404"/>
      <c r="J62" s="466"/>
      <c r="K62" s="466"/>
      <c r="L62" s="404"/>
      <c r="M62" s="467"/>
      <c r="N62" s="467"/>
      <c r="O62" s="467"/>
      <c r="P62" s="467"/>
      <c r="Q62" s="467"/>
      <c r="R62" s="404"/>
      <c r="S62" s="408"/>
      <c r="T62" s="404"/>
      <c r="U62" s="408"/>
      <c r="W62" s="39"/>
      <c r="X62" s="39"/>
      <c r="Y62" s="39"/>
      <c r="Z62" s="39"/>
      <c r="AA62" s="39"/>
      <c r="AB62" s="39"/>
      <c r="AC62" s="84"/>
    </row>
    <row r="63" spans="1:38" s="22" customFormat="1" ht="15" customHeight="1" thickBot="1" x14ac:dyDescent="0.3">
      <c r="A63" s="468"/>
      <c r="B63" s="402">
        <v>3</v>
      </c>
      <c r="C63" s="469" t="s">
        <v>137</v>
      </c>
      <c r="D63" s="470"/>
      <c r="E63" s="470"/>
      <c r="F63" s="471"/>
      <c r="G63" s="470"/>
      <c r="H63" s="472"/>
      <c r="I63" s="473"/>
      <c r="J63" s="474" t="s">
        <v>138</v>
      </c>
      <c r="K63" s="470"/>
      <c r="L63" s="470"/>
      <c r="M63" s="470"/>
      <c r="N63" s="470"/>
      <c r="O63" s="470"/>
      <c r="P63" s="470"/>
      <c r="Q63" s="470"/>
      <c r="R63" s="470"/>
      <c r="S63" s="470"/>
      <c r="T63" s="470"/>
      <c r="U63" s="470"/>
      <c r="W63" s="39"/>
      <c r="X63" s="39"/>
      <c r="Y63" s="39"/>
      <c r="Z63" s="39"/>
      <c r="AA63" s="39"/>
      <c r="AB63" s="39"/>
      <c r="AC63" s="84"/>
    </row>
    <row r="64" spans="1:38" s="22" customFormat="1" ht="7.5" customHeight="1" thickBot="1" x14ac:dyDescent="0.3">
      <c r="A64" s="468"/>
      <c r="B64" s="468"/>
      <c r="D64" s="473"/>
      <c r="E64" s="473"/>
      <c r="F64" s="473"/>
      <c r="G64" s="473"/>
      <c r="H64" s="473"/>
      <c r="I64" s="473"/>
      <c r="J64" s="473"/>
      <c r="K64" s="473"/>
      <c r="L64" s="473"/>
      <c r="M64" s="473"/>
      <c r="N64" s="473"/>
      <c r="O64" s="473"/>
      <c r="P64" s="473"/>
      <c r="Q64" s="470"/>
      <c r="R64" s="470"/>
      <c r="S64" s="470"/>
      <c r="T64" s="470"/>
      <c r="U64" s="470"/>
      <c r="W64" s="39"/>
      <c r="X64" s="39"/>
      <c r="Y64" s="39"/>
      <c r="Z64" s="39"/>
      <c r="AA64" s="39"/>
      <c r="AB64" s="39"/>
      <c r="AC64" s="84"/>
    </row>
    <row r="65" spans="1:38" s="22" customFormat="1" ht="15" customHeight="1" thickBot="1" x14ac:dyDescent="0.3">
      <c r="A65" s="468"/>
      <c r="B65" s="468"/>
      <c r="C65" s="468"/>
      <c r="D65" s="475" t="s">
        <v>139</v>
      </c>
      <c r="E65" s="476"/>
      <c r="F65" s="473"/>
      <c r="G65" s="477"/>
      <c r="H65" s="478"/>
      <c r="I65" s="479"/>
      <c r="J65" s="469" t="s">
        <v>140</v>
      </c>
      <c r="K65" s="468"/>
      <c r="L65" s="468"/>
      <c r="M65" s="480"/>
      <c r="N65" s="480"/>
      <c r="O65" s="480"/>
      <c r="P65" s="480"/>
      <c r="Q65" s="481" t="s">
        <v>141</v>
      </c>
      <c r="W65" s="39"/>
      <c r="X65" s="39"/>
      <c r="Y65" s="39"/>
      <c r="Z65" s="39"/>
      <c r="AA65" s="482"/>
      <c r="AB65" s="482"/>
      <c r="AC65" s="483"/>
      <c r="AD65" s="404"/>
      <c r="AE65" s="404"/>
      <c r="AF65" s="404"/>
      <c r="AG65" s="404"/>
      <c r="AH65" s="404"/>
      <c r="AI65" s="404"/>
      <c r="AJ65" s="404"/>
      <c r="AK65" s="404"/>
      <c r="AL65" s="404"/>
    </row>
    <row r="66" spans="1:38" s="404" customFormat="1" ht="15" customHeight="1" thickBot="1" x14ac:dyDescent="0.3">
      <c r="A66" s="468"/>
      <c r="B66" s="468"/>
      <c r="C66" s="468"/>
      <c r="D66" s="484"/>
      <c r="E66" s="476"/>
      <c r="F66" s="473"/>
      <c r="G66" s="485"/>
      <c r="I66" s="479"/>
      <c r="J66" s="469"/>
      <c r="K66" s="468"/>
      <c r="L66" s="468"/>
      <c r="M66" s="480"/>
      <c r="N66" s="480"/>
      <c r="O66" s="480"/>
      <c r="P66" s="480"/>
      <c r="Q66" s="476" t="s">
        <v>142</v>
      </c>
      <c r="S66" s="486"/>
      <c r="T66" s="468"/>
      <c r="U66" s="487"/>
      <c r="W66" s="482"/>
      <c r="X66" s="482"/>
      <c r="Y66" s="482"/>
      <c r="Z66" s="482"/>
      <c r="AA66" s="482"/>
      <c r="AB66" s="482"/>
      <c r="AC66" s="483"/>
      <c r="AD66" s="66"/>
      <c r="AE66" s="66"/>
      <c r="AF66" s="66"/>
      <c r="AG66" s="66"/>
      <c r="AH66" s="66"/>
      <c r="AI66" s="66"/>
      <c r="AJ66" s="66"/>
      <c r="AK66" s="66"/>
      <c r="AL66" s="66"/>
    </row>
    <row r="67" spans="1:38" s="66" customFormat="1" ht="15" customHeight="1" thickBot="1" x14ac:dyDescent="0.3">
      <c r="A67" s="488"/>
      <c r="B67" s="488"/>
      <c r="C67" s="489"/>
      <c r="D67" s="490"/>
      <c r="E67" s="489" t="s">
        <v>143</v>
      </c>
      <c r="F67" s="489"/>
      <c r="G67" s="488"/>
      <c r="H67" s="491"/>
      <c r="I67" s="492"/>
      <c r="W67" s="482"/>
      <c r="X67" s="482"/>
      <c r="Y67" s="482"/>
      <c r="Z67" s="482"/>
      <c r="AA67" s="482"/>
      <c r="AB67" s="482"/>
      <c r="AC67" s="483"/>
      <c r="AD67" s="404"/>
      <c r="AE67" s="404"/>
      <c r="AF67" s="404"/>
      <c r="AG67" s="404"/>
      <c r="AH67" s="404"/>
      <c r="AI67" s="404"/>
      <c r="AJ67" s="404"/>
      <c r="AK67" s="404"/>
      <c r="AL67" s="404"/>
    </row>
    <row r="68" spans="1:38" s="404" customFormat="1" ht="15" customHeight="1" x14ac:dyDescent="0.25">
      <c r="A68" s="468"/>
      <c r="B68" s="468"/>
      <c r="C68" s="468"/>
      <c r="D68" s="484"/>
      <c r="E68" s="476"/>
      <c r="F68" s="473"/>
      <c r="G68" s="485"/>
      <c r="I68" s="479"/>
      <c r="J68" s="469"/>
      <c r="K68" s="468"/>
      <c r="L68" s="468"/>
      <c r="M68" s="480"/>
      <c r="N68" s="480"/>
      <c r="O68" s="480"/>
      <c r="P68" s="480"/>
      <c r="S68" s="486"/>
      <c r="T68" s="468"/>
      <c r="U68" s="487"/>
      <c r="W68" s="482"/>
      <c r="X68" s="482"/>
      <c r="Y68" s="482"/>
      <c r="Z68" s="482"/>
      <c r="AA68" s="39"/>
      <c r="AB68" s="39"/>
      <c r="AC68" s="84"/>
      <c r="AD68" s="22"/>
      <c r="AE68" s="22"/>
      <c r="AF68" s="22"/>
      <c r="AG68" s="22"/>
      <c r="AH68" s="22"/>
      <c r="AI68" s="22"/>
      <c r="AJ68" s="22"/>
      <c r="AK68" s="22"/>
      <c r="AL68" s="22"/>
    </row>
    <row r="69" spans="1:38" s="22" customFormat="1" ht="21" customHeight="1" thickBot="1" x14ac:dyDescent="0.3">
      <c r="A69" s="468"/>
      <c r="B69" s="468"/>
      <c r="C69" s="468"/>
      <c r="D69" s="493" t="s">
        <v>144</v>
      </c>
      <c r="E69" s="468"/>
      <c r="F69" s="479"/>
      <c r="G69" s="479"/>
      <c r="H69" s="479"/>
      <c r="I69" s="479"/>
      <c r="J69" s="468"/>
      <c r="K69" s="468"/>
      <c r="L69" s="468"/>
      <c r="M69" s="480"/>
      <c r="N69" s="480"/>
      <c r="O69" s="480"/>
      <c r="P69" s="480"/>
      <c r="Q69" s="480"/>
      <c r="R69" s="480"/>
      <c r="S69" s="479"/>
      <c r="T69" s="468"/>
      <c r="U69" s="494"/>
      <c r="W69" s="39"/>
      <c r="X69" s="39"/>
      <c r="Y69" s="39"/>
      <c r="Z69" s="39"/>
      <c r="AA69" s="39"/>
      <c r="AB69" s="39"/>
      <c r="AC69" s="84"/>
    </row>
    <row r="70" spans="1:38" s="22" customFormat="1" ht="15" customHeight="1" thickBot="1" x14ac:dyDescent="0.3">
      <c r="A70" s="476"/>
      <c r="B70" s="476"/>
      <c r="C70" s="476"/>
      <c r="D70" s="476" t="s">
        <v>145</v>
      </c>
      <c r="E70" s="476"/>
      <c r="F70" s="495"/>
      <c r="G70" s="495"/>
      <c r="H70" s="476"/>
      <c r="I70" s="496"/>
      <c r="J70" s="497"/>
      <c r="K70" s="476"/>
      <c r="L70" s="476" t="s">
        <v>146</v>
      </c>
      <c r="M70" s="476"/>
      <c r="N70" s="498">
        <v>0.67</v>
      </c>
      <c r="O70" s="498"/>
      <c r="P70" s="498"/>
      <c r="Q70" s="493" t="s">
        <v>147</v>
      </c>
      <c r="R70" s="493"/>
      <c r="S70" s="499">
        <f>N70*I70</f>
        <v>0</v>
      </c>
      <c r="T70" s="476"/>
      <c r="U70" s="500"/>
      <c r="W70" s="39"/>
      <c r="X70" s="501" t="s">
        <v>188</v>
      </c>
      <c r="Y70" s="39"/>
      <c r="Z70" s="39"/>
      <c r="AA70" s="39"/>
      <c r="AB70" s="39"/>
      <c r="AC70" s="84"/>
    </row>
    <row r="71" spans="1:38" s="22" customFormat="1" ht="15" customHeight="1" x14ac:dyDescent="0.25">
      <c r="A71" s="476"/>
      <c r="B71" s="476"/>
      <c r="C71" s="476"/>
      <c r="D71" s="476"/>
      <c r="E71" s="476"/>
      <c r="F71" s="495"/>
      <c r="G71" s="495"/>
      <c r="H71" s="495"/>
      <c r="I71" s="495"/>
      <c r="J71" s="476"/>
      <c r="K71" s="476"/>
      <c r="L71" s="476"/>
      <c r="M71" s="493"/>
      <c r="N71" s="493"/>
      <c r="O71" s="493"/>
      <c r="P71" s="493"/>
      <c r="Q71" s="493"/>
      <c r="R71" s="493"/>
      <c r="S71" s="495"/>
      <c r="T71" s="476"/>
      <c r="U71" s="500"/>
      <c r="W71" s="39"/>
      <c r="X71" s="39"/>
      <c r="Y71" s="39"/>
      <c r="Z71" s="39"/>
      <c r="AA71" s="39"/>
      <c r="AB71" s="39"/>
      <c r="AC71" s="84"/>
    </row>
    <row r="72" spans="1:38" s="22" customFormat="1" ht="15" customHeight="1" x14ac:dyDescent="0.25">
      <c r="A72" s="476"/>
      <c r="B72" s="402">
        <v>4</v>
      </c>
      <c r="C72" s="469" t="s">
        <v>148</v>
      </c>
      <c r="D72" s="476"/>
      <c r="E72" s="476"/>
      <c r="F72" s="495"/>
      <c r="G72" s="495"/>
      <c r="H72" s="495"/>
      <c r="I72" s="495"/>
      <c r="J72" s="476"/>
      <c r="K72" s="502"/>
      <c r="L72" s="502"/>
      <c r="M72" s="502"/>
      <c r="N72" s="502"/>
      <c r="O72" s="502"/>
      <c r="P72" s="502"/>
      <c r="Q72" s="502"/>
      <c r="R72" s="503" t="s">
        <v>149</v>
      </c>
      <c r="S72" s="504">
        <v>0</v>
      </c>
      <c r="T72" s="476"/>
      <c r="U72" s="500"/>
      <c r="W72" s="39"/>
      <c r="X72" s="39"/>
      <c r="Y72" s="39"/>
      <c r="Z72" s="39"/>
      <c r="AA72" s="39"/>
      <c r="AB72" s="39"/>
      <c r="AC72" s="84"/>
    </row>
    <row r="73" spans="1:38" s="22" customFormat="1" ht="15" customHeight="1" x14ac:dyDescent="0.25">
      <c r="A73" s="476"/>
      <c r="B73" s="495"/>
      <c r="C73" s="476"/>
      <c r="D73" s="476"/>
      <c r="E73" s="476"/>
      <c r="F73" s="495"/>
      <c r="G73" s="495"/>
      <c r="H73" s="495"/>
      <c r="I73" s="495"/>
      <c r="J73" s="476"/>
      <c r="K73" s="476"/>
      <c r="L73" s="476"/>
      <c r="M73" s="493"/>
      <c r="N73" s="493"/>
      <c r="O73" s="493"/>
      <c r="P73" s="493"/>
      <c r="Q73" s="493"/>
      <c r="R73" s="493"/>
      <c r="S73" s="495"/>
      <c r="T73" s="476"/>
      <c r="U73" s="500"/>
      <c r="W73" s="39"/>
      <c r="X73" s="39"/>
      <c r="Y73" s="39"/>
      <c r="Z73" s="39"/>
      <c r="AA73" s="39"/>
      <c r="AB73" s="39"/>
      <c r="AC73" s="84"/>
    </row>
    <row r="74" spans="1:38" s="22" customFormat="1" ht="15" customHeight="1" x14ac:dyDescent="0.25">
      <c r="A74" s="476"/>
      <c r="B74" s="495"/>
      <c r="C74" s="476" t="s">
        <v>150</v>
      </c>
      <c r="D74" s="476"/>
      <c r="E74" s="476"/>
      <c r="F74" s="495"/>
      <c r="G74" s="495"/>
      <c r="H74" s="495"/>
      <c r="I74" s="495"/>
      <c r="J74" s="476"/>
      <c r="K74" s="476"/>
      <c r="L74" s="476"/>
      <c r="M74" s="493"/>
      <c r="N74" s="493"/>
      <c r="O74" s="493"/>
      <c r="P74" s="493"/>
      <c r="Q74" s="493"/>
      <c r="R74" s="493"/>
      <c r="S74" s="495"/>
      <c r="T74" s="476"/>
      <c r="U74" s="500"/>
      <c r="W74" s="39"/>
      <c r="X74" s="39"/>
      <c r="Y74" s="39"/>
      <c r="Z74" s="39"/>
      <c r="AA74" s="39"/>
      <c r="AB74" s="39"/>
      <c r="AC74" s="84"/>
    </row>
    <row r="75" spans="1:38" s="22" customFormat="1" ht="3.75" hidden="1" customHeight="1" x14ac:dyDescent="0.25">
      <c r="A75" s="505"/>
      <c r="B75" s="506"/>
      <c r="C75" s="505"/>
      <c r="D75" s="507"/>
      <c r="E75" s="507"/>
      <c r="F75" s="507"/>
      <c r="G75" s="507"/>
      <c r="H75" s="508"/>
      <c r="I75" s="508"/>
      <c r="J75" s="507"/>
      <c r="K75" s="507"/>
      <c r="L75" s="507"/>
      <c r="M75" s="507"/>
      <c r="N75" s="507"/>
      <c r="O75" s="507"/>
      <c r="P75" s="507"/>
      <c r="Q75" s="509"/>
      <c r="R75" s="509"/>
      <c r="S75" s="507"/>
      <c r="T75" s="505"/>
      <c r="U75" s="500"/>
      <c r="W75" s="39"/>
      <c r="X75" s="39"/>
      <c r="Y75" s="39"/>
      <c r="Z75" s="39"/>
      <c r="AH75" s="22" t="s">
        <v>126</v>
      </c>
    </row>
    <row r="76" spans="1:38" s="22" customFormat="1" ht="15.75" hidden="1" customHeight="1" x14ac:dyDescent="0.25">
      <c r="B76" s="402">
        <v>6</v>
      </c>
      <c r="C76" s="510" t="s">
        <v>151</v>
      </c>
      <c r="D76" s="510"/>
      <c r="E76" s="510"/>
      <c r="F76" s="510"/>
      <c r="G76" s="510"/>
      <c r="H76" s="510"/>
      <c r="I76" s="510"/>
      <c r="J76" s="510"/>
      <c r="K76" s="510"/>
      <c r="L76" s="510"/>
      <c r="M76" s="510"/>
      <c r="N76" s="510"/>
      <c r="O76" s="510"/>
      <c r="P76" s="510"/>
      <c r="Q76" s="510"/>
      <c r="R76" s="510"/>
      <c r="S76" s="510"/>
      <c r="T76" s="510"/>
      <c r="U76" s="510"/>
      <c r="AA76" s="1"/>
      <c r="AB76" s="1"/>
      <c r="AC76" s="1"/>
      <c r="AD76" s="1"/>
      <c r="AE76" s="1"/>
      <c r="AF76" s="1"/>
      <c r="AG76" s="1"/>
      <c r="AH76" s="1"/>
      <c r="AI76" s="1"/>
      <c r="AJ76" s="1"/>
      <c r="AK76" s="1"/>
      <c r="AL76" s="1"/>
    </row>
    <row r="77" spans="1:38" ht="15.75" hidden="1" x14ac:dyDescent="0.25">
      <c r="B77" s="22"/>
      <c r="C77" s="510"/>
      <c r="D77" s="510"/>
      <c r="E77" s="510"/>
      <c r="F77" s="510"/>
      <c r="G77" s="510"/>
      <c r="H77" s="510"/>
      <c r="I77" s="510"/>
      <c r="J77" s="510"/>
      <c r="K77" s="510"/>
      <c r="L77" s="510"/>
      <c r="M77" s="510"/>
      <c r="N77" s="510"/>
      <c r="O77" s="510"/>
      <c r="P77" s="510"/>
      <c r="Q77" s="510"/>
      <c r="R77" s="510"/>
      <c r="S77" s="510"/>
      <c r="T77" s="510"/>
      <c r="U77" s="510"/>
    </row>
    <row r="78" spans="1:38" ht="15.75" hidden="1" x14ac:dyDescent="0.25">
      <c r="B78" s="22"/>
      <c r="C78" s="510"/>
      <c r="D78" s="510"/>
      <c r="E78" s="510"/>
      <c r="F78" s="510"/>
      <c r="G78" s="510"/>
      <c r="H78" s="510"/>
      <c r="I78" s="510"/>
      <c r="J78" s="510"/>
      <c r="K78" s="510"/>
      <c r="L78" s="510"/>
      <c r="M78" s="510"/>
      <c r="N78" s="510"/>
      <c r="O78" s="510"/>
      <c r="P78" s="510"/>
      <c r="Q78" s="510"/>
      <c r="R78" s="510"/>
      <c r="S78" s="510"/>
      <c r="T78" s="510"/>
      <c r="U78" s="510"/>
    </row>
    <row r="79" spans="1:38" ht="6" hidden="1" customHeight="1" x14ac:dyDescent="0.25">
      <c r="B79" s="22"/>
      <c r="C79" s="511"/>
      <c r="D79" s="511"/>
      <c r="E79" s="511"/>
      <c r="F79" s="511"/>
      <c r="G79" s="511"/>
      <c r="H79" s="511"/>
      <c r="I79" s="511"/>
      <c r="J79" s="511"/>
      <c r="K79" s="511"/>
      <c r="L79" s="511"/>
      <c r="M79" s="511"/>
      <c r="N79" s="511"/>
      <c r="O79" s="511"/>
      <c r="P79" s="511"/>
      <c r="Q79" s="511"/>
      <c r="R79" s="511"/>
      <c r="S79" s="511"/>
      <c r="T79" s="511"/>
      <c r="U79" s="511"/>
    </row>
    <row r="80" spans="1:38" ht="19.5" hidden="1" customHeight="1" x14ac:dyDescent="0.3">
      <c r="B80" s="512"/>
      <c r="C80" s="513" t="s">
        <v>152</v>
      </c>
      <c r="D80" s="514"/>
      <c r="E80" s="514"/>
      <c r="F80" s="514"/>
      <c r="G80" s="515" t="s">
        <v>153</v>
      </c>
      <c r="H80" s="516"/>
      <c r="I80" s="516"/>
      <c r="J80" s="516"/>
      <c r="K80" s="516"/>
      <c r="L80" s="516"/>
      <c r="M80" s="517"/>
      <c r="N80" s="518" t="s">
        <v>140</v>
      </c>
      <c r="O80" s="514"/>
      <c r="P80" s="514"/>
      <c r="Q80" s="514"/>
      <c r="R80" s="514"/>
      <c r="S80" s="470"/>
      <c r="T80" s="470"/>
      <c r="U80" s="470"/>
    </row>
    <row r="81" spans="1:38" ht="3.75" hidden="1" customHeight="1" x14ac:dyDescent="0.25">
      <c r="B81" s="22"/>
      <c r="C81" s="511"/>
      <c r="E81" s="511"/>
      <c r="F81" s="511"/>
      <c r="G81" s="511"/>
      <c r="H81" s="511"/>
      <c r="I81" s="511"/>
      <c r="J81" s="511"/>
      <c r="K81" s="511"/>
      <c r="L81" s="511"/>
      <c r="M81" s="511"/>
      <c r="N81" s="511"/>
      <c r="O81" s="511"/>
      <c r="P81" s="511"/>
      <c r="Q81" s="511"/>
      <c r="R81" s="511"/>
      <c r="S81" s="511"/>
      <c r="T81" s="511"/>
      <c r="U81" s="511"/>
    </row>
    <row r="82" spans="1:38" ht="11.25" hidden="1" customHeight="1" x14ac:dyDescent="0.25">
      <c r="B82" s="22"/>
      <c r="C82" s="511"/>
      <c r="D82" s="159" t="s">
        <v>153</v>
      </c>
      <c r="E82" s="511"/>
      <c r="F82" s="511"/>
      <c r="G82" s="511"/>
      <c r="H82" s="511"/>
      <c r="I82" s="511"/>
      <c r="J82" s="511"/>
      <c r="K82" s="511"/>
      <c r="L82" s="511"/>
      <c r="M82" s="511"/>
      <c r="N82" s="511"/>
      <c r="O82" s="511"/>
      <c r="P82" s="511"/>
      <c r="Q82" s="511"/>
      <c r="R82" s="511"/>
      <c r="S82" s="511"/>
      <c r="T82" s="511"/>
      <c r="U82" s="511"/>
      <c r="AA82" s="404"/>
      <c r="AB82" s="404"/>
      <c r="AC82" s="404"/>
      <c r="AD82" s="404"/>
      <c r="AE82" s="404"/>
      <c r="AF82" s="404"/>
      <c r="AG82" s="404"/>
      <c r="AH82" s="519">
        <f>IF(G80="In-State Travel",1,0)</f>
        <v>0</v>
      </c>
      <c r="AI82" s="520">
        <f>AH82</f>
        <v>0</v>
      </c>
      <c r="AJ82" s="159">
        <f>IF(AI82="1",1,0)</f>
        <v>0</v>
      </c>
      <c r="AK82" s="404"/>
      <c r="AL82" s="404"/>
    </row>
    <row r="83" spans="1:38" s="404" customFormat="1" ht="15.75" hidden="1" x14ac:dyDescent="0.25">
      <c r="A83" s="468"/>
      <c r="B83" s="468"/>
      <c r="C83" s="468"/>
      <c r="D83" s="521" t="s">
        <v>154</v>
      </c>
      <c r="E83" s="522"/>
      <c r="F83" s="522"/>
      <c r="G83" s="522"/>
      <c r="H83" s="523"/>
      <c r="I83" s="523"/>
      <c r="J83" s="523">
        <v>85</v>
      </c>
      <c r="K83" s="522"/>
      <c r="L83" s="524" t="s">
        <v>155</v>
      </c>
      <c r="M83" s="57" t="s">
        <v>156</v>
      </c>
      <c r="N83" s="522">
        <f>SUM(Q33:R39)</f>
        <v>0</v>
      </c>
      <c r="O83" s="525" t="s">
        <v>149</v>
      </c>
      <c r="P83" s="526">
        <f>N83*J83*AH82</f>
        <v>0</v>
      </c>
      <c r="Q83" s="468"/>
      <c r="R83" s="468"/>
      <c r="S83" s="494"/>
      <c r="T83" s="468"/>
      <c r="U83" s="468"/>
      <c r="AA83" s="159"/>
      <c r="AB83" s="159"/>
      <c r="AC83" s="159"/>
      <c r="AD83" s="159"/>
      <c r="AE83" s="159"/>
      <c r="AF83" s="159"/>
      <c r="AG83" s="159"/>
      <c r="AH83" s="519">
        <f>IF(G80="Santa Fe, NM",1,0)</f>
        <v>0</v>
      </c>
      <c r="AI83" s="527">
        <f>AH83</f>
        <v>0</v>
      </c>
      <c r="AJ83" s="159">
        <f>IF(AH83="1",1,0)</f>
        <v>0</v>
      </c>
      <c r="AK83" s="159"/>
      <c r="AL83" s="159"/>
    </row>
    <row r="84" spans="1:38" s="159" customFormat="1" ht="15.75" hidden="1" x14ac:dyDescent="0.25">
      <c r="D84" s="528" t="s">
        <v>157</v>
      </c>
      <c r="E84" s="57"/>
      <c r="F84" s="529"/>
      <c r="G84" s="529"/>
      <c r="H84" s="530"/>
      <c r="I84" s="530"/>
      <c r="J84" s="531">
        <v>135</v>
      </c>
      <c r="K84" s="529"/>
      <c r="L84" s="532" t="s">
        <v>155</v>
      </c>
      <c r="M84" s="57" t="s">
        <v>156</v>
      </c>
      <c r="N84" s="529">
        <f>SUM(Q33:R39)</f>
        <v>0</v>
      </c>
      <c r="O84" s="529" t="s">
        <v>149</v>
      </c>
      <c r="P84" s="526">
        <f>N84*J84*AH83</f>
        <v>0</v>
      </c>
      <c r="Q84" s="533"/>
      <c r="R84" s="533"/>
      <c r="S84" s="534"/>
      <c r="U84" s="494"/>
      <c r="AH84" s="519">
        <f>IF(G80="Out-of-State Travel",1,0)</f>
        <v>0</v>
      </c>
      <c r="AI84" s="527">
        <f>AH84</f>
        <v>0</v>
      </c>
      <c r="AJ84" s="159">
        <f>IF(AH84="1",1,0)</f>
        <v>0</v>
      </c>
    </row>
    <row r="85" spans="1:38" s="159" customFormat="1" ht="15.75" hidden="1" x14ac:dyDescent="0.25">
      <c r="D85" s="528" t="s">
        <v>158</v>
      </c>
      <c r="E85" s="57"/>
      <c r="F85" s="529"/>
      <c r="G85" s="529"/>
      <c r="H85" s="530"/>
      <c r="I85" s="530"/>
      <c r="J85" s="531">
        <v>115</v>
      </c>
      <c r="K85" s="529"/>
      <c r="L85" s="532" t="s">
        <v>155</v>
      </c>
      <c r="M85" s="57" t="s">
        <v>156</v>
      </c>
      <c r="N85" s="529">
        <f>SUM(Q33:R39)</f>
        <v>0</v>
      </c>
      <c r="O85" s="529" t="s">
        <v>149</v>
      </c>
      <c r="P85" s="526">
        <f>N85*J85*AH84</f>
        <v>0</v>
      </c>
      <c r="Q85" s="533"/>
      <c r="R85" s="533"/>
      <c r="S85" s="534"/>
      <c r="U85" s="494"/>
      <c r="AF85" s="535">
        <f>IF(G80="Not Requesting Per Diem Reimbursement",1,0)</f>
        <v>1</v>
      </c>
      <c r="AJ85" s="519">
        <f>IF(G80="Not Requesting Per Diem Reimbursement",0,1)</f>
        <v>0</v>
      </c>
    </row>
    <row r="86" spans="1:38" s="159" customFormat="1" ht="15.75" hidden="1" x14ac:dyDescent="0.25">
      <c r="D86" s="528" t="s">
        <v>159</v>
      </c>
      <c r="E86" s="57"/>
      <c r="F86" s="529"/>
      <c r="G86" s="529"/>
      <c r="H86" s="530"/>
      <c r="I86" s="530"/>
      <c r="J86" s="531"/>
      <c r="K86" s="529"/>
      <c r="L86" s="529"/>
      <c r="M86" s="529"/>
      <c r="N86" s="529"/>
      <c r="O86" s="529"/>
      <c r="P86" s="526" t="e">
        <f>U58*#REF!</f>
        <v>#REF!</v>
      </c>
      <c r="Q86" s="533"/>
      <c r="R86" s="533"/>
      <c r="S86" s="534"/>
      <c r="U86" s="494"/>
      <c r="AH86" s="519"/>
    </row>
    <row r="87" spans="1:38" s="159" customFormat="1" ht="16.5" thickBot="1" x14ac:dyDescent="0.3">
      <c r="F87" s="534"/>
      <c r="G87" s="534"/>
      <c r="H87" s="533"/>
      <c r="I87" s="533"/>
      <c r="J87" s="536"/>
      <c r="K87" s="534"/>
      <c r="L87" s="534"/>
      <c r="M87" s="534"/>
      <c r="N87" s="534"/>
      <c r="O87" s="534"/>
      <c r="P87" s="408"/>
      <c r="Q87" s="533"/>
      <c r="R87" s="533"/>
      <c r="S87" s="534"/>
      <c r="U87" s="494"/>
    </row>
    <row r="88" spans="1:38" s="159" customFormat="1" ht="16.5" thickBot="1" x14ac:dyDescent="0.3">
      <c r="B88" s="537"/>
      <c r="C88" s="456" t="s">
        <v>160</v>
      </c>
      <c r="D88" s="538"/>
      <c r="E88" s="538"/>
      <c r="F88" s="539"/>
      <c r="G88" s="539"/>
      <c r="H88" s="539"/>
      <c r="I88" s="539"/>
      <c r="J88" s="538"/>
      <c r="K88" s="538"/>
      <c r="L88" s="538"/>
      <c r="M88" s="540"/>
      <c r="N88" s="540"/>
      <c r="O88" s="540"/>
      <c r="P88" s="541">
        <f>S70+S72</f>
        <v>0</v>
      </c>
      <c r="Q88" s="542"/>
      <c r="R88" s="542"/>
      <c r="S88" s="543"/>
      <c r="U88" s="494"/>
      <c r="AA88" s="473"/>
      <c r="AB88" s="473"/>
      <c r="AC88" s="473"/>
      <c r="AD88" s="473"/>
      <c r="AE88" s="473"/>
      <c r="AF88" s="473"/>
      <c r="AG88" s="473"/>
      <c r="AH88" s="473"/>
      <c r="AI88" s="473"/>
      <c r="AJ88" s="473"/>
      <c r="AK88" s="473"/>
      <c r="AL88" s="473"/>
    </row>
    <row r="89" spans="1:38" s="473" customFormat="1" ht="6.75" customHeight="1" thickBot="1" x14ac:dyDescent="0.3">
      <c r="A89" s="468"/>
      <c r="B89" s="468"/>
      <c r="C89" s="468"/>
      <c r="D89" s="468"/>
      <c r="E89" s="468"/>
      <c r="F89" s="479"/>
      <c r="G89" s="479"/>
      <c r="H89" s="479"/>
      <c r="I89" s="479"/>
      <c r="J89" s="468"/>
      <c r="K89" s="468"/>
      <c r="L89" s="468"/>
      <c r="M89" s="480"/>
      <c r="N89" s="480"/>
      <c r="O89" s="480"/>
      <c r="P89" s="480"/>
      <c r="Q89" s="480"/>
      <c r="R89" s="480"/>
      <c r="S89" s="479"/>
      <c r="T89" s="468"/>
      <c r="U89" s="494"/>
      <c r="AA89" s="39"/>
      <c r="AB89" s="39"/>
      <c r="AC89" s="84"/>
      <c r="AD89" s="22"/>
      <c r="AE89" s="22"/>
      <c r="AF89" s="22"/>
      <c r="AG89" s="22"/>
      <c r="AH89" s="22"/>
      <c r="AI89" s="22"/>
      <c r="AJ89" s="22"/>
      <c r="AK89" s="22"/>
      <c r="AL89" s="22"/>
    </row>
    <row r="90" spans="1:38" s="22" customFormat="1" ht="16.5" thickBot="1" x14ac:dyDescent="0.3">
      <c r="A90" s="455" t="s">
        <v>64</v>
      </c>
      <c r="B90" s="544" t="s">
        <v>161</v>
      </c>
      <c r="C90" s="544"/>
      <c r="D90" s="544"/>
      <c r="E90" s="544"/>
      <c r="F90" s="544"/>
      <c r="G90" s="544"/>
      <c r="H90" s="544"/>
      <c r="I90" s="544"/>
      <c r="J90" s="544"/>
      <c r="K90" s="544"/>
      <c r="L90" s="544"/>
      <c r="M90" s="456"/>
      <c r="N90" s="456"/>
      <c r="O90" s="456"/>
      <c r="P90" s="456"/>
      <c r="Q90" s="456"/>
      <c r="R90" s="456"/>
      <c r="S90" s="544"/>
      <c r="T90" s="545"/>
      <c r="U90" s="546">
        <f>P88+U60</f>
        <v>0</v>
      </c>
      <c r="W90" s="39"/>
      <c r="X90" s="39"/>
      <c r="Y90" s="39"/>
      <c r="Z90" s="39"/>
      <c r="AA90" s="473"/>
      <c r="AB90" s="473"/>
      <c r="AC90" s="473"/>
      <c r="AD90" s="473"/>
      <c r="AE90" s="473"/>
      <c r="AF90" s="473"/>
      <c r="AG90" s="473"/>
      <c r="AH90" s="473"/>
      <c r="AI90" s="473"/>
      <c r="AJ90" s="473"/>
      <c r="AK90" s="473"/>
      <c r="AL90" s="473"/>
    </row>
    <row r="91" spans="1:38" s="473" customFormat="1" ht="15.75" hidden="1" x14ac:dyDescent="0.2">
      <c r="V91" s="470"/>
      <c r="AH91" s="473" t="s">
        <v>162</v>
      </c>
    </row>
    <row r="92" spans="1:38" s="473" customFormat="1" ht="11.25" hidden="1" x14ac:dyDescent="0.2">
      <c r="AH92" s="473" t="s">
        <v>163</v>
      </c>
    </row>
    <row r="93" spans="1:38" s="473" customFormat="1" ht="15.75" hidden="1" x14ac:dyDescent="0.25">
      <c r="AA93" s="476"/>
      <c r="AB93" s="476"/>
      <c r="AC93" s="476"/>
      <c r="AD93" s="476"/>
      <c r="AE93" s="476"/>
      <c r="AF93" s="476"/>
      <c r="AG93" s="476"/>
      <c r="AH93" s="473" t="s">
        <v>164</v>
      </c>
      <c r="AI93" s="476"/>
      <c r="AJ93" s="476"/>
      <c r="AK93" s="476"/>
      <c r="AL93" s="476"/>
    </row>
    <row r="94" spans="1:38" s="476" customFormat="1" ht="15.75" hidden="1" x14ac:dyDescent="0.25">
      <c r="AH94" s="476" t="s">
        <v>165</v>
      </c>
    </row>
    <row r="95" spans="1:38" s="476" customFormat="1" ht="15.75" hidden="1" x14ac:dyDescent="0.25">
      <c r="AH95" s="476" t="s">
        <v>166</v>
      </c>
    </row>
    <row r="96" spans="1:38" s="476" customFormat="1" ht="15.75" hidden="1" x14ac:dyDescent="0.25"/>
    <row r="97" spans="1:38" s="476" customFormat="1" ht="15.75" hidden="1" x14ac:dyDescent="0.25"/>
    <row r="98" spans="1:38" s="476" customFormat="1" ht="15.75" hidden="1" x14ac:dyDescent="0.25"/>
    <row r="99" spans="1:38" s="476" customFormat="1" ht="15.75" hidden="1" x14ac:dyDescent="0.25">
      <c r="V99" s="505"/>
      <c r="W99" s="505"/>
      <c r="AA99" s="473"/>
      <c r="AB99" s="473"/>
      <c r="AC99" s="473"/>
      <c r="AD99" s="473"/>
      <c r="AE99" s="473"/>
      <c r="AF99" s="473"/>
      <c r="AG99" s="473"/>
      <c r="AH99" s="473"/>
      <c r="AI99" s="473"/>
      <c r="AJ99" s="473"/>
      <c r="AK99" s="473"/>
      <c r="AL99" s="473"/>
    </row>
    <row r="100" spans="1:38" s="473" customFormat="1" ht="15.75" hidden="1" x14ac:dyDescent="0.25">
      <c r="V100" s="133"/>
      <c r="W100" s="133"/>
    </row>
    <row r="101" spans="1:38" x14ac:dyDescent="0.2">
      <c r="R101" s="2"/>
      <c r="S101" s="1"/>
    </row>
    <row r="102" spans="1:38" x14ac:dyDescent="0.2">
      <c r="A102" s="1" t="s">
        <v>78</v>
      </c>
      <c r="M102" s="1" t="s">
        <v>167</v>
      </c>
      <c r="O102" s="231"/>
      <c r="P102" s="231"/>
      <c r="Q102" s="231"/>
      <c r="R102" s="231"/>
      <c r="S102" s="231"/>
    </row>
    <row r="103" spans="1:38" ht="12.75" customHeight="1" x14ac:dyDescent="0.2">
      <c r="A103" s="216" t="s">
        <v>108</v>
      </c>
      <c r="B103" s="216"/>
      <c r="C103" s="216"/>
      <c r="D103" s="216"/>
      <c r="E103" s="216"/>
      <c r="F103" s="216"/>
      <c r="G103" s="216"/>
      <c r="H103" s="216"/>
      <c r="I103" s="216"/>
      <c r="J103" s="216"/>
      <c r="K103" s="175"/>
      <c r="L103" s="175"/>
      <c r="M103" s="216" t="s">
        <v>168</v>
      </c>
      <c r="N103" s="216"/>
      <c r="O103" s="216"/>
      <c r="P103" s="216"/>
      <c r="Q103" s="216"/>
      <c r="R103" s="216"/>
      <c r="S103" s="216"/>
      <c r="T103" s="176"/>
    </row>
    <row r="104" spans="1:38" ht="12.75" customHeight="1" x14ac:dyDescent="0.2">
      <c r="A104" s="216"/>
      <c r="B104" s="216"/>
      <c r="C104" s="216"/>
      <c r="D104" s="216"/>
      <c r="E104" s="216"/>
      <c r="F104" s="216"/>
      <c r="G104" s="216"/>
      <c r="H104" s="216"/>
      <c r="I104" s="216"/>
      <c r="J104" s="216"/>
      <c r="K104" s="175"/>
      <c r="L104" s="175"/>
      <c r="M104" s="216"/>
      <c r="N104" s="216"/>
      <c r="O104" s="216"/>
      <c r="P104" s="216"/>
      <c r="Q104" s="216"/>
      <c r="R104" s="216"/>
      <c r="S104" s="216"/>
      <c r="T104" s="176"/>
    </row>
    <row r="105" spans="1:38" ht="4.5" customHeight="1" x14ac:dyDescent="0.2">
      <c r="A105" s="216"/>
      <c r="B105" s="216"/>
      <c r="C105" s="216"/>
      <c r="D105" s="216"/>
      <c r="E105" s="216"/>
      <c r="F105" s="216"/>
      <c r="G105" s="216"/>
      <c r="H105" s="216"/>
      <c r="I105" s="216"/>
      <c r="J105" s="216"/>
      <c r="K105" s="175"/>
      <c r="L105" s="177"/>
      <c r="S105" s="1"/>
    </row>
    <row r="106" spans="1:38" x14ac:dyDescent="0.2">
      <c r="A106" s="216"/>
      <c r="B106" s="216"/>
      <c r="C106" s="216"/>
      <c r="D106" s="216"/>
      <c r="E106" s="216"/>
      <c r="F106" s="216"/>
      <c r="G106" s="216"/>
      <c r="H106" s="216"/>
      <c r="I106" s="216"/>
      <c r="J106" s="216"/>
      <c r="M106" s="1" t="s">
        <v>169</v>
      </c>
      <c r="O106" s="231"/>
      <c r="P106" s="231"/>
      <c r="Q106" s="231"/>
      <c r="R106" s="231"/>
      <c r="S106" s="231"/>
      <c r="V106" s="2"/>
    </row>
    <row r="107" spans="1:38" x14ac:dyDescent="0.2">
      <c r="A107" s="216"/>
      <c r="B107" s="216"/>
      <c r="C107" s="216"/>
      <c r="D107" s="216"/>
      <c r="E107" s="216"/>
      <c r="F107" s="216"/>
      <c r="G107" s="216"/>
      <c r="H107" s="216"/>
      <c r="I107" s="216"/>
      <c r="J107" s="216"/>
      <c r="U107" s="178" t="s">
        <v>186</v>
      </c>
    </row>
    <row r="108" spans="1:38" x14ac:dyDescent="0.2">
      <c r="A108" s="213"/>
      <c r="B108" s="213"/>
      <c r="C108" s="213"/>
      <c r="D108" s="213"/>
      <c r="E108" s="213"/>
      <c r="F108" s="213"/>
      <c r="G108" s="213"/>
      <c r="H108" s="213"/>
      <c r="I108" s="213"/>
      <c r="J108" s="213"/>
      <c r="U108" s="178" t="s">
        <v>110</v>
      </c>
    </row>
    <row r="109" spans="1:38" x14ac:dyDescent="0.2">
      <c r="A109" s="213"/>
      <c r="B109" s="213"/>
      <c r="C109" s="213"/>
      <c r="D109" s="213"/>
      <c r="E109" s="213"/>
      <c r="F109" s="213"/>
      <c r="G109" s="213"/>
      <c r="H109" s="213"/>
      <c r="I109" s="213"/>
      <c r="J109" s="213"/>
    </row>
    <row r="110" spans="1:38" s="337" customFormat="1" x14ac:dyDescent="0.2">
      <c r="A110" s="342" t="s">
        <v>107</v>
      </c>
      <c r="B110" s="550"/>
      <c r="C110" s="550"/>
      <c r="D110" s="550"/>
      <c r="E110" s="550"/>
      <c r="F110" s="550"/>
      <c r="G110" s="550"/>
      <c r="H110" s="550"/>
      <c r="I110" s="550"/>
      <c r="J110" s="550"/>
      <c r="K110" s="550"/>
      <c r="L110" s="550"/>
      <c r="M110" s="550"/>
      <c r="N110" s="550"/>
      <c r="O110" s="550"/>
      <c r="P110" s="550"/>
      <c r="Q110" s="550"/>
      <c r="R110" s="550"/>
      <c r="S110" s="550"/>
      <c r="T110" s="550"/>
      <c r="U110" s="551"/>
    </row>
    <row r="111" spans="1:38" ht="13.5" customHeight="1" x14ac:dyDescent="0.2">
      <c r="A111" s="349" t="s">
        <v>106</v>
      </c>
      <c r="B111" s="350"/>
      <c r="C111" s="350"/>
      <c r="D111" s="350"/>
      <c r="E111" s="350"/>
      <c r="F111" s="350"/>
      <c r="G111" s="350"/>
      <c r="H111" s="350"/>
      <c r="I111" s="350"/>
      <c r="J111" s="350"/>
      <c r="K111" s="350"/>
      <c r="L111" s="350"/>
      <c r="M111" s="350"/>
      <c r="N111" s="350"/>
      <c r="O111" s="350"/>
      <c r="P111" s="350"/>
      <c r="Q111" s="350"/>
      <c r="R111" s="350"/>
      <c r="S111" s="350"/>
      <c r="T111" s="350"/>
      <c r="U111" s="351"/>
      <c r="V111" s="134"/>
    </row>
    <row r="112" spans="1:38" ht="13.5" customHeight="1" x14ac:dyDescent="0.2">
      <c r="A112" s="349"/>
      <c r="B112" s="350"/>
      <c r="C112" s="350"/>
      <c r="D112" s="350"/>
      <c r="E112" s="350"/>
      <c r="F112" s="350"/>
      <c r="G112" s="350"/>
      <c r="H112" s="350"/>
      <c r="I112" s="350"/>
      <c r="J112" s="350"/>
      <c r="K112" s="350"/>
      <c r="L112" s="350"/>
      <c r="M112" s="350"/>
      <c r="N112" s="350"/>
      <c r="O112" s="350"/>
      <c r="P112" s="350"/>
      <c r="Q112" s="350"/>
      <c r="R112" s="350"/>
      <c r="S112" s="350"/>
      <c r="T112" s="350"/>
      <c r="U112" s="351"/>
      <c r="V112" s="134"/>
    </row>
    <row r="113" spans="1:21" x14ac:dyDescent="0.2">
      <c r="A113" s="338"/>
      <c r="B113" s="174"/>
      <c r="C113" s="174"/>
      <c r="D113" s="174"/>
      <c r="E113" s="174"/>
      <c r="F113" s="174"/>
      <c r="G113" s="134"/>
      <c r="H113" s="174"/>
      <c r="I113" s="174"/>
      <c r="J113" s="174"/>
      <c r="K113" s="174"/>
      <c r="L113" s="134"/>
      <c r="M113" s="174"/>
      <c r="N113" s="134"/>
      <c r="O113" s="174"/>
      <c r="P113" s="174"/>
      <c r="Q113" s="174"/>
      <c r="R113" s="174"/>
      <c r="S113" s="174"/>
      <c r="T113" s="35"/>
      <c r="U113" s="552"/>
    </row>
    <row r="114" spans="1:21" x14ac:dyDescent="0.2">
      <c r="A114" s="340" t="s">
        <v>103</v>
      </c>
      <c r="B114" s="341"/>
      <c r="C114" s="341"/>
      <c r="D114" s="341"/>
      <c r="E114" s="341"/>
      <c r="F114" s="341"/>
      <c r="G114" s="341"/>
      <c r="H114" s="341" t="s">
        <v>104</v>
      </c>
      <c r="I114" s="341"/>
      <c r="J114" s="341"/>
      <c r="K114" s="341"/>
      <c r="L114" s="341"/>
      <c r="M114" s="341" t="s">
        <v>38</v>
      </c>
      <c r="N114" s="174"/>
      <c r="O114" s="341" t="s">
        <v>105</v>
      </c>
      <c r="P114" s="174"/>
      <c r="Q114" s="174"/>
      <c r="R114" s="174"/>
      <c r="S114" s="174"/>
      <c r="T114" s="352" t="s">
        <v>38</v>
      </c>
      <c r="U114" s="552"/>
    </row>
    <row r="116" spans="1:21" x14ac:dyDescent="0.2">
      <c r="A116" s="547" t="s">
        <v>170</v>
      </c>
      <c r="B116" s="547"/>
      <c r="C116" s="547"/>
      <c r="D116" s="547"/>
      <c r="E116" s="547"/>
      <c r="F116" s="547"/>
      <c r="G116" s="547"/>
      <c r="H116" s="547"/>
      <c r="I116" s="547"/>
    </row>
    <row r="117" spans="1:21" x14ac:dyDescent="0.2">
      <c r="D117" s="1" t="s">
        <v>171</v>
      </c>
      <c r="F117" s="548" t="s">
        <v>172</v>
      </c>
    </row>
    <row r="118" spans="1:21" x14ac:dyDescent="0.2">
      <c r="D118" s="1" t="s">
        <v>173</v>
      </c>
      <c r="F118" s="138">
        <v>101</v>
      </c>
    </row>
    <row r="119" spans="1:21" x14ac:dyDescent="0.2">
      <c r="D119" s="1" t="s">
        <v>174</v>
      </c>
      <c r="F119" s="138">
        <v>186</v>
      </c>
    </row>
    <row r="120" spans="1:21" x14ac:dyDescent="0.2">
      <c r="D120" s="1" t="s">
        <v>175</v>
      </c>
      <c r="F120" s="138">
        <v>65</v>
      </c>
    </row>
    <row r="121" spans="1:21" x14ac:dyDescent="0.2">
      <c r="D121" s="1" t="s">
        <v>176</v>
      </c>
      <c r="F121" s="138">
        <v>88</v>
      </c>
    </row>
    <row r="122" spans="1:21" x14ac:dyDescent="0.2">
      <c r="D122" s="1" t="s">
        <v>177</v>
      </c>
      <c r="F122" s="138">
        <v>47</v>
      </c>
    </row>
    <row r="123" spans="1:21" x14ac:dyDescent="0.2">
      <c r="D123" s="1" t="s">
        <v>178</v>
      </c>
      <c r="F123" s="138">
        <v>83</v>
      </c>
    </row>
    <row r="124" spans="1:21" x14ac:dyDescent="0.2">
      <c r="D124" s="1" t="s">
        <v>187</v>
      </c>
      <c r="F124" s="138">
        <v>65</v>
      </c>
    </row>
    <row r="125" spans="1:21" x14ac:dyDescent="0.2">
      <c r="D125" s="1" t="s">
        <v>179</v>
      </c>
      <c r="F125" s="138">
        <v>37</v>
      </c>
    </row>
    <row r="126" spans="1:21" x14ac:dyDescent="0.2">
      <c r="D126" s="1" t="s">
        <v>180</v>
      </c>
      <c r="F126" s="138">
        <v>107</v>
      </c>
    </row>
    <row r="127" spans="1:21" x14ac:dyDescent="0.2">
      <c r="D127" s="1" t="s">
        <v>181</v>
      </c>
      <c r="F127" s="138">
        <v>98</v>
      </c>
    </row>
    <row r="128" spans="1:21" x14ac:dyDescent="0.2">
      <c r="D128" s="1" t="s">
        <v>182</v>
      </c>
      <c r="F128" s="138">
        <v>109</v>
      </c>
    </row>
    <row r="129" spans="1:6" x14ac:dyDescent="0.2">
      <c r="D129" s="1" t="s">
        <v>183</v>
      </c>
      <c r="F129" s="138">
        <v>38</v>
      </c>
    </row>
    <row r="130" spans="1:6" x14ac:dyDescent="0.2">
      <c r="D130" s="1" t="s">
        <v>184</v>
      </c>
      <c r="F130" s="138">
        <v>78</v>
      </c>
    </row>
    <row r="131" spans="1:6" x14ac:dyDescent="0.2">
      <c r="D131" s="1" t="s">
        <v>185</v>
      </c>
      <c r="F131" s="138">
        <v>73</v>
      </c>
    </row>
    <row r="132" spans="1:6" x14ac:dyDescent="0.2">
      <c r="A132" s="549" t="s">
        <v>120</v>
      </c>
    </row>
  </sheetData>
  <sheetProtection algorithmName="SHA-512" hashValue="czdgHuFLXw0BXukszvFdIYUfKLhFA+hvNzuyhk2UStNC+qEPHMPEmuJe8o7PbxnRvQuavVL77gkKE8toSTAzZg==" saltValue="3BAn2CPVaSWACsMYS2zc6w==" spinCount="100000" sheet="1" objects="1" scenarios="1"/>
  <mergeCells count="128">
    <mergeCell ref="A103:J107"/>
    <mergeCell ref="M103:S104"/>
    <mergeCell ref="O106:S106"/>
    <mergeCell ref="A116:I116"/>
    <mergeCell ref="A111:U112"/>
    <mergeCell ref="K72:Q72"/>
    <mergeCell ref="H75:I75"/>
    <mergeCell ref="Q75:R75"/>
    <mergeCell ref="C76:U78"/>
    <mergeCell ref="G80:M80"/>
    <mergeCell ref="O102:S102"/>
    <mergeCell ref="D57:L57"/>
    <mergeCell ref="M57:R57"/>
    <mergeCell ref="D58:L58"/>
    <mergeCell ref="M58:R58"/>
    <mergeCell ref="G65:H65"/>
    <mergeCell ref="I70:J70"/>
    <mergeCell ref="N70:P70"/>
    <mergeCell ref="A61:U61"/>
    <mergeCell ref="D55:G55"/>
    <mergeCell ref="H55:I55"/>
    <mergeCell ref="J55:L55"/>
    <mergeCell ref="M55:N55"/>
    <mergeCell ref="D56:G56"/>
    <mergeCell ref="H56:I56"/>
    <mergeCell ref="J56:L56"/>
    <mergeCell ref="M56:N56"/>
    <mergeCell ref="D53:G53"/>
    <mergeCell ref="H53:I53"/>
    <mergeCell ref="J53:L53"/>
    <mergeCell ref="M53:N53"/>
    <mergeCell ref="D54:G54"/>
    <mergeCell ref="H54:I54"/>
    <mergeCell ref="J54:L54"/>
    <mergeCell ref="M54:N54"/>
    <mergeCell ref="I50:J50"/>
    <mergeCell ref="L50:M50"/>
    <mergeCell ref="AJ51:AK51"/>
    <mergeCell ref="H52:I52"/>
    <mergeCell ref="J52:L52"/>
    <mergeCell ref="M52:N52"/>
    <mergeCell ref="C47:D47"/>
    <mergeCell ref="L47:M47"/>
    <mergeCell ref="C48:D48"/>
    <mergeCell ref="L48:M48"/>
    <mergeCell ref="C49:D49"/>
    <mergeCell ref="L49:M49"/>
    <mergeCell ref="C44:D44"/>
    <mergeCell ref="L44:M44"/>
    <mergeCell ref="C45:D45"/>
    <mergeCell ref="L45:M45"/>
    <mergeCell ref="C46:D46"/>
    <mergeCell ref="L46:M46"/>
    <mergeCell ref="E42:F42"/>
    <mergeCell ref="G42:H42"/>
    <mergeCell ref="I42:J42"/>
    <mergeCell ref="L42:M42"/>
    <mergeCell ref="AF42:AK42"/>
    <mergeCell ref="C43:D43"/>
    <mergeCell ref="L43:M43"/>
    <mergeCell ref="AF43:AG43"/>
    <mergeCell ref="AH43:AI43"/>
    <mergeCell ref="AJ43:AK43"/>
    <mergeCell ref="D39:G39"/>
    <mergeCell ref="H39:I39"/>
    <mergeCell ref="J39:L39"/>
    <mergeCell ref="M39:N39"/>
    <mergeCell ref="Q39:R39"/>
    <mergeCell ref="E41:J41"/>
    <mergeCell ref="D37:G37"/>
    <mergeCell ref="H37:I37"/>
    <mergeCell ref="J37:L37"/>
    <mergeCell ref="M37:N37"/>
    <mergeCell ref="Q37:R37"/>
    <mergeCell ref="D38:G38"/>
    <mergeCell ref="H38:I38"/>
    <mergeCell ref="J38:L38"/>
    <mergeCell ref="M38:N38"/>
    <mergeCell ref="Q38:R38"/>
    <mergeCell ref="D35:G35"/>
    <mergeCell ref="H35:I35"/>
    <mergeCell ref="J35:L35"/>
    <mergeCell ref="M35:N35"/>
    <mergeCell ref="Q35:R35"/>
    <mergeCell ref="D36:G36"/>
    <mergeCell ref="H36:I36"/>
    <mergeCell ref="J36:L36"/>
    <mergeCell ref="M36:N36"/>
    <mergeCell ref="Q36:R36"/>
    <mergeCell ref="D33:G33"/>
    <mergeCell ref="H33:I33"/>
    <mergeCell ref="J33:L33"/>
    <mergeCell ref="M33:N33"/>
    <mergeCell ref="Q33:R33"/>
    <mergeCell ref="D34:G34"/>
    <mergeCell ref="H34:I34"/>
    <mergeCell ref="J34:L34"/>
    <mergeCell ref="M34:N34"/>
    <mergeCell ref="Q34:R34"/>
    <mergeCell ref="A18:U18"/>
    <mergeCell ref="E20:U20"/>
    <mergeCell ref="A22:U22"/>
    <mergeCell ref="H24:I24"/>
    <mergeCell ref="C26:U29"/>
    <mergeCell ref="D32:G32"/>
    <mergeCell ref="H32:I32"/>
    <mergeCell ref="J32:L32"/>
    <mergeCell ref="M32:N32"/>
    <mergeCell ref="Q32:R32"/>
    <mergeCell ref="J15:K15"/>
    <mergeCell ref="Q15:R15"/>
    <mergeCell ref="S15:U15"/>
    <mergeCell ref="J16:K16"/>
    <mergeCell ref="N16:P16"/>
    <mergeCell ref="Q16:U16"/>
    <mergeCell ref="F9:M9"/>
    <mergeCell ref="Q9:U9"/>
    <mergeCell ref="F10:M10"/>
    <mergeCell ref="F12:M12"/>
    <mergeCell ref="Q12:S12"/>
    <mergeCell ref="F13:M13"/>
    <mergeCell ref="Q13:R13"/>
    <mergeCell ref="A1:U1"/>
    <mergeCell ref="A2:U2"/>
    <mergeCell ref="A3:U3"/>
    <mergeCell ref="A4:U4"/>
    <mergeCell ref="A6:U6"/>
    <mergeCell ref="A7:U7"/>
  </mergeCells>
  <dataValidations count="4">
    <dataValidation type="list" allowBlank="1" showInputMessage="1" showErrorMessage="1" sqref="H24:I24 H63" xr:uid="{F6C9EA4A-CAFB-4A5E-BEB2-B7C28F195869}">
      <formula1>$AH$23:$AH$24</formula1>
    </dataValidation>
    <dataValidation type="list" allowBlank="1" showInputMessage="1" showErrorMessage="1" sqref="G80" xr:uid="{15C05A84-0B18-44B4-B074-43B848F2B8AC}">
      <formula1>$D$82:$D$85</formula1>
    </dataValidation>
    <dataValidation type="list" allowBlank="1" showInputMessage="1" showErrorMessage="1" sqref="G66:G68" xr:uid="{FE1877B2-D48C-43AA-AA52-91704BFBDA04}">
      <formula1>$AH$91:$AH$93</formula1>
    </dataValidation>
    <dataValidation type="list" allowBlank="1" showInputMessage="1" showErrorMessage="1" sqref="G65:H65" xr:uid="{4FEA47F3-50CB-4EEE-9432-B970B086358B}">
      <formula1>$AH$91:$AH$95</formula1>
    </dataValidation>
  </dataValidations>
  <printOptions horizontalCentered="1"/>
  <pageMargins left="0.25" right="0.25" top="0.75" bottom="0.75" header="0.3" footer="0.3"/>
  <pageSetup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60850-053C-43A6-B279-FFF1D97AC5D1}">
  <sheetPr>
    <pageSetUpPr fitToPage="1"/>
  </sheetPr>
  <dimension ref="A1:AS109"/>
  <sheetViews>
    <sheetView zoomScale="85" zoomScaleNormal="85" workbookViewId="0">
      <selection activeCell="H73" sqref="H73"/>
    </sheetView>
  </sheetViews>
  <sheetFormatPr defaultColWidth="9.140625" defaultRowHeight="12.75" x14ac:dyDescent="0.2"/>
  <cols>
    <col min="1" max="1" width="3.7109375" style="1" customWidth="1"/>
    <col min="2" max="3" width="2.5703125" style="1" customWidth="1"/>
    <col min="4" max="4" width="10.5703125" style="1" customWidth="1"/>
    <col min="5" max="5" width="3.5703125" style="1" customWidth="1"/>
    <col min="6" max="6" width="12.85546875" style="1" customWidth="1"/>
    <col min="7" max="7" width="3.5703125" style="1" customWidth="1"/>
    <col min="8" max="8" width="10.5703125" style="1" customWidth="1"/>
    <col min="9" max="9" width="3.5703125" style="1" customWidth="1"/>
    <col min="10" max="10" width="14" style="1" customWidth="1"/>
    <col min="11" max="11" width="0.85546875" style="1" customWidth="1"/>
    <col min="12" max="12" width="3.5703125" style="1" customWidth="1"/>
    <col min="13" max="13" width="10.5703125" style="1" customWidth="1"/>
    <col min="14" max="14" width="2.140625" style="1" customWidth="1"/>
    <col min="15" max="15" width="12.85546875" style="1" bestFit="1" customWidth="1"/>
    <col min="16" max="16" width="2.7109375" style="1" customWidth="1"/>
    <col min="17" max="17" width="10.5703125" style="1" customWidth="1"/>
    <col min="18" max="18" width="13.7109375" style="2" bestFit="1" customWidth="1"/>
    <col min="19" max="19" width="1.140625" style="1" customWidth="1"/>
    <col min="20" max="20" width="14.5703125" style="1" customWidth="1"/>
    <col min="21" max="21" width="8" style="1" hidden="1" customWidth="1"/>
    <col min="22" max="22" width="9.140625" style="1"/>
    <col min="23" max="32" width="12.28515625" style="1" customWidth="1"/>
    <col min="33" max="33" width="36.7109375" style="1" customWidth="1"/>
    <col min="34" max="35" width="9.28515625" style="1" bestFit="1" customWidth="1"/>
    <col min="36" max="36" width="9.85546875" style="1" bestFit="1" customWidth="1"/>
    <col min="37" max="38" width="10.5703125" style="1" bestFit="1" customWidth="1"/>
    <col min="39" max="39" width="9.7109375" style="1" bestFit="1" customWidth="1"/>
    <col min="40" max="40" width="9.140625" style="1"/>
    <col min="41" max="41" width="10.5703125" style="1" bestFit="1" customWidth="1"/>
    <col min="42" max="42" width="11.5703125" style="1" bestFit="1" customWidth="1"/>
    <col min="43" max="16384" width="9.140625" style="1"/>
  </cols>
  <sheetData>
    <row r="1" spans="1:45" ht="39" x14ac:dyDescent="0.2">
      <c r="A1" s="215" t="s">
        <v>91</v>
      </c>
      <c r="B1" s="215"/>
      <c r="C1" s="215"/>
      <c r="D1" s="215"/>
      <c r="E1" s="215"/>
      <c r="F1" s="215"/>
      <c r="G1" s="215"/>
      <c r="H1" s="215"/>
      <c r="I1" s="215"/>
      <c r="J1" s="215"/>
      <c r="K1" s="215"/>
      <c r="L1" s="215"/>
      <c r="M1" s="215"/>
      <c r="N1" s="215"/>
      <c r="O1" s="215"/>
      <c r="P1" s="215"/>
      <c r="Q1" s="215"/>
      <c r="R1" s="215"/>
      <c r="S1" s="215"/>
      <c r="T1" s="215"/>
      <c r="U1" s="215"/>
      <c r="AO1" s="159"/>
      <c r="AP1" s="159"/>
      <c r="AQ1" s="159"/>
      <c r="AR1" s="159"/>
      <c r="AS1" s="159"/>
    </row>
    <row r="2" spans="1:45" ht="13.5" thickBot="1" x14ac:dyDescent="0.25"/>
    <row r="3" spans="1:45" ht="15.75" x14ac:dyDescent="0.25">
      <c r="A3" s="306" t="s">
        <v>86</v>
      </c>
      <c r="B3" s="307"/>
      <c r="C3" s="307"/>
      <c r="D3" s="307"/>
      <c r="E3" s="307"/>
      <c r="F3" s="307"/>
      <c r="G3" s="307"/>
      <c r="H3" s="307"/>
      <c r="I3" s="307"/>
      <c r="J3" s="307"/>
      <c r="K3" s="307"/>
      <c r="L3" s="307"/>
      <c r="M3" s="307"/>
      <c r="N3" s="307"/>
      <c r="O3" s="307"/>
      <c r="P3" s="307"/>
      <c r="Q3" s="307"/>
      <c r="R3" s="307"/>
      <c r="S3" s="307"/>
      <c r="T3" s="308"/>
    </row>
    <row r="4" spans="1:45" ht="13.5" thickBot="1" x14ac:dyDescent="0.25">
      <c r="A4" s="309" t="s">
        <v>0</v>
      </c>
      <c r="B4" s="310"/>
      <c r="C4" s="310"/>
      <c r="D4" s="310"/>
      <c r="E4" s="310"/>
      <c r="F4" s="310"/>
      <c r="G4" s="310"/>
      <c r="H4" s="310"/>
      <c r="I4" s="310"/>
      <c r="J4" s="310"/>
      <c r="K4" s="310"/>
      <c r="L4" s="310"/>
      <c r="M4" s="310"/>
      <c r="N4" s="310"/>
      <c r="O4" s="310"/>
      <c r="P4" s="310"/>
      <c r="Q4" s="310"/>
      <c r="R4" s="310"/>
      <c r="S4" s="310"/>
      <c r="T4" s="311"/>
    </row>
    <row r="5" spans="1:45" ht="6.6" customHeight="1" thickBot="1" x14ac:dyDescent="0.25"/>
    <row r="6" spans="1:45" s="4" customFormat="1" ht="15.75" x14ac:dyDescent="0.25">
      <c r="A6" s="3" t="s">
        <v>1</v>
      </c>
      <c r="B6" s="3" t="s">
        <v>2</v>
      </c>
      <c r="C6" s="3"/>
      <c r="F6" s="312" t="s">
        <v>101</v>
      </c>
      <c r="G6" s="312"/>
      <c r="H6" s="312"/>
      <c r="I6" s="312"/>
      <c r="J6" s="312"/>
      <c r="K6" s="312"/>
      <c r="L6" s="312"/>
      <c r="M6" s="312"/>
      <c r="N6" s="5"/>
      <c r="O6" s="6"/>
      <c r="P6" s="287" t="s">
        <v>83</v>
      </c>
      <c r="Q6" s="313"/>
      <c r="R6" s="316">
        <v>250025</v>
      </c>
      <c r="S6" s="202"/>
      <c r="T6" s="318">
        <v>9091</v>
      </c>
      <c r="AG6" s="7" t="s">
        <v>3</v>
      </c>
      <c r="AH6" s="4" t="b">
        <f>ISBLANK(M11)</f>
        <v>0</v>
      </c>
      <c r="AI6" s="4" t="b">
        <f>ISNUMBER(M11)</f>
        <v>1</v>
      </c>
      <c r="AJ6" s="4" t="b">
        <f>AND(M11&gt;=0,M11&lt;1)</f>
        <v>1</v>
      </c>
      <c r="AK6" s="8" t="str">
        <f>IF(AH6,"",IF(AI6,IF(AJ6,"","Check Time"),"Incorect format"))</f>
        <v/>
      </c>
    </row>
    <row r="7" spans="1:45" s="4" customFormat="1" ht="6.75" customHeight="1" x14ac:dyDescent="0.25">
      <c r="A7" s="3"/>
      <c r="B7" s="3"/>
      <c r="C7" s="3"/>
      <c r="F7" s="194"/>
      <c r="G7" s="194"/>
      <c r="H7" s="194"/>
      <c r="I7" s="194"/>
      <c r="J7" s="194"/>
      <c r="K7" s="194"/>
      <c r="L7" s="194"/>
      <c r="M7" s="194"/>
      <c r="P7" s="314"/>
      <c r="Q7" s="315"/>
      <c r="R7" s="317"/>
      <c r="S7" s="203"/>
      <c r="T7" s="319"/>
      <c r="AG7" s="9"/>
      <c r="AK7" s="10"/>
    </row>
    <row r="8" spans="1:45" s="4" customFormat="1" ht="15.75" x14ac:dyDescent="0.25">
      <c r="A8" s="3" t="s">
        <v>4</v>
      </c>
      <c r="B8" s="3" t="s">
        <v>80</v>
      </c>
      <c r="C8" s="3"/>
      <c r="F8" s="312" t="s">
        <v>93</v>
      </c>
      <c r="G8" s="312"/>
      <c r="H8" s="312"/>
      <c r="I8" s="312"/>
      <c r="J8" s="312"/>
      <c r="K8" s="312"/>
      <c r="L8" s="312"/>
      <c r="M8" s="312"/>
      <c r="N8" s="209"/>
      <c r="O8" s="209"/>
      <c r="P8" s="327"/>
      <c r="Q8" s="328"/>
      <c r="R8" s="11"/>
      <c r="S8" s="12"/>
      <c r="T8" s="13" t="s">
        <v>5</v>
      </c>
      <c r="AG8" s="9" t="s">
        <v>6</v>
      </c>
      <c r="AH8" s="4" t="b">
        <f>ISBLANK(H11)</f>
        <v>0</v>
      </c>
      <c r="AI8" s="4" t="b">
        <f>ISNUMBER(H11)</f>
        <v>1</v>
      </c>
      <c r="AJ8" s="4" t="b">
        <f>AND(H11&gt;=0,H11&lt;1)</f>
        <v>1</v>
      </c>
      <c r="AK8" s="8" t="str">
        <f>IF(AH8,"",IF(AI8,IF(AJ8,"","Check Time"),"Incorect format"))</f>
        <v/>
      </c>
    </row>
    <row r="9" spans="1:45" s="4" customFormat="1" ht="15.75" x14ac:dyDescent="0.25">
      <c r="A9" s="3"/>
      <c r="B9" s="3" t="s">
        <v>81</v>
      </c>
      <c r="C9" s="3"/>
      <c r="F9" s="329" t="s">
        <v>90</v>
      </c>
      <c r="G9" s="329"/>
      <c r="H9" s="329"/>
      <c r="I9" s="329"/>
      <c r="J9" s="329"/>
      <c r="K9" s="329"/>
      <c r="L9" s="329"/>
      <c r="M9" s="329"/>
      <c r="N9" s="209"/>
      <c r="O9" s="209"/>
      <c r="P9" s="14"/>
      <c r="Q9" s="15"/>
      <c r="R9" s="15"/>
      <c r="S9" s="15"/>
      <c r="T9" s="16"/>
    </row>
    <row r="10" spans="1:45" s="4" customFormat="1" ht="15.75" x14ac:dyDescent="0.25">
      <c r="A10" s="3"/>
      <c r="B10" s="3"/>
      <c r="C10" s="3"/>
      <c r="F10" s="195" t="s">
        <v>7</v>
      </c>
      <c r="G10" s="195"/>
      <c r="H10" s="195" t="s">
        <v>8</v>
      </c>
      <c r="I10" s="196"/>
      <c r="J10" s="195" t="s">
        <v>9</v>
      </c>
      <c r="K10" s="195"/>
      <c r="L10" s="195"/>
      <c r="M10" s="195" t="s">
        <v>10</v>
      </c>
      <c r="N10" s="209"/>
      <c r="O10" s="209"/>
      <c r="P10" s="314" t="s">
        <v>84</v>
      </c>
      <c r="Q10" s="315"/>
      <c r="R10" s="330" t="s">
        <v>102</v>
      </c>
      <c r="S10" s="330"/>
      <c r="T10" s="331"/>
      <c r="AG10" s="17"/>
      <c r="AH10" s="17"/>
      <c r="AI10" s="17" t="s">
        <v>11</v>
      </c>
      <c r="AJ10" s="17" t="s">
        <v>12</v>
      </c>
    </row>
    <row r="11" spans="1:45" s="4" customFormat="1" ht="16.5" thickBot="1" x14ac:dyDescent="0.3">
      <c r="A11" s="3"/>
      <c r="B11" s="3" t="s">
        <v>82</v>
      </c>
      <c r="C11" s="3"/>
      <c r="F11" s="197">
        <v>45813</v>
      </c>
      <c r="G11" s="198"/>
      <c r="H11" s="199">
        <v>0.54166666666666663</v>
      </c>
      <c r="I11" s="200" t="s">
        <v>3</v>
      </c>
      <c r="J11" s="197">
        <v>45817</v>
      </c>
      <c r="K11" s="201"/>
      <c r="L11" s="201"/>
      <c r="M11" s="199">
        <v>0.66666666666666663</v>
      </c>
      <c r="N11" s="18"/>
      <c r="O11" s="19" t="str">
        <f>+AK8&amp;AK6</f>
        <v/>
      </c>
      <c r="P11" s="332"/>
      <c r="Q11" s="333"/>
      <c r="R11" s="333"/>
      <c r="S11" s="333"/>
      <c r="T11" s="334"/>
      <c r="AG11" s="20">
        <f>24*(-SUM(D11:I11)+SUM(J11:N11))</f>
        <v>99</v>
      </c>
      <c r="AH11" s="17">
        <f>+AG11/24</f>
        <v>4.125</v>
      </c>
      <c r="AI11" s="17">
        <f>+TRUNC(AH11)</f>
        <v>4</v>
      </c>
      <c r="AJ11" s="17">
        <f>24*(AH11-AI11)</f>
        <v>3</v>
      </c>
    </row>
    <row r="12" spans="1:45" ht="6.6" customHeight="1" x14ac:dyDescent="0.2">
      <c r="A12" s="21"/>
      <c r="B12" s="21"/>
      <c r="C12" s="21"/>
    </row>
    <row r="13" spans="1:45" ht="14.45" hidden="1" customHeight="1" x14ac:dyDescent="0.25">
      <c r="A13" s="320" t="s">
        <v>13</v>
      </c>
      <c r="B13" s="321"/>
      <c r="C13" s="321"/>
      <c r="D13" s="321"/>
      <c r="E13" s="321"/>
      <c r="F13" s="321"/>
      <c r="G13" s="321"/>
      <c r="H13" s="321"/>
      <c r="I13" s="321"/>
      <c r="J13" s="321"/>
      <c r="K13" s="321"/>
      <c r="L13" s="321"/>
      <c r="M13" s="321"/>
      <c r="N13" s="321"/>
      <c r="O13" s="321"/>
      <c r="P13" s="321"/>
      <c r="Q13" s="321"/>
      <c r="R13" s="321"/>
      <c r="S13" s="321"/>
      <c r="T13" s="322"/>
    </row>
    <row r="14" spans="1:45" s="22" customFormat="1" ht="15.75" x14ac:dyDescent="0.25">
      <c r="A14" s="22" t="s">
        <v>14</v>
      </c>
      <c r="B14" s="22" t="s">
        <v>15</v>
      </c>
    </row>
    <row r="15" spans="1:45" s="23" customFormat="1" ht="16.5" thickBot="1" x14ac:dyDescent="0.3">
      <c r="C15" s="23" t="s">
        <v>16</v>
      </c>
    </row>
    <row r="16" spans="1:45" s="21" customFormat="1" ht="15.75" thickBot="1" x14ac:dyDescent="0.3">
      <c r="C16" s="24" t="s">
        <v>17</v>
      </c>
      <c r="E16" s="24"/>
      <c r="R16" s="191" t="s">
        <v>85</v>
      </c>
    </row>
    <row r="17" spans="3:29" s="21" customFormat="1" ht="14.25" x14ac:dyDescent="0.2">
      <c r="D17" s="323" t="s">
        <v>18</v>
      </c>
      <c r="E17" s="324"/>
      <c r="F17" s="324"/>
      <c r="G17" s="325"/>
      <c r="H17" s="324" t="s">
        <v>19</v>
      </c>
      <c r="I17" s="324"/>
      <c r="J17" s="324" t="s">
        <v>20</v>
      </c>
      <c r="K17" s="324"/>
      <c r="L17" s="324"/>
      <c r="M17" s="324" t="s">
        <v>21</v>
      </c>
      <c r="N17" s="326"/>
      <c r="O17" s="25"/>
      <c r="P17" s="323" t="s">
        <v>11</v>
      </c>
      <c r="Q17" s="326"/>
      <c r="R17" s="183" t="s">
        <v>22</v>
      </c>
      <c r="T17" s="26" t="s">
        <v>96</v>
      </c>
    </row>
    <row r="18" spans="3:29" s="21" customFormat="1" ht="14.25" x14ac:dyDescent="0.2">
      <c r="C18" s="27">
        <v>1</v>
      </c>
      <c r="D18" s="291">
        <f>IF(AI11&gt;=1,F11,"")</f>
        <v>45813</v>
      </c>
      <c r="E18" s="292"/>
      <c r="F18" s="292"/>
      <c r="G18" s="293"/>
      <c r="H18" s="294">
        <f>IF($AI$11&gt;=1,H11,"")</f>
        <v>0.54166666666666663</v>
      </c>
      <c r="I18" s="295"/>
      <c r="J18" s="292">
        <f>IF($AI$11&gt;=1,D18+1,"")</f>
        <v>45814</v>
      </c>
      <c r="K18" s="295"/>
      <c r="L18" s="295"/>
      <c r="M18" s="294">
        <f>IF(AI11&gt;=1,H18,"")</f>
        <v>0.54166666666666663</v>
      </c>
      <c r="N18" s="296"/>
      <c r="O18" s="28"/>
      <c r="P18" s="302">
        <f>+IF($AI$11&gt;=1,1,0)</f>
        <v>1</v>
      </c>
      <c r="Q18" s="303"/>
      <c r="R18" s="184">
        <v>70</v>
      </c>
      <c r="T18" s="29">
        <f t="shared" ref="T18:T24" si="0">IF(P18=1,(R18),(0))</f>
        <v>70</v>
      </c>
    </row>
    <row r="19" spans="3:29" s="21" customFormat="1" ht="14.25" x14ac:dyDescent="0.2">
      <c r="C19" s="27">
        <v>2</v>
      </c>
      <c r="D19" s="291">
        <f>IF($AI$11&gt;=2,D18+1,"")</f>
        <v>45814</v>
      </c>
      <c r="E19" s="292"/>
      <c r="F19" s="292"/>
      <c r="G19" s="293"/>
      <c r="H19" s="294">
        <f>IF($AI$11&gt;=2,H18,"")</f>
        <v>0.54166666666666663</v>
      </c>
      <c r="I19" s="295"/>
      <c r="J19" s="292">
        <f>IF($AI$11&gt;=2,+J18+1,"")</f>
        <v>45815</v>
      </c>
      <c r="K19" s="295"/>
      <c r="L19" s="295"/>
      <c r="M19" s="294">
        <f>IF(AI11&gt;=2,M18,"")</f>
        <v>0.54166666666666663</v>
      </c>
      <c r="N19" s="296"/>
      <c r="O19" s="28"/>
      <c r="P19" s="302">
        <f>+IF($AI$11&gt;=2,1,0)</f>
        <v>1</v>
      </c>
      <c r="Q19" s="303"/>
      <c r="R19" s="184">
        <v>70</v>
      </c>
      <c r="T19" s="29">
        <f t="shared" si="0"/>
        <v>70</v>
      </c>
    </row>
    <row r="20" spans="3:29" s="21" customFormat="1" ht="14.25" x14ac:dyDescent="0.2">
      <c r="C20" s="27">
        <v>3</v>
      </c>
      <c r="D20" s="291">
        <f>IF($AI$11&gt;=3,D19+1,"")</f>
        <v>45815</v>
      </c>
      <c r="E20" s="292"/>
      <c r="F20" s="292"/>
      <c r="G20" s="293"/>
      <c r="H20" s="294">
        <f>IF($AI$11&gt;=3,H19,"")</f>
        <v>0.54166666666666663</v>
      </c>
      <c r="I20" s="295"/>
      <c r="J20" s="292">
        <f>IF($AI$11&gt;=3,+J19+1,"")</f>
        <v>45816</v>
      </c>
      <c r="K20" s="295"/>
      <c r="L20" s="295"/>
      <c r="M20" s="294">
        <f>IF(AI11&gt;=3,H20,"")</f>
        <v>0.54166666666666663</v>
      </c>
      <c r="N20" s="296"/>
      <c r="O20" s="28"/>
      <c r="P20" s="302">
        <f>+IF($AI$11&gt;=3,1,0)</f>
        <v>1</v>
      </c>
      <c r="Q20" s="303"/>
      <c r="R20" s="184">
        <v>70</v>
      </c>
      <c r="T20" s="29">
        <f t="shared" si="0"/>
        <v>70</v>
      </c>
    </row>
    <row r="21" spans="3:29" s="21" customFormat="1" ht="14.25" x14ac:dyDescent="0.2">
      <c r="C21" s="27">
        <v>4</v>
      </c>
      <c r="D21" s="291">
        <f>IF($AI$11&gt;=4,D20+1,"")</f>
        <v>45816</v>
      </c>
      <c r="E21" s="292"/>
      <c r="F21" s="292"/>
      <c r="G21" s="293"/>
      <c r="H21" s="294">
        <f>IF($AI$11&gt;=4,H20,"")</f>
        <v>0.54166666666666663</v>
      </c>
      <c r="I21" s="295"/>
      <c r="J21" s="292">
        <f>IF($AI$11&gt;=4,+J20+1,"")</f>
        <v>45817</v>
      </c>
      <c r="K21" s="295"/>
      <c r="L21" s="295"/>
      <c r="M21" s="294">
        <f>IF(AI11&gt;=4,H21,"")</f>
        <v>0.54166666666666663</v>
      </c>
      <c r="N21" s="296"/>
      <c r="O21" s="28"/>
      <c r="P21" s="302">
        <f>+IF($AI$11&gt;=4,1,0)</f>
        <v>1</v>
      </c>
      <c r="Q21" s="303"/>
      <c r="R21" s="184">
        <v>70</v>
      </c>
      <c r="T21" s="29">
        <f t="shared" si="0"/>
        <v>70</v>
      </c>
      <c r="AB21" s="30"/>
    </row>
    <row r="22" spans="3:29" s="21" customFormat="1" ht="14.25" x14ac:dyDescent="0.2">
      <c r="C22" s="27">
        <v>5</v>
      </c>
      <c r="D22" s="291" t="str">
        <f>IF($AI$11&gt;=5,D21+1,"")</f>
        <v/>
      </c>
      <c r="E22" s="292"/>
      <c r="F22" s="292"/>
      <c r="G22" s="293"/>
      <c r="H22" s="294" t="str">
        <f>IF($AI$11&gt;=5,H21,"")</f>
        <v/>
      </c>
      <c r="I22" s="295"/>
      <c r="J22" s="292" t="str">
        <f>IF($AI$11&gt;=5,+J21+1,"")</f>
        <v/>
      </c>
      <c r="K22" s="295"/>
      <c r="L22" s="295"/>
      <c r="M22" s="294" t="str">
        <f>IF(AI11&gt;=5,H22,"")</f>
        <v/>
      </c>
      <c r="N22" s="296"/>
      <c r="O22" s="28"/>
      <c r="P22" s="302">
        <f>+IF($AI$11&gt;=5,1,0)</f>
        <v>0</v>
      </c>
      <c r="Q22" s="303"/>
      <c r="R22" s="184">
        <v>70</v>
      </c>
      <c r="T22" s="29">
        <f t="shared" si="0"/>
        <v>0</v>
      </c>
      <c r="AB22" s="30"/>
      <c r="AC22" s="31"/>
    </row>
    <row r="23" spans="3:29" s="21" customFormat="1" ht="14.25" x14ac:dyDescent="0.2">
      <c r="C23" s="27">
        <v>6</v>
      </c>
      <c r="D23" s="291" t="str">
        <f>IF($AI$11&gt;=6,D22+1,"")</f>
        <v/>
      </c>
      <c r="E23" s="292"/>
      <c r="F23" s="292"/>
      <c r="G23" s="293"/>
      <c r="H23" s="294" t="str">
        <f>IF($AI$11&gt;=6,H22,"")</f>
        <v/>
      </c>
      <c r="I23" s="295"/>
      <c r="J23" s="292" t="str">
        <f>IF($AI$11&gt;=6,+J22+1,"")</f>
        <v/>
      </c>
      <c r="K23" s="295"/>
      <c r="L23" s="295"/>
      <c r="M23" s="294" t="str">
        <f>IF(AI11&gt;=6,H23,"")</f>
        <v/>
      </c>
      <c r="N23" s="296"/>
      <c r="O23" s="28"/>
      <c r="P23" s="302">
        <f>+IF($AI$11&gt;=6,1,0)</f>
        <v>0</v>
      </c>
      <c r="Q23" s="303"/>
      <c r="R23" s="184">
        <v>70</v>
      </c>
      <c r="T23" s="29">
        <f t="shared" si="0"/>
        <v>0</v>
      </c>
      <c r="AB23" s="30"/>
      <c r="AC23" s="32"/>
    </row>
    <row r="24" spans="3:29" s="21" customFormat="1" ht="15" thickBot="1" x14ac:dyDescent="0.25">
      <c r="C24" s="27">
        <v>7</v>
      </c>
      <c r="D24" s="291" t="str">
        <f>IF($AI$11&gt;=7,D23+1,"")</f>
        <v/>
      </c>
      <c r="E24" s="292"/>
      <c r="F24" s="292"/>
      <c r="G24" s="293"/>
      <c r="H24" s="294" t="str">
        <f>IF($AI$11&gt;=7,H23,"")</f>
        <v/>
      </c>
      <c r="I24" s="295"/>
      <c r="J24" s="292" t="str">
        <f>IF($AI$11&gt;=7,+J23+1,"")</f>
        <v/>
      </c>
      <c r="K24" s="295"/>
      <c r="L24" s="295"/>
      <c r="M24" s="294" t="str">
        <f>IF(AI11&gt;=7,H24,"")</f>
        <v/>
      </c>
      <c r="N24" s="296"/>
      <c r="O24" s="28"/>
      <c r="P24" s="297">
        <f>+IF($AI$11&gt;=7,1,0)</f>
        <v>0</v>
      </c>
      <c r="Q24" s="298"/>
      <c r="R24" s="185">
        <v>70</v>
      </c>
      <c r="T24" s="33">
        <f t="shared" si="0"/>
        <v>0</v>
      </c>
      <c r="X24" s="32"/>
      <c r="AB24" s="30"/>
    </row>
    <row r="25" spans="3:29" s="21" customFormat="1" ht="15" customHeight="1" thickBot="1" x14ac:dyDescent="0.3">
      <c r="C25" s="24" t="s">
        <v>97</v>
      </c>
      <c r="E25" s="24"/>
      <c r="F25" s="34"/>
      <c r="G25" s="35"/>
      <c r="H25" s="34"/>
      <c r="I25" s="32"/>
      <c r="J25" s="36"/>
      <c r="K25" s="36"/>
      <c r="M25" s="37"/>
      <c r="N25" s="37"/>
      <c r="O25" s="214" t="s">
        <v>98</v>
      </c>
      <c r="P25" s="304">
        <f>SUM(P18:Q24)</f>
        <v>4</v>
      </c>
      <c r="Q25" s="305"/>
      <c r="R25" s="185">
        <v>70</v>
      </c>
      <c r="S25" s="82"/>
      <c r="T25" s="83">
        <f>P25*R25</f>
        <v>280</v>
      </c>
      <c r="AB25" s="32"/>
    </row>
    <row r="26" spans="3:29" s="21" customFormat="1" ht="15" customHeight="1" x14ac:dyDescent="0.25">
      <c r="C26" s="24"/>
      <c r="E26" s="24"/>
      <c r="F26" s="34"/>
      <c r="G26" s="35"/>
      <c r="H26" s="34"/>
      <c r="I26" s="32"/>
      <c r="J26" s="36"/>
      <c r="K26" s="36"/>
      <c r="M26" s="37"/>
      <c r="N26" s="37"/>
      <c r="O26" s="37"/>
      <c r="P26" s="37"/>
      <c r="R26" s="38"/>
      <c r="T26" s="39"/>
      <c r="AB26" s="32"/>
    </row>
    <row r="27" spans="3:29" s="21" customFormat="1" ht="15" hidden="1" customHeight="1" x14ac:dyDescent="0.25">
      <c r="C27" s="24"/>
      <c r="E27" s="24"/>
      <c r="F27" s="34"/>
      <c r="G27" s="35"/>
      <c r="H27" s="34"/>
      <c r="I27" s="32"/>
      <c r="J27" s="36"/>
      <c r="K27" s="36"/>
      <c r="M27" s="37"/>
      <c r="N27" s="37"/>
      <c r="O27" s="37"/>
      <c r="P27" s="37"/>
      <c r="R27" s="38"/>
      <c r="T27" s="39"/>
      <c r="AB27" s="32"/>
    </row>
    <row r="28" spans="3:29" s="21" customFormat="1" ht="15" hidden="1" customHeight="1" x14ac:dyDescent="0.25">
      <c r="C28" s="24"/>
      <c r="E28" s="24"/>
      <c r="F28" s="34"/>
      <c r="G28" s="35"/>
      <c r="H28" s="34"/>
      <c r="I28" s="32"/>
      <c r="J28" s="36"/>
      <c r="K28" s="36"/>
      <c r="M28" s="37"/>
      <c r="N28" s="37"/>
      <c r="O28" s="37"/>
      <c r="P28" s="37"/>
      <c r="R28" s="38"/>
      <c r="T28" s="39"/>
      <c r="AB28" s="32"/>
    </row>
    <row r="29" spans="3:29" s="21" customFormat="1" ht="15" hidden="1" customHeight="1" x14ac:dyDescent="0.25">
      <c r="C29" s="24"/>
      <c r="E29" s="24"/>
      <c r="F29" s="34"/>
      <c r="G29" s="35"/>
      <c r="H29" s="34"/>
      <c r="I29" s="32"/>
      <c r="J29" s="36"/>
      <c r="K29" s="36"/>
      <c r="M29" s="37"/>
      <c r="N29" s="37"/>
      <c r="O29" s="37"/>
      <c r="P29" s="37"/>
      <c r="R29" s="38"/>
      <c r="T29" s="39"/>
      <c r="AB29" s="32"/>
    </row>
    <row r="30" spans="3:29" s="21" customFormat="1" ht="15" hidden="1" customHeight="1" x14ac:dyDescent="0.25">
      <c r="C30" s="24"/>
      <c r="E30" s="24"/>
      <c r="F30" s="34"/>
      <c r="G30" s="35"/>
      <c r="H30" s="34"/>
      <c r="I30" s="32"/>
      <c r="J30" s="36"/>
      <c r="K30" s="36"/>
      <c r="M30" s="37"/>
      <c r="N30" s="37"/>
      <c r="O30" s="37"/>
      <c r="P30" s="37"/>
      <c r="R30" s="38"/>
      <c r="T30" s="39"/>
      <c r="AB30" s="32"/>
    </row>
    <row r="31" spans="3:29" s="21" customFormat="1" ht="15" hidden="1" customHeight="1" x14ac:dyDescent="0.25">
      <c r="C31" s="24"/>
      <c r="E31" s="24"/>
      <c r="F31" s="34"/>
      <c r="G31" s="35"/>
      <c r="H31" s="34"/>
      <c r="I31" s="32"/>
      <c r="J31" s="36"/>
      <c r="K31" s="36"/>
      <c r="M31" s="37"/>
      <c r="N31" s="37"/>
      <c r="O31" s="37"/>
      <c r="P31" s="37"/>
      <c r="R31" s="38"/>
      <c r="T31" s="39"/>
      <c r="AB31" s="32"/>
    </row>
    <row r="32" spans="3:29" s="21" customFormat="1" ht="15" hidden="1" customHeight="1" x14ac:dyDescent="0.25">
      <c r="C32" s="24"/>
      <c r="E32" s="24"/>
      <c r="F32" s="34"/>
      <c r="G32" s="35"/>
      <c r="H32" s="34"/>
      <c r="I32" s="32"/>
      <c r="J32" s="36"/>
      <c r="K32" s="36"/>
      <c r="M32" s="37"/>
      <c r="N32" s="37"/>
      <c r="O32" s="37"/>
      <c r="P32" s="37"/>
      <c r="R32" s="38"/>
      <c r="T32" s="39"/>
      <c r="AB32" s="32"/>
    </row>
    <row r="33" spans="3:34" s="21" customFormat="1" ht="15" hidden="1" customHeight="1" x14ac:dyDescent="0.25">
      <c r="C33" s="24"/>
      <c r="E33" s="24"/>
      <c r="F33" s="34"/>
      <c r="G33" s="35"/>
      <c r="H33" s="34"/>
      <c r="I33" s="32"/>
      <c r="J33" s="36"/>
      <c r="K33" s="36"/>
      <c r="M33" s="37"/>
      <c r="N33" s="37"/>
      <c r="O33" s="37"/>
      <c r="P33" s="37"/>
      <c r="R33" s="38"/>
      <c r="T33" s="39"/>
      <c r="AB33" s="32"/>
    </row>
    <row r="34" spans="3:34" s="21" customFormat="1" ht="15" hidden="1" customHeight="1" x14ac:dyDescent="0.25">
      <c r="C34" s="24"/>
      <c r="E34" s="24"/>
      <c r="F34" s="34"/>
      <c r="G34" s="35"/>
      <c r="H34" s="34"/>
      <c r="I34" s="32"/>
      <c r="J34" s="36"/>
      <c r="K34" s="36"/>
      <c r="M34" s="37"/>
      <c r="N34" s="37"/>
      <c r="O34" s="37"/>
      <c r="P34" s="37"/>
      <c r="R34" s="38"/>
      <c r="T34" s="39"/>
      <c r="AB34" s="32"/>
    </row>
    <row r="35" spans="3:34" s="21" customFormat="1" ht="15" hidden="1" customHeight="1" thickBot="1" x14ac:dyDescent="0.3">
      <c r="C35" s="24" t="s">
        <v>23</v>
      </c>
      <c r="E35" s="24"/>
      <c r="F35" s="34"/>
      <c r="G35" s="35"/>
      <c r="H35" s="34"/>
      <c r="I35" s="32"/>
      <c r="J35" s="36"/>
      <c r="K35" s="36"/>
      <c r="M35" s="37"/>
      <c r="N35" s="37"/>
      <c r="O35" s="37"/>
      <c r="P35" s="37"/>
      <c r="R35" s="38"/>
      <c r="T35" s="39"/>
      <c r="AB35" s="32"/>
    </row>
    <row r="36" spans="3:34" s="21" customFormat="1" ht="15" hidden="1" customHeight="1" thickBot="1" x14ac:dyDescent="0.3">
      <c r="C36" s="40"/>
      <c r="E36" s="299" t="s">
        <v>24</v>
      </c>
      <c r="F36" s="300"/>
      <c r="G36" s="300"/>
      <c r="H36" s="300"/>
      <c r="I36" s="300"/>
      <c r="J36" s="301"/>
      <c r="K36" s="41"/>
      <c r="M36" s="38"/>
    </row>
    <row r="37" spans="3:34" s="32" customFormat="1" ht="15" hidden="1" customHeight="1" thickBot="1" x14ac:dyDescent="0.25">
      <c r="C37" s="21"/>
      <c r="E37" s="287" t="s">
        <v>25</v>
      </c>
      <c r="F37" s="288"/>
      <c r="G37" s="287" t="s">
        <v>26</v>
      </c>
      <c r="H37" s="288"/>
      <c r="I37" s="287" t="s">
        <v>27</v>
      </c>
      <c r="J37" s="288"/>
      <c r="K37" s="42"/>
      <c r="L37" s="289" t="s">
        <v>28</v>
      </c>
      <c r="M37" s="290"/>
      <c r="O37" s="192" t="s">
        <v>29</v>
      </c>
    </row>
    <row r="38" spans="3:34" s="32" customFormat="1" ht="15" hidden="1" customHeight="1" x14ac:dyDescent="0.25">
      <c r="C38" s="279" t="s">
        <v>30</v>
      </c>
      <c r="D38" s="280"/>
      <c r="E38" s="44"/>
      <c r="F38" s="43"/>
      <c r="G38" s="44"/>
      <c r="H38" s="43"/>
      <c r="I38" s="44"/>
      <c r="J38" s="43"/>
      <c r="K38" s="45"/>
      <c r="L38" s="281">
        <f>F38+H38+J38</f>
        <v>0</v>
      </c>
      <c r="M38" s="282"/>
      <c r="O38" s="193">
        <f t="shared" ref="O38:O44" si="1">IF(L38 &lt;=T18,L38,T18)</f>
        <v>0</v>
      </c>
    </row>
    <row r="39" spans="3:34" s="32" customFormat="1" ht="15" hidden="1" customHeight="1" x14ac:dyDescent="0.25">
      <c r="C39" s="279" t="s">
        <v>31</v>
      </c>
      <c r="D39" s="280"/>
      <c r="E39" s="46"/>
      <c r="F39" s="47"/>
      <c r="G39" s="48"/>
      <c r="H39" s="47"/>
      <c r="I39" s="48"/>
      <c r="J39" s="47"/>
      <c r="K39" s="45"/>
      <c r="L39" s="281">
        <f>F39+H39+J39</f>
        <v>0</v>
      </c>
      <c r="M39" s="282"/>
      <c r="O39" s="193">
        <f t="shared" si="1"/>
        <v>0</v>
      </c>
      <c r="R39" s="49"/>
    </row>
    <row r="40" spans="3:34" s="32" customFormat="1" ht="15" hidden="1" customHeight="1" x14ac:dyDescent="0.25">
      <c r="C40" s="279" t="s">
        <v>32</v>
      </c>
      <c r="D40" s="280"/>
      <c r="E40" s="46"/>
      <c r="F40" s="47"/>
      <c r="G40" s="48"/>
      <c r="H40" s="47"/>
      <c r="I40" s="48"/>
      <c r="J40" s="47"/>
      <c r="K40" s="45"/>
      <c r="L40" s="281">
        <f t="shared" ref="L40:L44" si="2">F40+H40+J40</f>
        <v>0</v>
      </c>
      <c r="M40" s="282"/>
      <c r="O40" s="193">
        <f t="shared" si="1"/>
        <v>0</v>
      </c>
      <c r="R40" s="49"/>
    </row>
    <row r="41" spans="3:34" s="32" customFormat="1" ht="15" hidden="1" customHeight="1" x14ac:dyDescent="0.25">
      <c r="C41" s="279" t="s">
        <v>33</v>
      </c>
      <c r="D41" s="280"/>
      <c r="E41" s="46"/>
      <c r="F41" s="47"/>
      <c r="G41" s="48"/>
      <c r="H41" s="47"/>
      <c r="I41" s="48"/>
      <c r="J41" s="47"/>
      <c r="K41" s="45"/>
      <c r="L41" s="281">
        <f t="shared" si="2"/>
        <v>0</v>
      </c>
      <c r="M41" s="282"/>
      <c r="O41" s="193">
        <f t="shared" si="1"/>
        <v>0</v>
      </c>
    </row>
    <row r="42" spans="3:34" s="32" customFormat="1" ht="15" hidden="1" customHeight="1" x14ac:dyDescent="0.25">
      <c r="C42" s="279" t="s">
        <v>34</v>
      </c>
      <c r="D42" s="280"/>
      <c r="E42" s="46"/>
      <c r="F42" s="47"/>
      <c r="G42" s="48"/>
      <c r="H42" s="47"/>
      <c r="I42" s="48"/>
      <c r="J42" s="47"/>
      <c r="K42" s="45"/>
      <c r="L42" s="281">
        <f t="shared" si="2"/>
        <v>0</v>
      </c>
      <c r="M42" s="282"/>
      <c r="O42" s="193">
        <f t="shared" si="1"/>
        <v>0</v>
      </c>
    </row>
    <row r="43" spans="3:34" s="32" customFormat="1" ht="15" hidden="1" customHeight="1" x14ac:dyDescent="0.25">
      <c r="C43" s="279" t="s">
        <v>35</v>
      </c>
      <c r="D43" s="280"/>
      <c r="E43" s="46"/>
      <c r="F43" s="47"/>
      <c r="G43" s="48"/>
      <c r="H43" s="50"/>
      <c r="I43" s="48"/>
      <c r="J43" s="50"/>
      <c r="K43" s="45"/>
      <c r="L43" s="281">
        <f t="shared" si="2"/>
        <v>0</v>
      </c>
      <c r="M43" s="282"/>
      <c r="O43" s="193">
        <f t="shared" si="1"/>
        <v>0</v>
      </c>
    </row>
    <row r="44" spans="3:34" s="32" customFormat="1" ht="15" hidden="1" customHeight="1" thickBot="1" x14ac:dyDescent="0.3">
      <c r="C44" s="283" t="s">
        <v>36</v>
      </c>
      <c r="D44" s="284"/>
      <c r="E44" s="51"/>
      <c r="F44" s="52"/>
      <c r="G44" s="53"/>
      <c r="H44" s="54"/>
      <c r="I44" s="53"/>
      <c r="J44" s="54"/>
      <c r="K44" s="55"/>
      <c r="L44" s="285">
        <f t="shared" si="2"/>
        <v>0</v>
      </c>
      <c r="M44" s="286"/>
      <c r="O44" s="193">
        <f t="shared" si="1"/>
        <v>0</v>
      </c>
    </row>
    <row r="45" spans="3:34" s="32" customFormat="1" ht="15" hidden="1" customHeight="1" thickBot="1" x14ac:dyDescent="0.25">
      <c r="C45" s="56" t="s">
        <v>37</v>
      </c>
      <c r="D45" s="57"/>
      <c r="E45" s="58"/>
      <c r="F45" s="59"/>
      <c r="G45" s="59"/>
      <c r="H45" s="60"/>
      <c r="I45" s="272">
        <f>SUM(F38:F44)+SUM(H38:H44)+SUM(J38:J44)</f>
        <v>0</v>
      </c>
      <c r="J45" s="273"/>
      <c r="L45" s="274">
        <f>SUM(M38:M44)</f>
        <v>0</v>
      </c>
      <c r="M45" s="275"/>
      <c r="O45" s="83">
        <f>SUM(O38:O44)</f>
        <v>0</v>
      </c>
      <c r="U45" s="38"/>
      <c r="V45" s="38"/>
      <c r="W45" s="38"/>
      <c r="X45" s="38"/>
      <c r="Y45" s="38"/>
      <c r="Z45" s="38"/>
      <c r="AA45" s="38"/>
      <c r="AB45" s="38"/>
      <c r="AC45" s="38"/>
      <c r="AD45" s="38"/>
      <c r="AE45" s="38"/>
    </row>
    <row r="46" spans="3:34" s="21" customFormat="1" ht="15" x14ac:dyDescent="0.25">
      <c r="C46" s="24" t="s">
        <v>100</v>
      </c>
      <c r="G46" s="61"/>
      <c r="H46" s="276" t="s">
        <v>38</v>
      </c>
      <c r="I46" s="277"/>
      <c r="J46" s="276" t="s">
        <v>19</v>
      </c>
      <c r="K46" s="278"/>
      <c r="L46" s="277"/>
      <c r="M46" s="276" t="s">
        <v>21</v>
      </c>
      <c r="N46" s="277"/>
      <c r="O46" s="62"/>
      <c r="P46" s="63"/>
      <c r="Q46" s="208" t="s">
        <v>12</v>
      </c>
      <c r="R46" s="64" t="s">
        <v>22</v>
      </c>
      <c r="T46" s="65" t="s">
        <v>29</v>
      </c>
      <c r="W46" s="38"/>
      <c r="X46" s="38"/>
      <c r="Y46" s="38"/>
      <c r="Z46" s="38"/>
      <c r="AA46" s="38"/>
      <c r="AB46" s="38"/>
      <c r="AC46" s="66"/>
    </row>
    <row r="47" spans="3:34" s="21" customFormat="1" ht="14.25" x14ac:dyDescent="0.2">
      <c r="D47" s="266" t="s">
        <v>39</v>
      </c>
      <c r="E47" s="266"/>
      <c r="F47" s="266"/>
      <c r="G47" s="266"/>
      <c r="H47" s="267" t="str">
        <f>IF(AND(AJ11&gt;0,$AJ$11&lt;2),$J$11,"")</f>
        <v/>
      </c>
      <c r="I47" s="268"/>
      <c r="J47" s="269" t="str">
        <f>IF(AND(AJ11&gt;0,$AJ$11&lt;2),$H$11,"")</f>
        <v/>
      </c>
      <c r="K47" s="270"/>
      <c r="L47" s="271"/>
      <c r="M47" s="269" t="str">
        <f>IF(AND(AJ11&gt;0,$AJ$11&lt;2),$M$11,"")</f>
        <v/>
      </c>
      <c r="N47" s="271"/>
      <c r="O47" s="62"/>
      <c r="P47" s="63"/>
      <c r="Q47" s="67">
        <f>IF($AJ$11&lt;2,$AJ$11,0)</f>
        <v>0</v>
      </c>
      <c r="R47" s="68">
        <v>0</v>
      </c>
      <c r="T47" s="69">
        <f>IF(Q47&gt;0,R47,0)</f>
        <v>0</v>
      </c>
      <c r="AC47" s="70"/>
      <c r="AH47" s="39"/>
    </row>
    <row r="48" spans="3:34" s="21" customFormat="1" ht="15" customHeight="1" x14ac:dyDescent="0.2">
      <c r="D48" s="266" t="s">
        <v>40</v>
      </c>
      <c r="E48" s="266"/>
      <c r="F48" s="266"/>
      <c r="G48" s="266"/>
      <c r="H48" s="267">
        <f>IF(AND($AJ$11&gt;=2,$AJ$11&lt;6),$J$11,"")</f>
        <v>45817</v>
      </c>
      <c r="I48" s="268"/>
      <c r="J48" s="269">
        <f>IF(AND($AJ$11&gt;=2,$AJ$11&lt;6),$H$11,"")</f>
        <v>0.54166666666666663</v>
      </c>
      <c r="K48" s="270"/>
      <c r="L48" s="271"/>
      <c r="M48" s="269">
        <f>IF(AND($AJ$11&gt;=2,$AJ$11&lt;6),$M$11,"")</f>
        <v>0.66666666666666663</v>
      </c>
      <c r="N48" s="271"/>
      <c r="O48" s="62"/>
      <c r="P48" s="63"/>
      <c r="Q48" s="67">
        <f>IF(AND($AJ$11&gt;=2,AJ11&lt;6),$AJ$11,0)</f>
        <v>3</v>
      </c>
      <c r="R48" s="68">
        <v>25</v>
      </c>
      <c r="T48" s="69">
        <f>IF(Q48&gt;0,R48,0)</f>
        <v>25</v>
      </c>
      <c r="AC48" s="70"/>
      <c r="AH48" s="39"/>
    </row>
    <row r="49" spans="1:32" s="21" customFormat="1" ht="14.25" x14ac:dyDescent="0.2">
      <c r="D49" s="266" t="s">
        <v>41</v>
      </c>
      <c r="E49" s="266"/>
      <c r="F49" s="266"/>
      <c r="G49" s="266"/>
      <c r="H49" s="267" t="str">
        <f>IF(AND($AJ$11&gt;=6,$AJ$11&lt;12),$J$11,"")</f>
        <v/>
      </c>
      <c r="I49" s="268"/>
      <c r="J49" s="269" t="str">
        <f>IF(AND($AJ$11&gt;=6,$AJ$11&lt;12),$H$11,"")</f>
        <v/>
      </c>
      <c r="K49" s="270"/>
      <c r="L49" s="271"/>
      <c r="M49" s="269" t="str">
        <f>IF(AND($AJ$11&gt;=6,$AJ$11&lt;12),$M$11,"")</f>
        <v/>
      </c>
      <c r="N49" s="271"/>
      <c r="O49" s="62"/>
      <c r="P49" s="63"/>
      <c r="Q49" s="67">
        <f>IF(AND($AJ$11&gt;=6,AJ11&lt;12),$AJ$11,0)</f>
        <v>0</v>
      </c>
      <c r="R49" s="68">
        <v>50</v>
      </c>
      <c r="T49" s="69">
        <f>IF(Q49&gt;0,R49,0)</f>
        <v>0</v>
      </c>
      <c r="AC49" s="71"/>
    </row>
    <row r="50" spans="1:32" s="21" customFormat="1" ht="15" thickBot="1" x14ac:dyDescent="0.25">
      <c r="D50" s="254" t="s">
        <v>42</v>
      </c>
      <c r="E50" s="254"/>
      <c r="F50" s="254"/>
      <c r="G50" s="254"/>
      <c r="H50" s="255" t="str">
        <f>IF($AJ$11&gt;=12,$J$11,"")</f>
        <v/>
      </c>
      <c r="I50" s="256"/>
      <c r="J50" s="257" t="str">
        <f>IF($AJ$11&gt;=12,$H$11,"")</f>
        <v/>
      </c>
      <c r="K50" s="258"/>
      <c r="L50" s="259"/>
      <c r="M50" s="257" t="str">
        <f>IF($AJ$11&gt;=12,$M$11,"")</f>
        <v/>
      </c>
      <c r="N50" s="259"/>
      <c r="O50" s="72"/>
      <c r="P50" s="73"/>
      <c r="Q50" s="74">
        <f>IF($AJ$11&gt;=12,$AJ$11,0)</f>
        <v>0</v>
      </c>
      <c r="R50" s="75">
        <v>70</v>
      </c>
      <c r="T50" s="69">
        <f>IF(Q50&gt;0,R50,0)</f>
        <v>0</v>
      </c>
      <c r="U50" s="39">
        <f>SUM(T47:T50)</f>
        <v>25</v>
      </c>
      <c r="V50" s="39"/>
      <c r="AC50" s="71"/>
      <c r="AD50" s="39"/>
      <c r="AE50" s="39"/>
      <c r="AF50" s="39"/>
    </row>
    <row r="51" spans="1:32" s="21" customFormat="1" ht="15.75" hidden="1" thickBot="1" x14ac:dyDescent="0.3">
      <c r="D51" s="76" t="s">
        <v>43</v>
      </c>
      <c r="E51" s="77"/>
      <c r="F51" s="78"/>
      <c r="G51" s="78"/>
      <c r="H51" s="260">
        <v>0</v>
      </c>
      <c r="I51" s="261"/>
      <c r="J51" s="238">
        <v>0</v>
      </c>
      <c r="K51" s="262"/>
      <c r="L51" s="262"/>
      <c r="M51" s="238">
        <v>0</v>
      </c>
      <c r="N51" s="239"/>
      <c r="O51" s="238">
        <v>0</v>
      </c>
      <c r="P51" s="239"/>
      <c r="Q51" s="207">
        <v>0</v>
      </c>
      <c r="R51" s="207">
        <v>0</v>
      </c>
      <c r="S51" s="79"/>
      <c r="T51" s="80">
        <f>H51+J51+M51+Q51+R51+O51</f>
        <v>0</v>
      </c>
      <c r="AC51" s="71"/>
    </row>
    <row r="52" spans="1:32" s="21" customFormat="1" ht="15.75" thickBot="1" x14ac:dyDescent="0.3">
      <c r="D52" s="240" t="s">
        <v>44</v>
      </c>
      <c r="E52" s="241"/>
      <c r="F52" s="241"/>
      <c r="G52" s="241"/>
      <c r="H52" s="241"/>
      <c r="I52" s="241"/>
      <c r="J52" s="241"/>
      <c r="K52" s="241"/>
      <c r="L52" s="241"/>
      <c r="M52" s="242"/>
      <c r="N52" s="243"/>
      <c r="O52" s="243"/>
      <c r="P52" s="243"/>
      <c r="Q52" s="243"/>
      <c r="R52" s="81">
        <f>U50</f>
        <v>25</v>
      </c>
      <c r="S52" s="82"/>
      <c r="T52" s="83">
        <f>SUM(T47:T51)</f>
        <v>25</v>
      </c>
      <c r="U52" s="39">
        <f>SUM(T51:T52)</f>
        <v>25</v>
      </c>
      <c r="V52" s="39"/>
      <c r="W52" s="39"/>
      <c r="X52" s="39"/>
      <c r="Y52" s="39"/>
      <c r="Z52" s="39"/>
      <c r="AA52" s="39"/>
      <c r="AB52" s="39"/>
      <c r="AC52" s="84"/>
      <c r="AD52" s="39"/>
      <c r="AE52" s="39"/>
      <c r="AF52" s="39"/>
    </row>
    <row r="53" spans="1:32" s="21" customFormat="1" ht="15.75" x14ac:dyDescent="0.25">
      <c r="B53" s="85"/>
      <c r="C53" s="86" t="s">
        <v>45</v>
      </c>
      <c r="D53" s="87"/>
      <c r="E53" s="88"/>
      <c r="F53" s="89"/>
      <c r="G53" s="89"/>
      <c r="H53" s="90"/>
      <c r="I53" s="90"/>
      <c r="J53" s="91"/>
      <c r="K53" s="91"/>
      <c r="L53" s="91"/>
      <c r="M53" s="91"/>
      <c r="N53" s="91"/>
      <c r="O53" s="91"/>
      <c r="P53" s="91"/>
      <c r="Q53" s="91"/>
      <c r="R53" s="91"/>
      <c r="S53" s="91"/>
      <c r="T53" s="92">
        <f>T25</f>
        <v>280</v>
      </c>
      <c r="AC53" s="71"/>
    </row>
    <row r="54" spans="1:32" s="22" customFormat="1" ht="15.75" hidden="1" x14ac:dyDescent="0.25">
      <c r="C54" s="22" t="s">
        <v>46</v>
      </c>
      <c r="F54" s="93"/>
      <c r="G54" s="94"/>
      <c r="H54" s="93"/>
      <c r="J54" s="95"/>
      <c r="K54" s="95"/>
      <c r="M54" s="96"/>
      <c r="N54" s="96"/>
      <c r="O54" s="96"/>
      <c r="P54" s="96"/>
      <c r="R54" s="97"/>
      <c r="T54" s="97">
        <f>O45+T53</f>
        <v>280</v>
      </c>
      <c r="W54" s="39"/>
      <c r="X54" s="39"/>
      <c r="Y54" s="39"/>
      <c r="Z54" s="39"/>
      <c r="AA54" s="39"/>
      <c r="AB54" s="39"/>
      <c r="AC54" s="84"/>
    </row>
    <row r="55" spans="1:32" s="22" customFormat="1" ht="15.75" hidden="1" x14ac:dyDescent="0.25">
      <c r="D55" s="22" t="s">
        <v>47</v>
      </c>
      <c r="F55" s="93"/>
      <c r="G55" s="94"/>
      <c r="H55" s="93"/>
      <c r="J55" s="95"/>
      <c r="K55" s="95"/>
      <c r="M55" s="96"/>
      <c r="N55" s="96"/>
      <c r="O55" s="96"/>
      <c r="P55" s="96"/>
      <c r="R55" s="97"/>
      <c r="T55" s="98">
        <f>I45+T51</f>
        <v>0</v>
      </c>
      <c r="W55" s="21"/>
      <c r="X55" s="21"/>
      <c r="Y55" s="21"/>
      <c r="Z55" s="21"/>
      <c r="AA55" s="21"/>
      <c r="AB55" s="21"/>
      <c r="AC55" s="71"/>
    </row>
    <row r="56" spans="1:32" s="22" customFormat="1" ht="16.5" thickBot="1" x14ac:dyDescent="0.3">
      <c r="B56" s="85"/>
      <c r="C56" s="99" t="s">
        <v>99</v>
      </c>
      <c r="D56" s="99"/>
      <c r="E56" s="99"/>
      <c r="F56" s="100"/>
      <c r="G56" s="101"/>
      <c r="H56" s="100"/>
      <c r="I56" s="102"/>
      <c r="J56" s="103"/>
      <c r="K56" s="104"/>
      <c r="L56" s="99"/>
      <c r="M56" s="105"/>
      <c r="N56" s="105"/>
      <c r="O56" s="106"/>
      <c r="P56" s="106"/>
      <c r="Q56" s="102"/>
      <c r="R56" s="107"/>
      <c r="S56" s="99"/>
      <c r="T56" s="108">
        <f>T52+T53</f>
        <v>305</v>
      </c>
      <c r="AC56" s="109"/>
    </row>
    <row r="57" spans="1:32" s="22" customFormat="1" ht="16.5" thickBot="1" x14ac:dyDescent="0.3">
      <c r="A57" s="263" t="s">
        <v>87</v>
      </c>
      <c r="B57" s="264"/>
      <c r="C57" s="264"/>
      <c r="D57" s="264"/>
      <c r="E57" s="264"/>
      <c r="F57" s="264"/>
      <c r="G57" s="264"/>
      <c r="H57" s="264"/>
      <c r="I57" s="264"/>
      <c r="J57" s="264"/>
      <c r="K57" s="264"/>
      <c r="L57" s="264"/>
      <c r="M57" s="264"/>
      <c r="N57" s="264"/>
      <c r="O57" s="264"/>
      <c r="P57" s="264"/>
      <c r="Q57" s="264"/>
      <c r="R57" s="264"/>
      <c r="S57" s="264"/>
      <c r="T57" s="265"/>
      <c r="AC57" s="109"/>
    </row>
    <row r="58" spans="1:32" s="32" customFormat="1" ht="16.5" thickBot="1" x14ac:dyDescent="0.3">
      <c r="F58" s="244" t="s">
        <v>48</v>
      </c>
      <c r="G58" s="245"/>
      <c r="H58" s="245"/>
      <c r="I58" s="245"/>
      <c r="J58" s="246"/>
      <c r="K58" s="36"/>
      <c r="M58" s="37"/>
      <c r="N58" s="37"/>
      <c r="O58" s="247" t="s">
        <v>49</v>
      </c>
      <c r="P58" s="248"/>
      <c r="Q58" s="248"/>
      <c r="R58" s="249"/>
      <c r="W58" s="22"/>
      <c r="X58" s="22"/>
      <c r="Y58" s="22"/>
      <c r="Z58" s="22"/>
      <c r="AA58" s="22"/>
      <c r="AB58" s="22"/>
      <c r="AC58" s="109"/>
    </row>
    <row r="59" spans="1:32" s="23" customFormat="1" ht="16.5" thickBot="1" x14ac:dyDescent="0.3">
      <c r="B59" s="85"/>
      <c r="C59" s="99" t="s">
        <v>50</v>
      </c>
      <c r="D59" s="99"/>
      <c r="E59" s="110"/>
      <c r="F59" s="186">
        <v>251233</v>
      </c>
      <c r="G59" s="111"/>
      <c r="H59" s="250">
        <v>768.26</v>
      </c>
      <c r="I59" s="251"/>
      <c r="J59" s="111"/>
      <c r="K59" s="110"/>
      <c r="L59" s="110"/>
      <c r="M59" s="110"/>
      <c r="N59" s="110"/>
      <c r="O59" s="111"/>
      <c r="P59" s="252">
        <v>0</v>
      </c>
      <c r="Q59" s="253"/>
      <c r="R59" s="111"/>
      <c r="S59" s="99"/>
      <c r="T59" s="119">
        <f>P59</f>
        <v>0</v>
      </c>
      <c r="W59" s="22"/>
      <c r="X59" s="22"/>
      <c r="Y59" s="22"/>
      <c r="Z59" s="22"/>
      <c r="AA59" s="22"/>
      <c r="AB59" s="22"/>
      <c r="AC59" s="109"/>
    </row>
    <row r="60" spans="1:32" s="21" customFormat="1" ht="6.6" customHeight="1" x14ac:dyDescent="0.2">
      <c r="H60" s="112"/>
      <c r="I60" s="112"/>
      <c r="R60" s="39"/>
      <c r="W60" s="32"/>
      <c r="X60" s="32"/>
      <c r="Y60" s="32"/>
      <c r="Z60" s="32"/>
      <c r="AA60" s="32"/>
      <c r="AB60" s="32"/>
      <c r="AC60" s="70"/>
    </row>
    <row r="61" spans="1:32" s="23" customFormat="1" ht="16.5" thickBot="1" x14ac:dyDescent="0.3">
      <c r="C61" s="23" t="s">
        <v>51</v>
      </c>
      <c r="D61" s="22"/>
      <c r="E61" s="22"/>
      <c r="H61" s="113"/>
      <c r="I61" s="113"/>
      <c r="Q61" s="22"/>
      <c r="R61" s="114"/>
      <c r="S61" s="22"/>
      <c r="AB61" s="115"/>
    </row>
    <row r="62" spans="1:32" ht="16.5" thickBot="1" x14ac:dyDescent="0.3">
      <c r="D62" s="116" t="s">
        <v>52</v>
      </c>
      <c r="E62" s="116"/>
      <c r="F62" s="186"/>
      <c r="G62" s="117"/>
      <c r="H62" s="221">
        <v>0</v>
      </c>
      <c r="I62" s="222"/>
      <c r="J62" s="117"/>
      <c r="K62" s="117"/>
      <c r="L62" s="117"/>
      <c r="M62" s="117"/>
      <c r="N62" s="117"/>
      <c r="O62" s="117"/>
      <c r="P62" s="223">
        <v>0</v>
      </c>
      <c r="Q62" s="224"/>
      <c r="R62" s="117"/>
      <c r="S62" s="118"/>
      <c r="T62" s="119">
        <f>P62</f>
        <v>0</v>
      </c>
    </row>
    <row r="63" spans="1:32" ht="16.5" thickBot="1" x14ac:dyDescent="0.3">
      <c r="D63" s="1" t="s">
        <v>53</v>
      </c>
      <c r="F63" s="186"/>
      <c r="G63" s="120"/>
      <c r="H63" s="221">
        <v>0</v>
      </c>
      <c r="I63" s="222"/>
      <c r="J63" s="120"/>
      <c r="K63" s="120"/>
      <c r="L63" s="120"/>
      <c r="M63" s="120"/>
      <c r="N63" s="120"/>
      <c r="O63" s="120"/>
      <c r="P63" s="223">
        <v>0</v>
      </c>
      <c r="Q63" s="224"/>
      <c r="R63" s="120"/>
      <c r="S63" s="118"/>
      <c r="T63" s="119">
        <f>P63</f>
        <v>0</v>
      </c>
    </row>
    <row r="64" spans="1:32" ht="16.5" thickBot="1" x14ac:dyDescent="0.3">
      <c r="D64" s="116" t="s">
        <v>54</v>
      </c>
      <c r="E64" s="116"/>
      <c r="F64" s="186"/>
      <c r="G64" s="120"/>
      <c r="H64" s="221">
        <v>0</v>
      </c>
      <c r="I64" s="222"/>
      <c r="J64" s="120"/>
      <c r="K64" s="120"/>
      <c r="L64" s="120"/>
      <c r="M64" s="120"/>
      <c r="N64" s="120"/>
      <c r="O64" s="120"/>
      <c r="P64" s="223">
        <v>0</v>
      </c>
      <c r="Q64" s="224"/>
      <c r="R64" s="120"/>
      <c r="S64" s="118"/>
      <c r="T64" s="119">
        <f>P64</f>
        <v>0</v>
      </c>
    </row>
    <row r="65" spans="2:24" ht="15" thickBot="1" x14ac:dyDescent="0.25">
      <c r="D65" s="205" t="s">
        <v>92</v>
      </c>
      <c r="E65" s="58"/>
      <c r="F65" s="206"/>
      <c r="G65" s="206"/>
      <c r="H65" s="206"/>
      <c r="I65" s="206"/>
      <c r="J65" s="116"/>
      <c r="K65" s="116"/>
      <c r="L65" s="116"/>
      <c r="M65" s="122"/>
      <c r="N65" s="122"/>
      <c r="O65" s="122"/>
      <c r="P65" s="235">
        <v>0</v>
      </c>
      <c r="Q65" s="236"/>
      <c r="R65" s="123">
        <v>0.67</v>
      </c>
      <c r="S65" s="118"/>
      <c r="T65" s="69">
        <f>ROUND(P65*R65,2)</f>
        <v>0</v>
      </c>
      <c r="X65" s="190" t="s">
        <v>94</v>
      </c>
    </row>
    <row r="66" spans="2:24" s="124" customFormat="1" ht="10.35" customHeight="1" x14ac:dyDescent="0.2">
      <c r="D66" s="125"/>
      <c r="E66" s="125"/>
      <c r="F66" s="126"/>
      <c r="G66" s="126"/>
      <c r="H66" s="126"/>
      <c r="I66" s="126"/>
      <c r="M66" s="127"/>
      <c r="N66" s="127"/>
      <c r="O66" s="127"/>
      <c r="P66" s="237" t="s">
        <v>55</v>
      </c>
      <c r="Q66" s="237"/>
      <c r="R66" s="126"/>
      <c r="S66" s="128"/>
      <c r="T66" s="129"/>
    </row>
    <row r="67" spans="2:24" s="133" customFormat="1" ht="15.75" x14ac:dyDescent="0.25">
      <c r="B67" s="85"/>
      <c r="C67" s="99" t="s">
        <v>56</v>
      </c>
      <c r="D67" s="99"/>
      <c r="E67" s="99"/>
      <c r="F67" s="130"/>
      <c r="G67" s="131"/>
      <c r="H67" s="130"/>
      <c r="I67" s="99"/>
      <c r="J67" s="104"/>
      <c r="K67" s="104"/>
      <c r="L67" s="99"/>
      <c r="M67" s="105"/>
      <c r="N67" s="105"/>
      <c r="O67" s="105"/>
      <c r="P67" s="105"/>
      <c r="Q67" s="99"/>
      <c r="R67" s="132"/>
      <c r="S67" s="118"/>
      <c r="T67" s="69">
        <f>SUM(T62:T65)</f>
        <v>0</v>
      </c>
    </row>
    <row r="68" spans="2:24" s="124" customFormat="1" ht="6.6" customHeight="1" x14ac:dyDescent="0.2">
      <c r="D68" s="125"/>
      <c r="E68" s="125"/>
      <c r="F68" s="126"/>
      <c r="G68" s="126"/>
      <c r="H68" s="126"/>
      <c r="I68" s="126"/>
      <c r="J68" s="126"/>
      <c r="K68" s="126"/>
      <c r="L68" s="126"/>
      <c r="M68" s="126"/>
      <c r="N68" s="126"/>
      <c r="O68" s="126"/>
      <c r="P68" s="126"/>
      <c r="Q68" s="125"/>
      <c r="S68" s="128"/>
      <c r="T68" s="129"/>
    </row>
    <row r="69" spans="2:24" ht="16.5" thickBot="1" x14ac:dyDescent="0.3">
      <c r="C69" s="23" t="s">
        <v>57</v>
      </c>
      <c r="D69" s="134"/>
      <c r="E69" s="134"/>
      <c r="F69" s="134"/>
      <c r="G69" s="134"/>
      <c r="H69" s="134"/>
      <c r="I69" s="134"/>
      <c r="J69" s="134"/>
      <c r="K69" s="134"/>
      <c r="L69" s="134"/>
      <c r="M69" s="134"/>
      <c r="N69" s="134"/>
      <c r="O69" s="134"/>
      <c r="P69" s="134"/>
      <c r="Q69" s="134"/>
      <c r="R69" s="134"/>
      <c r="S69" s="134"/>
      <c r="T69" s="35"/>
    </row>
    <row r="70" spans="2:24" ht="15" thickBot="1" x14ac:dyDescent="0.25">
      <c r="D70" s="116" t="s">
        <v>58</v>
      </c>
      <c r="E70" s="116"/>
      <c r="F70" s="117"/>
      <c r="G70" s="117"/>
      <c r="H70" s="221">
        <v>0</v>
      </c>
      <c r="I70" s="222"/>
      <c r="J70" s="117"/>
      <c r="K70" s="117"/>
      <c r="L70" s="117"/>
      <c r="M70" s="117"/>
      <c r="N70" s="117"/>
      <c r="O70" s="117"/>
      <c r="P70" s="223">
        <v>0</v>
      </c>
      <c r="Q70" s="224"/>
      <c r="R70" s="117"/>
      <c r="S70" s="118"/>
      <c r="T70" s="119">
        <f>P70</f>
        <v>0</v>
      </c>
    </row>
    <row r="71" spans="2:24" ht="16.5" thickBot="1" x14ac:dyDescent="0.3">
      <c r="D71" s="117" t="s">
        <v>59</v>
      </c>
      <c r="E71" s="117"/>
      <c r="F71" s="186">
        <v>251233</v>
      </c>
      <c r="G71" s="120"/>
      <c r="H71" s="221">
        <v>390</v>
      </c>
      <c r="I71" s="222"/>
      <c r="J71" s="120"/>
      <c r="K71" s="120"/>
      <c r="L71" s="120"/>
      <c r="M71" s="120"/>
      <c r="N71" s="120"/>
      <c r="O71" s="120"/>
      <c r="P71" s="223">
        <v>0</v>
      </c>
      <c r="Q71" s="224"/>
      <c r="R71" s="120"/>
      <c r="T71" s="119">
        <f>P71</f>
        <v>0</v>
      </c>
    </row>
    <row r="72" spans="2:24" ht="15" thickBot="1" x14ac:dyDescent="0.25">
      <c r="D72" s="120" t="s">
        <v>60</v>
      </c>
      <c r="E72" s="135"/>
      <c r="F72" s="135"/>
      <c r="G72" s="120"/>
      <c r="H72" s="221">
        <v>0</v>
      </c>
      <c r="I72" s="222"/>
      <c r="J72" s="120"/>
      <c r="K72" s="120"/>
      <c r="L72" s="135"/>
      <c r="M72" s="135"/>
      <c r="N72" s="135"/>
      <c r="O72" s="135"/>
      <c r="P72" s="223">
        <v>0</v>
      </c>
      <c r="Q72" s="224"/>
      <c r="R72" s="120"/>
      <c r="S72" s="118"/>
      <c r="T72" s="119">
        <f>P72</f>
        <v>0</v>
      </c>
    </row>
    <row r="73" spans="2:24" ht="6.6" customHeight="1" x14ac:dyDescent="0.2">
      <c r="R73" s="1"/>
      <c r="T73" s="2"/>
    </row>
    <row r="74" spans="2:24" s="133" customFormat="1" ht="15.75" x14ac:dyDescent="0.25">
      <c r="B74" s="85"/>
      <c r="C74" s="99" t="s">
        <v>61</v>
      </c>
      <c r="D74" s="99"/>
      <c r="E74" s="99"/>
      <c r="F74" s="130"/>
      <c r="G74" s="131"/>
      <c r="H74" s="130"/>
      <c r="I74" s="99"/>
      <c r="J74" s="104"/>
      <c r="K74" s="104"/>
      <c r="L74" s="99"/>
      <c r="M74" s="105"/>
      <c r="N74" s="105"/>
      <c r="O74" s="105"/>
      <c r="P74" s="105"/>
      <c r="Q74" s="99"/>
      <c r="R74" s="132"/>
      <c r="S74" s="118"/>
      <c r="T74" s="108">
        <f>SUM(T70:T72)</f>
        <v>0</v>
      </c>
    </row>
    <row r="75" spans="2:24" ht="6.6" customHeight="1" x14ac:dyDescent="0.2">
      <c r="R75" s="1"/>
      <c r="T75" s="2"/>
    </row>
    <row r="76" spans="2:24" s="133" customFormat="1" ht="15.75" x14ac:dyDescent="0.25">
      <c r="B76" s="85"/>
      <c r="C76" s="99" t="s">
        <v>62</v>
      </c>
      <c r="D76" s="99"/>
      <c r="E76" s="99"/>
      <c r="F76" s="130"/>
      <c r="G76" s="131"/>
      <c r="H76" s="130"/>
      <c r="I76" s="99"/>
      <c r="J76" s="104"/>
      <c r="K76" s="104"/>
      <c r="L76" s="99"/>
      <c r="M76" s="105"/>
      <c r="N76" s="105"/>
      <c r="O76" s="105"/>
      <c r="P76" s="105"/>
      <c r="Q76" s="99"/>
      <c r="R76" s="132"/>
      <c r="S76" s="118"/>
      <c r="T76" s="108">
        <f>T74+T67+T59+T56</f>
        <v>305</v>
      </c>
    </row>
    <row r="77" spans="2:24" ht="6.6" customHeight="1" x14ac:dyDescent="0.2"/>
    <row r="78" spans="2:24" ht="15.75" customHeight="1" x14ac:dyDescent="0.2">
      <c r="B78" s="180" t="s">
        <v>63</v>
      </c>
      <c r="C78" s="181"/>
      <c r="D78" s="181"/>
      <c r="E78" s="181"/>
      <c r="F78" s="181"/>
      <c r="G78" s="181"/>
      <c r="H78" s="181"/>
      <c r="I78" s="181"/>
      <c r="J78" s="181"/>
      <c r="K78" s="181"/>
      <c r="L78" s="181"/>
      <c r="M78" s="181"/>
      <c r="N78" s="181"/>
      <c r="O78" s="181"/>
      <c r="P78" s="181"/>
      <c r="Q78" s="181"/>
      <c r="R78" s="181"/>
      <c r="S78" s="181"/>
      <c r="T78" s="182"/>
    </row>
    <row r="79" spans="2:24" ht="6.6" customHeight="1" x14ac:dyDescent="0.2">
      <c r="B79" s="225"/>
      <c r="C79" s="226"/>
      <c r="D79" s="226"/>
      <c r="E79" s="226"/>
      <c r="F79" s="226"/>
      <c r="G79" s="226"/>
      <c r="H79" s="226"/>
      <c r="I79" s="226"/>
      <c r="J79" s="226"/>
      <c r="K79" s="226"/>
      <c r="L79" s="226"/>
      <c r="M79" s="226"/>
      <c r="N79" s="226"/>
      <c r="O79" s="226"/>
      <c r="P79" s="226"/>
      <c r="Q79" s="226"/>
      <c r="R79" s="226"/>
      <c r="S79" s="226"/>
      <c r="T79" s="227"/>
    </row>
    <row r="80" spans="2:24" ht="6.6" customHeight="1" x14ac:dyDescent="0.2">
      <c r="B80" s="225"/>
      <c r="C80" s="226"/>
      <c r="D80" s="226"/>
      <c r="E80" s="226"/>
      <c r="F80" s="226"/>
      <c r="G80" s="226"/>
      <c r="H80" s="226"/>
      <c r="I80" s="226"/>
      <c r="J80" s="226"/>
      <c r="K80" s="226"/>
      <c r="L80" s="226"/>
      <c r="M80" s="226"/>
      <c r="N80" s="226"/>
      <c r="O80" s="226"/>
      <c r="P80" s="226"/>
      <c r="Q80" s="226"/>
      <c r="R80" s="226"/>
      <c r="S80" s="226"/>
      <c r="T80" s="227"/>
    </row>
    <row r="81" spans="1:32" ht="6.6" customHeight="1" x14ac:dyDescent="0.2">
      <c r="B81" s="225"/>
      <c r="C81" s="226"/>
      <c r="D81" s="226"/>
      <c r="E81" s="226"/>
      <c r="F81" s="226"/>
      <c r="G81" s="226"/>
      <c r="H81" s="226"/>
      <c r="I81" s="226"/>
      <c r="J81" s="226"/>
      <c r="K81" s="226"/>
      <c r="L81" s="226"/>
      <c r="M81" s="226"/>
      <c r="N81" s="226"/>
      <c r="O81" s="226"/>
      <c r="P81" s="226"/>
      <c r="Q81" s="226"/>
      <c r="R81" s="226"/>
      <c r="S81" s="226"/>
      <c r="T81" s="227"/>
    </row>
    <row r="82" spans="1:32" ht="6.6" customHeight="1" x14ac:dyDescent="0.2">
      <c r="B82" s="225"/>
      <c r="C82" s="226"/>
      <c r="D82" s="226"/>
      <c r="E82" s="226"/>
      <c r="F82" s="226"/>
      <c r="G82" s="226"/>
      <c r="H82" s="226"/>
      <c r="I82" s="226"/>
      <c r="J82" s="226"/>
      <c r="K82" s="226"/>
      <c r="L82" s="226"/>
      <c r="M82" s="226"/>
      <c r="N82" s="226"/>
      <c r="O82" s="226"/>
      <c r="P82" s="226"/>
      <c r="Q82" s="226"/>
      <c r="R82" s="226"/>
      <c r="S82" s="226"/>
      <c r="T82" s="227"/>
    </row>
    <row r="83" spans="1:32" ht="6.6" customHeight="1" x14ac:dyDescent="0.2">
      <c r="B83" s="225"/>
      <c r="C83" s="226"/>
      <c r="D83" s="226"/>
      <c r="E83" s="226"/>
      <c r="F83" s="226"/>
      <c r="G83" s="226"/>
      <c r="H83" s="226"/>
      <c r="I83" s="226"/>
      <c r="J83" s="226"/>
      <c r="K83" s="226"/>
      <c r="L83" s="226"/>
      <c r="M83" s="226"/>
      <c r="N83" s="226"/>
      <c r="O83" s="226"/>
      <c r="P83" s="226"/>
      <c r="Q83" s="226"/>
      <c r="R83" s="226"/>
      <c r="S83" s="226"/>
      <c r="T83" s="227"/>
    </row>
    <row r="84" spans="1:32" ht="6.6" customHeight="1" x14ac:dyDescent="0.2">
      <c r="B84" s="225"/>
      <c r="C84" s="226"/>
      <c r="D84" s="226"/>
      <c r="E84" s="226"/>
      <c r="F84" s="226"/>
      <c r="G84" s="226"/>
      <c r="H84" s="226"/>
      <c r="I84" s="226"/>
      <c r="J84" s="226"/>
      <c r="K84" s="226"/>
      <c r="L84" s="226"/>
      <c r="M84" s="226"/>
      <c r="N84" s="226"/>
      <c r="O84" s="226"/>
      <c r="P84" s="226"/>
      <c r="Q84" s="226"/>
      <c r="R84" s="226"/>
      <c r="S84" s="226"/>
      <c r="T84" s="227"/>
    </row>
    <row r="85" spans="1:32" ht="6.6" customHeight="1" x14ac:dyDescent="0.2">
      <c r="B85" s="228"/>
      <c r="C85" s="229"/>
      <c r="D85" s="229"/>
      <c r="E85" s="229"/>
      <c r="F85" s="229"/>
      <c r="G85" s="229"/>
      <c r="H85" s="229"/>
      <c r="I85" s="229"/>
      <c r="J85" s="229"/>
      <c r="K85" s="229"/>
      <c r="L85" s="229"/>
      <c r="M85" s="229"/>
      <c r="N85" s="229"/>
      <c r="O85" s="229"/>
      <c r="P85" s="229"/>
      <c r="Q85" s="229"/>
      <c r="R85" s="229"/>
      <c r="S85" s="229"/>
      <c r="T85" s="230"/>
    </row>
    <row r="86" spans="1:32" s="136" customFormat="1" ht="15.75" hidden="1" x14ac:dyDescent="0.25">
      <c r="A86" s="23" t="s">
        <v>64</v>
      </c>
      <c r="B86" s="23" t="s">
        <v>65</v>
      </c>
      <c r="C86" s="23"/>
      <c r="R86" s="137"/>
    </row>
    <row r="87" spans="1:32" ht="15" hidden="1" customHeight="1" x14ac:dyDescent="0.2">
      <c r="C87" s="138">
        <v>1</v>
      </c>
      <c r="D87" s="217"/>
      <c r="E87" s="217"/>
      <c r="F87" s="217"/>
      <c r="G87" s="217"/>
      <c r="H87" s="217"/>
      <c r="I87" s="217"/>
      <c r="J87" s="217"/>
      <c r="K87" s="217"/>
      <c r="L87" s="217"/>
      <c r="M87" s="217"/>
      <c r="N87" s="217"/>
      <c r="O87" s="217"/>
      <c r="P87" s="217"/>
      <c r="Q87" s="218"/>
      <c r="R87" s="139"/>
      <c r="AE87" s="2"/>
    </row>
    <row r="88" spans="1:32" ht="15" hidden="1" customHeight="1" x14ac:dyDescent="0.2">
      <c r="C88" s="138">
        <v>2</v>
      </c>
      <c r="D88" s="217"/>
      <c r="E88" s="217"/>
      <c r="F88" s="217"/>
      <c r="G88" s="217"/>
      <c r="H88" s="217"/>
      <c r="I88" s="217"/>
      <c r="J88" s="217"/>
      <c r="K88" s="217"/>
      <c r="L88" s="217"/>
      <c r="M88" s="217"/>
      <c r="N88" s="217"/>
      <c r="O88" s="217"/>
      <c r="P88" s="217"/>
      <c r="Q88" s="218"/>
      <c r="R88" s="139"/>
      <c r="AF88" s="2"/>
    </row>
    <row r="89" spans="1:32" ht="15" hidden="1" customHeight="1" x14ac:dyDescent="0.2">
      <c r="C89" s="138">
        <v>3</v>
      </c>
      <c r="D89" s="217"/>
      <c r="E89" s="217"/>
      <c r="F89" s="217"/>
      <c r="G89" s="217"/>
      <c r="H89" s="217"/>
      <c r="I89" s="217"/>
      <c r="J89" s="217"/>
      <c r="K89" s="217"/>
      <c r="L89" s="217"/>
      <c r="M89" s="217"/>
      <c r="N89" s="217"/>
      <c r="O89" s="217"/>
      <c r="P89" s="217"/>
      <c r="Q89" s="218"/>
      <c r="R89" s="139"/>
      <c r="AE89" s="2"/>
    </row>
    <row r="90" spans="1:32" ht="15" hidden="1" customHeight="1" x14ac:dyDescent="0.2">
      <c r="C90" s="138">
        <v>4</v>
      </c>
      <c r="D90" s="217"/>
      <c r="E90" s="217"/>
      <c r="F90" s="217"/>
      <c r="G90" s="217"/>
      <c r="H90" s="217"/>
      <c r="I90" s="217"/>
      <c r="J90" s="217"/>
      <c r="K90" s="217"/>
      <c r="L90" s="217"/>
      <c r="M90" s="217"/>
      <c r="N90" s="217"/>
      <c r="O90" s="217"/>
      <c r="P90" s="217"/>
      <c r="Q90" s="218"/>
      <c r="R90" s="139"/>
    </row>
    <row r="91" spans="1:32" ht="15" hidden="1" customHeight="1" x14ac:dyDescent="0.2">
      <c r="C91" s="138">
        <v>5</v>
      </c>
      <c r="D91" s="217"/>
      <c r="E91" s="217"/>
      <c r="F91" s="217"/>
      <c r="G91" s="217"/>
      <c r="H91" s="217"/>
      <c r="I91" s="217"/>
      <c r="J91" s="217"/>
      <c r="K91" s="217"/>
      <c r="L91" s="217"/>
      <c r="M91" s="217"/>
      <c r="N91" s="217"/>
      <c r="O91" s="217"/>
      <c r="P91" s="217"/>
      <c r="Q91" s="218"/>
      <c r="R91" s="139"/>
    </row>
    <row r="92" spans="1:32" ht="15" hidden="1" customHeight="1" x14ac:dyDescent="0.2">
      <c r="C92" s="138">
        <v>6</v>
      </c>
      <c r="D92" s="217"/>
      <c r="E92" s="217"/>
      <c r="F92" s="217"/>
      <c r="G92" s="217"/>
      <c r="H92" s="217"/>
      <c r="I92" s="217"/>
      <c r="J92" s="217"/>
      <c r="K92" s="217"/>
      <c r="L92" s="217"/>
      <c r="M92" s="217"/>
      <c r="N92" s="217"/>
      <c r="O92" s="217"/>
      <c r="P92" s="217"/>
      <c r="Q92" s="218"/>
      <c r="R92" s="139"/>
      <c r="T92" s="2"/>
    </row>
    <row r="93" spans="1:32" ht="15.75" hidden="1" x14ac:dyDescent="0.25">
      <c r="C93" s="138">
        <v>7</v>
      </c>
      <c r="D93" s="217"/>
      <c r="E93" s="217"/>
      <c r="F93" s="217"/>
      <c r="G93" s="217"/>
      <c r="H93" s="217"/>
      <c r="I93" s="217"/>
      <c r="J93" s="217"/>
      <c r="K93" s="217"/>
      <c r="L93" s="217"/>
      <c r="M93" s="217"/>
      <c r="N93" s="217"/>
      <c r="O93" s="217"/>
      <c r="P93" s="217"/>
      <c r="Q93" s="218"/>
      <c r="R93" s="139"/>
      <c r="T93" s="140">
        <f>-SUM(R87:R93)</f>
        <v>0</v>
      </c>
    </row>
    <row r="94" spans="1:32" ht="5.0999999999999996" customHeight="1" thickBot="1" x14ac:dyDescent="0.25">
      <c r="R94" s="1"/>
      <c r="T94" s="2"/>
    </row>
    <row r="95" spans="1:32" s="23" customFormat="1" ht="16.5" thickBot="1" x14ac:dyDescent="0.3">
      <c r="A95" s="141" t="s">
        <v>64</v>
      </c>
      <c r="B95" s="142" t="s">
        <v>66</v>
      </c>
      <c r="C95" s="142"/>
      <c r="D95" s="142"/>
      <c r="E95" s="142"/>
      <c r="F95" s="142"/>
      <c r="G95" s="142"/>
      <c r="H95" s="142"/>
      <c r="I95" s="142"/>
      <c r="J95" s="142"/>
      <c r="K95" s="142"/>
      <c r="L95" s="142"/>
      <c r="M95" s="141"/>
      <c r="N95" s="141"/>
      <c r="O95" s="141"/>
      <c r="P95" s="141"/>
      <c r="Q95" s="141"/>
      <c r="R95" s="142"/>
      <c r="S95" s="141"/>
      <c r="T95" s="143">
        <f>T76+T93</f>
        <v>305</v>
      </c>
    </row>
    <row r="96" spans="1:32" ht="5.0999999999999996" customHeight="1" x14ac:dyDescent="0.2"/>
    <row r="97" spans="1:23" x14ac:dyDescent="0.2">
      <c r="A97" s="144" t="s">
        <v>67</v>
      </c>
      <c r="B97" s="145" t="s">
        <v>68</v>
      </c>
      <c r="C97" s="145"/>
      <c r="D97" s="146"/>
      <c r="E97" s="146"/>
      <c r="F97" s="146"/>
      <c r="G97" s="146"/>
      <c r="H97" s="146"/>
      <c r="I97" s="146"/>
      <c r="J97" s="146"/>
      <c r="K97" s="146"/>
      <c r="L97" s="146"/>
      <c r="M97" s="147"/>
      <c r="N97" s="147"/>
      <c r="O97" s="147"/>
      <c r="P97" s="147"/>
      <c r="Q97" s="147"/>
      <c r="R97" s="147"/>
      <c r="S97" s="148"/>
      <c r="T97" s="149"/>
    </row>
    <row r="98" spans="1:23" ht="14.25" thickBot="1" x14ac:dyDescent="0.3">
      <c r="A98" s="150"/>
      <c r="B98" s="134"/>
      <c r="C98" s="151" t="s">
        <v>69</v>
      </c>
      <c r="D98" s="151"/>
      <c r="E98" s="151"/>
      <c r="F98" s="151"/>
      <c r="G98" s="151"/>
      <c r="H98" s="152">
        <f>T51+H59+H62+H63+H64+H70+H71+H72</f>
        <v>1158.26</v>
      </c>
      <c r="I98" s="153"/>
      <c r="J98" s="134"/>
      <c r="K98" s="134"/>
      <c r="L98" s="134"/>
      <c r="N98" s="154" t="s">
        <v>70</v>
      </c>
      <c r="O98" s="155"/>
      <c r="P98" s="155"/>
      <c r="Q98" s="154"/>
      <c r="R98" s="156"/>
      <c r="S98" s="157"/>
      <c r="T98" s="158">
        <f>T95</f>
        <v>305</v>
      </c>
    </row>
    <row r="99" spans="1:23" ht="8.25" customHeight="1" thickTop="1" x14ac:dyDescent="0.2">
      <c r="A99" s="150"/>
      <c r="B99" s="134"/>
      <c r="C99" s="159"/>
      <c r="D99" s="159"/>
      <c r="E99" s="159"/>
      <c r="F99" s="159"/>
      <c r="G99" s="159"/>
      <c r="H99" s="153"/>
      <c r="I99" s="153"/>
      <c r="J99" s="134"/>
      <c r="K99" s="134"/>
      <c r="L99" s="134"/>
      <c r="M99" s="134"/>
      <c r="N99" s="134"/>
      <c r="O99" s="134"/>
      <c r="P99" s="134"/>
      <c r="Q99" s="134"/>
      <c r="R99" s="134"/>
      <c r="S99" s="134"/>
      <c r="T99" s="160"/>
    </row>
    <row r="100" spans="1:23" ht="13.5" x14ac:dyDescent="0.25">
      <c r="A100" s="150"/>
      <c r="B100" s="134"/>
      <c r="C100" s="134" t="s">
        <v>71</v>
      </c>
      <c r="D100" s="134"/>
      <c r="E100" s="161" t="s">
        <v>72</v>
      </c>
      <c r="F100" s="161" t="s">
        <v>73</v>
      </c>
      <c r="G100" s="159"/>
      <c r="H100" s="162"/>
      <c r="I100" s="163"/>
      <c r="J100" s="219" t="s">
        <v>74</v>
      </c>
      <c r="K100" s="219"/>
      <c r="L100" s="219"/>
      <c r="M100" s="219"/>
      <c r="O100" s="164" t="s">
        <v>75</v>
      </c>
      <c r="P100" s="165"/>
      <c r="Q100" s="165"/>
      <c r="R100" s="164" t="s">
        <v>76</v>
      </c>
      <c r="S100" s="135"/>
      <c r="T100" s="166"/>
    </row>
    <row r="101" spans="1:23" ht="4.5" customHeight="1" x14ac:dyDescent="0.2">
      <c r="A101" s="150"/>
      <c r="B101" s="134"/>
      <c r="C101" s="134"/>
      <c r="D101" s="134"/>
      <c r="E101" s="161"/>
      <c r="F101" s="161"/>
      <c r="G101" s="159"/>
      <c r="H101" s="162"/>
      <c r="I101" s="163"/>
      <c r="J101" s="134"/>
      <c r="K101" s="134"/>
      <c r="L101" s="134"/>
      <c r="M101" s="134"/>
      <c r="N101" s="134"/>
      <c r="O101" s="134"/>
      <c r="P101" s="134"/>
      <c r="Q101" s="134"/>
      <c r="R101" s="134"/>
      <c r="S101" s="162"/>
      <c r="T101" s="160"/>
    </row>
    <row r="102" spans="1:23" ht="13.5" x14ac:dyDescent="0.25">
      <c r="A102" s="150"/>
      <c r="B102" s="134"/>
      <c r="C102" s="134" t="s">
        <v>77</v>
      </c>
      <c r="D102" s="134"/>
      <c r="E102" s="161" t="s">
        <v>72</v>
      </c>
      <c r="F102" s="161" t="s">
        <v>73</v>
      </c>
      <c r="G102" s="134"/>
      <c r="H102" s="167"/>
      <c r="I102" s="168"/>
      <c r="J102" s="220">
        <f>H98+T98</f>
        <v>1463.26</v>
      </c>
      <c r="K102" s="220"/>
      <c r="L102" s="220"/>
      <c r="M102" s="220"/>
      <c r="N102" s="134"/>
      <c r="O102" s="134"/>
      <c r="P102" s="134"/>
      <c r="Q102" s="134"/>
      <c r="R102" s="134"/>
      <c r="S102" s="134"/>
      <c r="T102" s="160"/>
    </row>
    <row r="103" spans="1:23" s="173" customFormat="1" ht="5.0999999999999996" customHeight="1" x14ac:dyDescent="0.2">
      <c r="A103" s="169"/>
      <c r="B103" s="170"/>
      <c r="C103" s="170"/>
      <c r="D103" s="170"/>
      <c r="E103" s="170"/>
      <c r="F103" s="170"/>
      <c r="G103" s="170"/>
      <c r="H103" s="170"/>
      <c r="I103" s="170"/>
      <c r="J103" s="170"/>
      <c r="K103" s="170"/>
      <c r="L103" s="170"/>
      <c r="M103" s="170"/>
      <c r="N103" s="170"/>
      <c r="O103" s="170"/>
      <c r="P103" s="170"/>
      <c r="Q103" s="170"/>
      <c r="R103" s="170"/>
      <c r="S103" s="171"/>
      <c r="T103" s="172"/>
    </row>
    <row r="104" spans="1:23" ht="24.75" customHeight="1" x14ac:dyDescent="0.2">
      <c r="M104" s="232" t="s">
        <v>88</v>
      </c>
      <c r="N104" s="232"/>
      <c r="O104" s="232"/>
    </row>
    <row r="105" spans="1:23" x14ac:dyDescent="0.2">
      <c r="A105" s="1" t="s">
        <v>78</v>
      </c>
      <c r="J105" s="174" t="s">
        <v>38</v>
      </c>
      <c r="M105" s="231"/>
      <c r="N105" s="231"/>
      <c r="O105" s="231"/>
      <c r="P105" s="231"/>
      <c r="Q105" s="231"/>
      <c r="R105" s="231"/>
      <c r="T105" s="174" t="s">
        <v>38</v>
      </c>
    </row>
    <row r="106" spans="1:23" ht="12.75" customHeight="1" x14ac:dyDescent="0.2">
      <c r="A106" s="216" t="s">
        <v>79</v>
      </c>
      <c r="B106" s="216"/>
      <c r="C106" s="216"/>
      <c r="D106" s="216"/>
      <c r="E106" s="216"/>
      <c r="F106" s="216"/>
      <c r="G106" s="216"/>
      <c r="H106" s="216"/>
      <c r="I106" s="216"/>
      <c r="J106" s="216"/>
      <c r="K106" s="175"/>
      <c r="L106" s="175"/>
      <c r="M106" s="233" t="s">
        <v>89</v>
      </c>
      <c r="N106" s="234"/>
      <c r="O106" s="234"/>
      <c r="P106" s="234"/>
      <c r="Q106" s="234"/>
      <c r="R106" s="234"/>
      <c r="S106" s="234"/>
      <c r="T106" s="176"/>
      <c r="W106" s="204"/>
    </row>
    <row r="107" spans="1:23" ht="12.75" customHeight="1" x14ac:dyDescent="0.2">
      <c r="A107" s="216"/>
      <c r="B107" s="216"/>
      <c r="C107" s="216"/>
      <c r="D107" s="216"/>
      <c r="E107" s="216"/>
      <c r="F107" s="216"/>
      <c r="G107" s="216"/>
      <c r="H107" s="216"/>
      <c r="I107" s="216"/>
      <c r="J107" s="216"/>
      <c r="K107" s="175"/>
      <c r="L107" s="175"/>
      <c r="M107" s="234"/>
      <c r="N107" s="234"/>
      <c r="O107" s="234"/>
      <c r="P107" s="234"/>
      <c r="Q107" s="234"/>
      <c r="R107" s="234"/>
      <c r="S107" s="234"/>
      <c r="T107" s="176"/>
    </row>
    <row r="108" spans="1:23" x14ac:dyDescent="0.2">
      <c r="A108" s="216"/>
      <c r="B108" s="216"/>
      <c r="C108" s="216"/>
      <c r="D108" s="216"/>
      <c r="E108" s="216"/>
      <c r="F108" s="216"/>
      <c r="G108" s="216"/>
      <c r="H108" s="216"/>
      <c r="I108" s="216"/>
      <c r="J108" s="216"/>
      <c r="K108" s="175"/>
      <c r="L108" s="177"/>
      <c r="M108" s="234"/>
      <c r="N108" s="234"/>
      <c r="O108" s="234"/>
      <c r="P108" s="234"/>
      <c r="Q108" s="234"/>
      <c r="R108" s="234"/>
      <c r="S108" s="234"/>
      <c r="T108" s="178" t="s">
        <v>95</v>
      </c>
    </row>
    <row r="109" spans="1:23" x14ac:dyDescent="0.2">
      <c r="A109" s="216"/>
      <c r="B109" s="216"/>
      <c r="C109" s="216"/>
      <c r="D109" s="216"/>
      <c r="E109" s="216"/>
      <c r="F109" s="216"/>
      <c r="G109" s="216"/>
      <c r="H109" s="216"/>
      <c r="I109" s="216"/>
      <c r="J109" s="216"/>
      <c r="K109" s="179"/>
      <c r="L109" s="176"/>
      <c r="M109" s="234"/>
      <c r="N109" s="234"/>
      <c r="O109" s="234"/>
      <c r="P109" s="234"/>
      <c r="Q109" s="234"/>
      <c r="R109" s="234"/>
      <c r="S109" s="234"/>
    </row>
  </sheetData>
  <mergeCells count="134">
    <mergeCell ref="A1:U1"/>
    <mergeCell ref="A3:T3"/>
    <mergeCell ref="A4:T4"/>
    <mergeCell ref="F6:M6"/>
    <mergeCell ref="P6:Q7"/>
    <mergeCell ref="R6:R7"/>
    <mergeCell ref="T6:T7"/>
    <mergeCell ref="A13:T13"/>
    <mergeCell ref="D17:G17"/>
    <mergeCell ref="H17:I17"/>
    <mergeCell ref="J17:L17"/>
    <mergeCell ref="M17:N17"/>
    <mergeCell ref="P17:Q17"/>
    <mergeCell ref="F8:M8"/>
    <mergeCell ref="P8:Q8"/>
    <mergeCell ref="F9:M9"/>
    <mergeCell ref="P10:Q10"/>
    <mergeCell ref="R10:T10"/>
    <mergeCell ref="P11:T11"/>
    <mergeCell ref="D18:G18"/>
    <mergeCell ref="H18:I18"/>
    <mergeCell ref="J18:L18"/>
    <mergeCell ref="M18:N18"/>
    <mergeCell ref="P18:Q18"/>
    <mergeCell ref="D19:G19"/>
    <mergeCell ref="H19:I19"/>
    <mergeCell ref="J19:L19"/>
    <mergeCell ref="M19:N19"/>
    <mergeCell ref="P19:Q19"/>
    <mergeCell ref="D20:G20"/>
    <mergeCell ref="H20:I20"/>
    <mergeCell ref="J20:L20"/>
    <mergeCell ref="M20:N20"/>
    <mergeCell ref="P20:Q20"/>
    <mergeCell ref="D21:G21"/>
    <mergeCell ref="H21:I21"/>
    <mergeCell ref="J21:L21"/>
    <mergeCell ref="M21:N21"/>
    <mergeCell ref="P21:Q21"/>
    <mergeCell ref="P24:Q24"/>
    <mergeCell ref="P25:Q25"/>
    <mergeCell ref="D22:G22"/>
    <mergeCell ref="H22:I22"/>
    <mergeCell ref="J22:L22"/>
    <mergeCell ref="M22:N22"/>
    <mergeCell ref="P22:Q22"/>
    <mergeCell ref="D23:G23"/>
    <mergeCell ref="H23:I23"/>
    <mergeCell ref="J23:L23"/>
    <mergeCell ref="M23:N23"/>
    <mergeCell ref="P23:Q23"/>
    <mergeCell ref="E36:J36"/>
    <mergeCell ref="E37:F37"/>
    <mergeCell ref="G37:H37"/>
    <mergeCell ref="I37:J37"/>
    <mergeCell ref="L37:M37"/>
    <mergeCell ref="C38:D38"/>
    <mergeCell ref="L38:M38"/>
    <mergeCell ref="D24:G24"/>
    <mergeCell ref="H24:I24"/>
    <mergeCell ref="J24:L24"/>
    <mergeCell ref="M24:N24"/>
    <mergeCell ref="C42:D42"/>
    <mergeCell ref="L42:M42"/>
    <mergeCell ref="C43:D43"/>
    <mergeCell ref="L43:M43"/>
    <mergeCell ref="C44:D44"/>
    <mergeCell ref="L44:M44"/>
    <mergeCell ref="C39:D39"/>
    <mergeCell ref="L39:M39"/>
    <mergeCell ref="C40:D40"/>
    <mergeCell ref="L40:M40"/>
    <mergeCell ref="C41:D41"/>
    <mergeCell ref="L41:M41"/>
    <mergeCell ref="I45:J45"/>
    <mergeCell ref="L45:M45"/>
    <mergeCell ref="H46:I46"/>
    <mergeCell ref="J46:L46"/>
    <mergeCell ref="M46:N46"/>
    <mergeCell ref="D47:G47"/>
    <mergeCell ref="H47:I47"/>
    <mergeCell ref="J47:L47"/>
    <mergeCell ref="M47:N47"/>
    <mergeCell ref="D50:G50"/>
    <mergeCell ref="H50:I50"/>
    <mergeCell ref="J50:L50"/>
    <mergeCell ref="M50:N50"/>
    <mergeCell ref="H51:I51"/>
    <mergeCell ref="J51:L51"/>
    <mergeCell ref="M51:N51"/>
    <mergeCell ref="D48:G48"/>
    <mergeCell ref="H48:I48"/>
    <mergeCell ref="J48:L48"/>
    <mergeCell ref="M48:N48"/>
    <mergeCell ref="D49:G49"/>
    <mergeCell ref="H49:I49"/>
    <mergeCell ref="J49:L49"/>
    <mergeCell ref="M49:N49"/>
    <mergeCell ref="H59:I59"/>
    <mergeCell ref="P59:Q59"/>
    <mergeCell ref="H62:I62"/>
    <mergeCell ref="P62:Q62"/>
    <mergeCell ref="H63:I63"/>
    <mergeCell ref="P63:Q63"/>
    <mergeCell ref="O51:P51"/>
    <mergeCell ref="D52:L52"/>
    <mergeCell ref="M52:Q52"/>
    <mergeCell ref="A57:T57"/>
    <mergeCell ref="F58:J58"/>
    <mergeCell ref="O58:R58"/>
    <mergeCell ref="H71:I71"/>
    <mergeCell ref="P71:Q71"/>
    <mergeCell ref="H72:I72"/>
    <mergeCell ref="P72:Q72"/>
    <mergeCell ref="B79:T85"/>
    <mergeCell ref="D87:Q87"/>
    <mergeCell ref="H64:I64"/>
    <mergeCell ref="P64:Q64"/>
    <mergeCell ref="P65:Q65"/>
    <mergeCell ref="P66:Q66"/>
    <mergeCell ref="H70:I70"/>
    <mergeCell ref="P70:Q70"/>
    <mergeCell ref="J100:M100"/>
    <mergeCell ref="J102:M102"/>
    <mergeCell ref="M104:O104"/>
    <mergeCell ref="M105:R105"/>
    <mergeCell ref="A106:J109"/>
    <mergeCell ref="M106:S109"/>
    <mergeCell ref="D88:Q88"/>
    <mergeCell ref="D89:Q89"/>
    <mergeCell ref="D90:Q90"/>
    <mergeCell ref="D91:Q91"/>
    <mergeCell ref="D92:Q92"/>
    <mergeCell ref="D93:Q93"/>
  </mergeCells>
  <pageMargins left="0.45" right="0.2" top="0.25" bottom="0.25" header="0.3" footer="0.3"/>
  <pageSetup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Overnight Travel Log</vt:lpstr>
      <vt:lpstr>Daily Travel Log</vt:lpstr>
      <vt:lpstr>Sample Log</vt:lpstr>
      <vt:lpstr>'Daily Travel Log'!Print_Area</vt:lpstr>
      <vt:lpstr>'Overnight Travel Log'!Print_Area</vt:lpstr>
      <vt:lpstr>'Sample Log'!Print_Area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Sheila Offutt</dc:creator>
  <cp:lastModifiedBy>Sheila Stevenson</cp:lastModifiedBy>
  <cp:lastPrinted>2025-09-18T19:46:20Z</cp:lastPrinted>
  <dcterms:created xsi:type="dcterms:W3CDTF">2019-09-03T21:27:43Z</dcterms:created>
  <dcterms:modified xsi:type="dcterms:W3CDTF">2025-09-18T19:57:01Z</dcterms:modified>
</cp:coreProperties>
</file>