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December\"/>
    </mc:Choice>
  </mc:AlternateContent>
  <xr:revisionPtr revIDLastSave="0" documentId="13_ncr:1_{6046A60F-7549-4356-99FE-C0103B97B718}" xr6:coauthVersionLast="36" xr6:coauthVersionMax="36" xr10:uidLastSave="{00000000-0000-0000-0000-000000000000}"/>
  <bookViews>
    <workbookView xWindow="0" yWindow="0" windowWidth="25200" windowHeight="11175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R56" i="8" l="1"/>
  <c r="M56" i="8"/>
  <c r="H56" i="8"/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D21" i="7" s="1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0" i="2"/>
  <c r="AD23" i="2"/>
  <c r="AD26" i="2"/>
  <c r="AD28" i="2"/>
  <c r="AD29" i="2"/>
  <c r="AD31" i="2"/>
  <c r="AA20" i="2"/>
  <c r="AB20" i="2"/>
  <c r="AC20" i="2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D27" i="2" s="1"/>
  <c r="AC27" i="2"/>
  <c r="AA28" i="2"/>
  <c r="AB28" i="2"/>
  <c r="AC28" i="2"/>
  <c r="AA29" i="2"/>
  <c r="AB29" i="2"/>
  <c r="AC29" i="2"/>
  <c r="AA30" i="2"/>
  <c r="AB30" i="2"/>
  <c r="AD30" i="2" s="1"/>
  <c r="AC30" i="2"/>
  <c r="AA31" i="2"/>
  <c r="AB31" i="2"/>
  <c r="AC31" i="2"/>
  <c r="AN18" i="8"/>
  <c r="AA18" i="1"/>
  <c r="AB18" i="1"/>
  <c r="AC18" i="1"/>
  <c r="AD18" i="1" s="1"/>
  <c r="AA19" i="1"/>
  <c r="AB19" i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D19" i="1" l="1"/>
  <c r="AI20" i="5"/>
  <c r="AI20" i="6"/>
  <c r="AI21" i="6"/>
  <c r="AI21" i="5"/>
  <c r="AD21" i="4"/>
  <c r="H58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R51" i="8" l="1"/>
  <c r="R58" i="8"/>
  <c r="AL54" i="8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D51" i="8" s="1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E7" i="1"/>
  <c r="H30" i="1"/>
  <c r="H51" i="1" s="1"/>
  <c r="I30" i="1"/>
  <c r="H58" i="8" l="1"/>
  <c r="H63" i="8" s="1"/>
  <c r="AD63" i="8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M29" i="8"/>
  <c r="M58" i="8" s="1"/>
  <c r="Q56" i="8"/>
  <c r="L56" i="8"/>
  <c r="S56" i="8"/>
  <c r="T56" i="8" s="1"/>
  <c r="T54" i="8"/>
  <c r="L29" i="8"/>
  <c r="L51" i="8" s="1"/>
  <c r="O25" i="8"/>
  <c r="I56" i="1"/>
  <c r="H56" i="1"/>
  <c r="H58" i="1" s="1"/>
  <c r="G56" i="1"/>
  <c r="C4" i="7"/>
  <c r="C4" i="6"/>
  <c r="C4" i="5"/>
  <c r="C4" i="4"/>
  <c r="C4" i="3"/>
  <c r="C4" i="2"/>
  <c r="AL56" i="8" l="1"/>
  <c r="AL58" i="8" s="1"/>
  <c r="AL63" i="8" s="1"/>
  <c r="R63" i="8"/>
  <c r="AN51" i="8"/>
  <c r="AK56" i="8"/>
  <c r="M63" i="8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D59" i="6" s="1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N56" i="8" l="1"/>
  <c r="O51" i="8"/>
  <c r="O63" i="8"/>
  <c r="AC53" i="6"/>
  <c r="AA54" i="6"/>
  <c r="AB61" i="6"/>
  <c r="AB66" i="6" s="1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R32" i="7"/>
  <c r="Q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V53" i="3" s="1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4" l="1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R58" i="1" s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W58" i="1" l="1"/>
  <c r="AG61" i="6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63" i="1"/>
  <c r="W51" i="1"/>
  <c r="M58" i="1"/>
  <c r="M63" i="1" s="1"/>
  <c r="M51" i="1"/>
  <c r="R51" i="1"/>
  <c r="R63" i="1"/>
  <c r="L51" i="1"/>
  <c r="AD30" i="1"/>
  <c r="AC51" i="1"/>
  <c r="S51" i="1"/>
  <c r="T30" i="1"/>
  <c r="J51" i="1" l="1"/>
  <c r="H63" i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<sst xmlns="http://schemas.openxmlformats.org/spreadsheetml/2006/main" count="1344" uniqueCount="83">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</sst>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abSelected="1" topLeftCell="C1" zoomScale="80" zoomScaleNormal="80" zoomScaleSheetLayoutView="90" zoomScalePageLayoutView="30" workbookViewId="0">
      <selection activeCell="J46" sqref="J4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5"/>
      <c r="B1" s="46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7"/>
      <c r="B2" s="48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7"/>
      <c r="B3" s="48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7"/>
      <c r="B4" s="48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7"/>
      <c r="B5" s="4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7"/>
      <c r="B6" s="48"/>
      <c r="C6" s="5"/>
      <c r="D6" s="44" t="s">
        <v>2</v>
      </c>
      <c r="E6" s="6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7"/>
      <c r="B7" s="48"/>
      <c r="C7" s="5"/>
      <c r="D7" s="44" t="s">
        <v>3</v>
      </c>
      <c r="E7" s="7">
        <f>E6</f>
        <v>541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7"/>
      <c r="B8" s="48"/>
      <c r="C8" s="5"/>
      <c r="D8" s="4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7"/>
      <c r="B9" s="48"/>
      <c r="C9" s="5"/>
      <c r="D9" s="44"/>
      <c r="E9" s="44"/>
      <c r="F9" s="44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9"/>
      <c r="B10" s="50"/>
      <c r="C10" s="53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7"/>
      <c r="B11" s="4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1"/>
      <c r="B12" s="48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1" t="str">
        <f>$C$12</f>
        <v>Revenues</v>
      </c>
      <c r="B13" s="15" t="s">
        <v>16</v>
      </c>
      <c r="C13" s="9" t="s">
        <v>17</v>
      </c>
      <c r="D13" s="16" t="s">
        <v>16</v>
      </c>
      <c r="E13" s="44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1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1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68465.91</v>
      </c>
      <c r="R15" s="19">
        <v>191640.23</v>
      </c>
      <c r="S15" s="19">
        <v>437245</v>
      </c>
      <c r="T15" s="8">
        <f t="shared" ref="T15" si="3">IF(S15=0,"%",R15/S15)</f>
        <v>0.43829027204427728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68465.91</v>
      </c>
      <c r="AB15" s="23">
        <f t="shared" ref="AB15:AB29" si="6">H15+R15+W15</f>
        <v>191640.23</v>
      </c>
      <c r="AC15" s="23">
        <f t="shared" ref="AC15:AC29" si="7">I15+S15+X15</f>
        <v>437245</v>
      </c>
      <c r="AD15" s="8">
        <f t="shared" ref="AD15" si="8">IF(AC15=0,"%",AB15/AC15)</f>
        <v>0.43829027204427728</v>
      </c>
    </row>
    <row r="16" spans="1:31" ht="15.75" x14ac:dyDescent="0.25">
      <c r="A16" s="51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27"/>
      <c r="L16" s="19"/>
      <c r="M16" s="19"/>
      <c r="N16" s="19"/>
      <c r="O16" s="20"/>
      <c r="P16" s="27"/>
      <c r="Q16" s="19"/>
      <c r="R16" s="19"/>
      <c r="S16" s="19"/>
      <c r="T16" s="8"/>
      <c r="U16" s="28"/>
      <c r="V16" s="23"/>
      <c r="W16" s="23"/>
      <c r="X16" s="23"/>
      <c r="Y16" s="8"/>
      <c r="Z16" s="28"/>
      <c r="AA16" s="23"/>
      <c r="AB16" s="23"/>
      <c r="AC16" s="23"/>
      <c r="AD16" s="8"/>
    </row>
    <row r="17" spans="1:30" ht="15.75" x14ac:dyDescent="0.25">
      <c r="A17" s="51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327183.89</v>
      </c>
      <c r="H17" s="19">
        <v>1962481.86</v>
      </c>
      <c r="I17" s="19">
        <v>3403946</v>
      </c>
      <c r="J17" s="20">
        <f t="shared" si="1"/>
        <v>0.57653143146219121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327183.89</v>
      </c>
      <c r="AB17" s="23">
        <f t="shared" si="6"/>
        <v>1962481.86</v>
      </c>
      <c r="AC17" s="23">
        <f t="shared" si="7"/>
        <v>3403946</v>
      </c>
      <c r="AD17" s="8">
        <f t="shared" ref="AD17:AD22" si="12">IF(AC17=0,"%",AB17/AC17)</f>
        <v>0.57653143146219121</v>
      </c>
    </row>
    <row r="18" spans="1:30" ht="15.75" x14ac:dyDescent="0.25">
      <c r="A18" s="51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1"/>
      <c r="B19" s="15"/>
      <c r="C19" s="9"/>
      <c r="D19" s="16" t="s">
        <v>64</v>
      </c>
      <c r="E19" s="18">
        <v>3354</v>
      </c>
      <c r="F19" s="5"/>
      <c r="G19" s="19">
        <v>5247.36</v>
      </c>
      <c r="H19" s="19">
        <v>31484.16</v>
      </c>
      <c r="I19" s="19">
        <v>57721</v>
      </c>
      <c r="J19" s="20">
        <f t="shared" si="1"/>
        <v>0.54545416746071618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5247.36</v>
      </c>
      <c r="AB19" s="23">
        <f t="shared" si="14"/>
        <v>31484.16</v>
      </c>
      <c r="AC19" s="23">
        <f t="shared" si="15"/>
        <v>57721</v>
      </c>
      <c r="AD19" s="8">
        <f t="shared" si="12"/>
        <v>0.54545416746071618</v>
      </c>
    </row>
    <row r="20" spans="1:30" ht="15.75" x14ac:dyDescent="0.25">
      <c r="A20" s="51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50667.61</v>
      </c>
      <c r="H20" s="19">
        <v>303882.95</v>
      </c>
      <c r="I20" s="19">
        <v>558120</v>
      </c>
      <c r="J20" s="20">
        <f t="shared" si="1"/>
        <v>0.54447600874363933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50667.61</v>
      </c>
      <c r="AB20" s="23">
        <f t="shared" si="6"/>
        <v>303882.95</v>
      </c>
      <c r="AC20" s="23">
        <f t="shared" si="7"/>
        <v>558120</v>
      </c>
      <c r="AD20" s="8">
        <f t="shared" si="12"/>
        <v>0.54447600874363933</v>
      </c>
    </row>
    <row r="21" spans="1:30" ht="15.75" x14ac:dyDescent="0.25">
      <c r="A21" s="51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19354</v>
      </c>
      <c r="H21" s="23">
        <v>115294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19354</v>
      </c>
      <c r="AB21" s="23">
        <f t="shared" si="6"/>
        <v>115294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1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181784</v>
      </c>
      <c r="J22" s="20">
        <f t="shared" si="1"/>
        <v>5.7760859041499801E-2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181784</v>
      </c>
      <c r="AD22" s="8">
        <f t="shared" si="12"/>
        <v>5.7760859041499801E-2</v>
      </c>
    </row>
    <row r="23" spans="1:30" ht="15.75" x14ac:dyDescent="0.25">
      <c r="A23" s="51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27"/>
      <c r="L23" s="19"/>
      <c r="M23" s="19"/>
      <c r="N23" s="19"/>
      <c r="O23" s="20"/>
      <c r="P23" s="27"/>
      <c r="Q23" s="19"/>
      <c r="R23" s="19"/>
      <c r="S23" s="19"/>
      <c r="T23" s="8"/>
      <c r="U23" s="28"/>
      <c r="V23" s="23"/>
      <c r="W23" s="23"/>
      <c r="X23" s="23"/>
      <c r="Y23" s="8"/>
      <c r="Z23" s="28"/>
      <c r="AA23" s="23"/>
      <c r="AB23" s="23"/>
      <c r="AC23" s="23"/>
      <c r="AD23" s="8"/>
    </row>
    <row r="24" spans="1:30" ht="15.75" x14ac:dyDescent="0.25">
      <c r="A24" s="51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9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9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30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30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1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0</v>
      </c>
      <c r="H25" s="23">
        <v>0</v>
      </c>
      <c r="I25" s="19">
        <v>218757</v>
      </c>
      <c r="J25" s="20">
        <f t="shared" si="1"/>
        <v>0</v>
      </c>
      <c r="K25" s="29"/>
      <c r="L25" s="19">
        <v>0</v>
      </c>
      <c r="M25" s="19">
        <v>0</v>
      </c>
      <c r="N25" s="19">
        <v>0</v>
      </c>
      <c r="O25" s="20" t="str">
        <f t="shared" si="16"/>
        <v>%</v>
      </c>
      <c r="P25" s="29"/>
      <c r="Q25" s="19">
        <v>0</v>
      </c>
      <c r="R25" s="19">
        <v>0</v>
      </c>
      <c r="S25" s="19">
        <v>0</v>
      </c>
      <c r="T25" s="8" t="str">
        <f t="shared" si="17"/>
        <v>%</v>
      </c>
      <c r="U25" s="30"/>
      <c r="V25" s="23">
        <v>0</v>
      </c>
      <c r="W25" s="23">
        <v>0</v>
      </c>
      <c r="X25" s="23">
        <v>0</v>
      </c>
      <c r="Y25" s="8" t="str">
        <f t="shared" si="18"/>
        <v>%</v>
      </c>
      <c r="Z25" s="30"/>
      <c r="AA25" s="23">
        <f t="shared" si="5"/>
        <v>0</v>
      </c>
      <c r="AB25" s="23">
        <f t="shared" si="6"/>
        <v>0</v>
      </c>
      <c r="AC25" s="23">
        <f t="shared" si="7"/>
        <v>218757</v>
      </c>
      <c r="AD25" s="8">
        <f t="shared" si="19"/>
        <v>0</v>
      </c>
    </row>
    <row r="26" spans="1:30" ht="15.75" x14ac:dyDescent="0.25">
      <c r="A26" s="51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si="16"/>
        <v>%</v>
      </c>
      <c r="P26" s="29"/>
      <c r="Q26" s="19">
        <v>0</v>
      </c>
      <c r="R26" s="19">
        <v>0</v>
      </c>
      <c r="S26" s="19">
        <v>0</v>
      </c>
      <c r="T26" s="8" t="str">
        <f t="shared" si="17"/>
        <v>%</v>
      </c>
      <c r="U26" s="30"/>
      <c r="V26" s="23">
        <v>0</v>
      </c>
      <c r="W26" s="23">
        <v>0</v>
      </c>
      <c r="X26" s="23">
        <v>0</v>
      </c>
      <c r="Y26" s="8" t="str">
        <f t="shared" si="18"/>
        <v>%</v>
      </c>
      <c r="Z26" s="30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1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9"/>
      <c r="L27" s="19">
        <v>0</v>
      </c>
      <c r="M27" s="19">
        <v>0</v>
      </c>
      <c r="N27" s="19">
        <v>0</v>
      </c>
      <c r="O27" s="20" t="str">
        <f t="shared" si="16"/>
        <v>%</v>
      </c>
      <c r="P27" s="29"/>
      <c r="Q27" s="19">
        <v>0</v>
      </c>
      <c r="R27" s="19">
        <v>0</v>
      </c>
      <c r="S27" s="19">
        <v>0</v>
      </c>
      <c r="T27" s="8" t="str">
        <f t="shared" si="17"/>
        <v>%</v>
      </c>
      <c r="U27" s="30"/>
      <c r="V27" s="23">
        <v>0</v>
      </c>
      <c r="W27" s="23">
        <v>0</v>
      </c>
      <c r="X27" s="23">
        <v>0</v>
      </c>
      <c r="Y27" s="8" t="str">
        <f t="shared" si="18"/>
        <v>%</v>
      </c>
      <c r="Z27" s="30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1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16.73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6"/>
        <v>%</v>
      </c>
      <c r="P28" s="29"/>
      <c r="Q28" s="19">
        <v>0</v>
      </c>
      <c r="R28" s="19">
        <v>0</v>
      </c>
      <c r="S28" s="19">
        <v>0</v>
      </c>
      <c r="T28" s="8" t="str">
        <f t="shared" si="17"/>
        <v>%</v>
      </c>
      <c r="U28" s="30"/>
      <c r="V28" s="23">
        <v>0</v>
      </c>
      <c r="W28" s="23">
        <v>0</v>
      </c>
      <c r="X28" s="23">
        <v>0</v>
      </c>
      <c r="Y28" s="8" t="str">
        <f t="shared" si="18"/>
        <v>%</v>
      </c>
      <c r="Z28" s="30"/>
      <c r="AA28" s="23">
        <f t="shared" si="5"/>
        <v>0</v>
      </c>
      <c r="AB28" s="23">
        <f t="shared" si="6"/>
        <v>16.73</v>
      </c>
      <c r="AC28" s="23">
        <f t="shared" si="7"/>
        <v>0</v>
      </c>
      <c r="AD28" s="8" t="str">
        <f t="shared" si="19"/>
        <v>%</v>
      </c>
    </row>
    <row r="29" spans="1:30" ht="15.75" x14ac:dyDescent="0.25">
      <c r="A29" s="51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30"/>
      <c r="L29" s="23">
        <v>0</v>
      </c>
      <c r="M29" s="23">
        <v>0</v>
      </c>
      <c r="N29" s="23">
        <v>0</v>
      </c>
      <c r="O29" s="8" t="str">
        <f t="shared" si="16"/>
        <v>%</v>
      </c>
      <c r="P29" s="30"/>
      <c r="Q29" s="23">
        <v>0</v>
      </c>
      <c r="R29" s="23">
        <v>0</v>
      </c>
      <c r="S29" s="23">
        <v>0</v>
      </c>
      <c r="T29" s="8" t="str">
        <f t="shared" si="17"/>
        <v>%</v>
      </c>
      <c r="U29" s="30"/>
      <c r="V29" s="23">
        <v>3370.13</v>
      </c>
      <c r="W29" s="23">
        <v>12952.84</v>
      </c>
      <c r="X29" s="23">
        <v>0</v>
      </c>
      <c r="Y29" s="8" t="str">
        <f t="shared" si="18"/>
        <v>%</v>
      </c>
      <c r="Z29" s="30"/>
      <c r="AA29" s="23">
        <f t="shared" si="5"/>
        <v>3370.13</v>
      </c>
      <c r="AB29" s="23">
        <f t="shared" si="6"/>
        <v>12952.84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7"/>
      <c r="B30" s="48"/>
      <c r="C30" s="9" t="s">
        <v>35</v>
      </c>
      <c r="D30" s="5"/>
      <c r="E30" s="5"/>
      <c r="F30" s="5"/>
      <c r="G30" s="59">
        <f>SUM(G14:G29)</f>
        <v>402452.86</v>
      </c>
      <c r="H30" s="59">
        <f>SUM(H14:H29)</f>
        <v>2423659.7000000002</v>
      </c>
      <c r="I30" s="59">
        <f>SUM(I14:I29)</f>
        <v>4420328</v>
      </c>
      <c r="J30" s="32">
        <f>IF(I30=0,"",H30/I30)</f>
        <v>0.54829861041986028</v>
      </c>
      <c r="K30" s="30"/>
      <c r="L30" s="31">
        <f>SUM(L14:L29)</f>
        <v>0</v>
      </c>
      <c r="M30" s="31">
        <f>SUM(M14:M29)</f>
        <v>0</v>
      </c>
      <c r="N30" s="31">
        <f>SUM(N14:N29)</f>
        <v>0</v>
      </c>
      <c r="O30" s="32" t="str">
        <f>IF(N30=0,"",M30/N30)</f>
        <v/>
      </c>
      <c r="P30" s="30"/>
      <c r="Q30" s="59">
        <f>SUM(Q14:Q29)</f>
        <v>68465.91</v>
      </c>
      <c r="R30" s="59">
        <f>SUM(R14:R29)</f>
        <v>191640.23</v>
      </c>
      <c r="S30" s="59">
        <f>SUM(S14:S29)</f>
        <v>437245</v>
      </c>
      <c r="T30" s="32">
        <f>IF(S30=0,"",R30/S30)</f>
        <v>0.43829027204427728</v>
      </c>
      <c r="U30" s="30"/>
      <c r="V30" s="59">
        <f>SUM(V14:V29)</f>
        <v>3370.13</v>
      </c>
      <c r="W30" s="59">
        <f>SUM(W14:W29)</f>
        <v>12952.84</v>
      </c>
      <c r="X30" s="59">
        <f>SUM(X14:X29)</f>
        <v>0</v>
      </c>
      <c r="Y30" s="32" t="str">
        <f>IF(X30=0,"",W30/X30)</f>
        <v/>
      </c>
      <c r="Z30" s="30"/>
      <c r="AA30" s="59">
        <f>SUM(AA14:AA29)</f>
        <v>474288.9</v>
      </c>
      <c r="AB30" s="59">
        <f>SUM(AB14:AB29)</f>
        <v>2628252.7700000005</v>
      </c>
      <c r="AC30" s="59">
        <f>SUM(AC14:AC29)</f>
        <v>4857573</v>
      </c>
      <c r="AD30" s="32">
        <f>IF(AC30=0,"",AB30/AC30)</f>
        <v>0.54106294851358905</v>
      </c>
    </row>
    <row r="31" spans="1:30" x14ac:dyDescent="0.2">
      <c r="A31" s="47"/>
      <c r="B31" s="48"/>
      <c r="C31" s="5"/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</row>
    <row r="32" spans="1:30" ht="15.75" x14ac:dyDescent="0.25">
      <c r="A32" s="47"/>
      <c r="B32" s="48"/>
      <c r="C32" s="9" t="s">
        <v>36</v>
      </c>
      <c r="D32" s="5"/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</row>
    <row r="33" spans="1:30" ht="15.75" x14ac:dyDescent="0.25">
      <c r="A33" s="51" t="s">
        <v>36</v>
      </c>
      <c r="B33" s="48" t="s">
        <v>37</v>
      </c>
      <c r="C33" s="5" t="s">
        <v>17</v>
      </c>
      <c r="D33" s="5" t="s">
        <v>37</v>
      </c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51" t="s">
        <v>36</v>
      </c>
      <c r="B34" s="48" t="s">
        <v>37</v>
      </c>
      <c r="C34" s="5" t="s">
        <v>17</v>
      </c>
      <c r="D34" s="34" t="s">
        <v>65</v>
      </c>
      <c r="E34" s="18">
        <v>5000</v>
      </c>
      <c r="F34" s="34"/>
      <c r="G34" s="23">
        <v>238789.53999999998</v>
      </c>
      <c r="H34" s="23">
        <v>1209904.3299999998</v>
      </c>
      <c r="I34" s="23">
        <v>3101583</v>
      </c>
      <c r="J34" s="8">
        <f t="shared" ref="J34:J49" si="20">IF(I34=0,"%",H34/I34)</f>
        <v>0.39009252049679144</v>
      </c>
      <c r="K34" s="30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30"/>
      <c r="Q34" s="19">
        <v>35112.53</v>
      </c>
      <c r="R34" s="19">
        <v>215691.36</v>
      </c>
      <c r="S34" s="19">
        <v>437245</v>
      </c>
      <c r="T34" s="8">
        <f t="shared" ref="T34:T48" si="22">IF(S34=0,"%",R34/S34)</f>
        <v>0.49329634415487883</v>
      </c>
      <c r="U34" s="30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30"/>
      <c r="AA34" s="23">
        <f>G34+Q34+V34</f>
        <v>273902.06999999995</v>
      </c>
      <c r="AB34" s="23">
        <f>H34+R34+W34</f>
        <v>1425595.69</v>
      </c>
      <c r="AC34" s="23">
        <f>I34+S34+X34</f>
        <v>3538828</v>
      </c>
      <c r="AD34" s="8">
        <f t="shared" ref="AD34:AD48" si="24">IF(AC34=0,"%",AB34/AC34)</f>
        <v>0.40284401784997742</v>
      </c>
    </row>
    <row r="35" spans="1:30" ht="15.75" x14ac:dyDescent="0.25">
      <c r="A35" s="51" t="s">
        <v>36</v>
      </c>
      <c r="B35" s="48" t="s">
        <v>37</v>
      </c>
      <c r="C35" s="5" t="s">
        <v>17</v>
      </c>
      <c r="D35" s="34" t="s">
        <v>66</v>
      </c>
      <c r="E35" s="18">
        <v>6000</v>
      </c>
      <c r="F35" s="34"/>
      <c r="G35" s="23">
        <v>11189.05</v>
      </c>
      <c r="H35" s="23">
        <v>65886.58</v>
      </c>
      <c r="I35" s="23">
        <v>144479</v>
      </c>
      <c r="J35" s="8">
        <f t="shared" si="20"/>
        <v>0.45602876542611731</v>
      </c>
      <c r="K35" s="30"/>
      <c r="L35" s="23">
        <v>0</v>
      </c>
      <c r="M35" s="23">
        <v>0</v>
      </c>
      <c r="N35" s="23">
        <v>0</v>
      </c>
      <c r="O35" s="8" t="str">
        <f t="shared" si="21"/>
        <v>%</v>
      </c>
      <c r="P35" s="30"/>
      <c r="Q35" s="19">
        <v>0</v>
      </c>
      <c r="R35" s="19">
        <v>0</v>
      </c>
      <c r="S35" s="19">
        <v>0</v>
      </c>
      <c r="T35" s="8" t="str">
        <f t="shared" si="22"/>
        <v>%</v>
      </c>
      <c r="U35" s="30"/>
      <c r="V35" s="23">
        <v>0</v>
      </c>
      <c r="W35" s="23">
        <v>0</v>
      </c>
      <c r="X35" s="23">
        <v>0</v>
      </c>
      <c r="Y35" s="8" t="str">
        <f t="shared" si="23"/>
        <v>%</v>
      </c>
      <c r="Z35" s="30"/>
      <c r="AA35" s="23">
        <f t="shared" ref="AA35:AA48" si="25">G35+Q35+V35</f>
        <v>11189.05</v>
      </c>
      <c r="AB35" s="23">
        <f t="shared" ref="AB35:AB48" si="26">H35+R35+W35</f>
        <v>65886.58</v>
      </c>
      <c r="AC35" s="23">
        <f t="shared" ref="AC35:AC48" si="27">I35+S35+X35</f>
        <v>144479</v>
      </c>
      <c r="AD35" s="8">
        <f t="shared" si="24"/>
        <v>0.45602876542611731</v>
      </c>
    </row>
    <row r="36" spans="1:30" ht="15.75" x14ac:dyDescent="0.25">
      <c r="A36" s="51" t="s">
        <v>36</v>
      </c>
      <c r="B36" s="48" t="s">
        <v>37</v>
      </c>
      <c r="C36" s="5" t="s">
        <v>17</v>
      </c>
      <c r="D36" s="34" t="s">
        <v>67</v>
      </c>
      <c r="E36" s="18">
        <v>7100</v>
      </c>
      <c r="F36" s="34"/>
      <c r="G36" s="23">
        <v>0</v>
      </c>
      <c r="H36" s="23">
        <v>8250</v>
      </c>
      <c r="I36" s="23">
        <v>13000</v>
      </c>
      <c r="J36" s="8">
        <f t="shared" si="20"/>
        <v>0.63461538461538458</v>
      </c>
      <c r="K36" s="30"/>
      <c r="L36" s="23">
        <v>0</v>
      </c>
      <c r="M36" s="23">
        <v>0</v>
      </c>
      <c r="N36" s="23">
        <v>0</v>
      </c>
      <c r="O36" s="8" t="str">
        <f t="shared" si="21"/>
        <v>%</v>
      </c>
      <c r="P36" s="30"/>
      <c r="Q36" s="23">
        <v>0</v>
      </c>
      <c r="R36" s="23">
        <v>0</v>
      </c>
      <c r="S36" s="23">
        <v>0</v>
      </c>
      <c r="T36" s="8" t="str">
        <f t="shared" si="22"/>
        <v>%</v>
      </c>
      <c r="U36" s="30"/>
      <c r="V36" s="23">
        <v>0</v>
      </c>
      <c r="W36" s="23">
        <v>0</v>
      </c>
      <c r="X36" s="23">
        <v>0</v>
      </c>
      <c r="Y36" s="8" t="str">
        <f t="shared" si="23"/>
        <v>%</v>
      </c>
      <c r="Z36" s="30"/>
      <c r="AA36" s="23">
        <f t="shared" si="25"/>
        <v>0</v>
      </c>
      <c r="AB36" s="23">
        <f t="shared" si="26"/>
        <v>8250</v>
      </c>
      <c r="AC36" s="23">
        <f t="shared" si="27"/>
        <v>13000</v>
      </c>
      <c r="AD36" s="8">
        <f t="shared" si="24"/>
        <v>0.63461538461538458</v>
      </c>
    </row>
    <row r="37" spans="1:30" ht="15.75" x14ac:dyDescent="0.25">
      <c r="A37" s="51" t="s">
        <v>36</v>
      </c>
      <c r="B37" s="48" t="s">
        <v>37</v>
      </c>
      <c r="C37" s="5"/>
      <c r="D37" s="34" t="s">
        <v>68</v>
      </c>
      <c r="E37" s="18">
        <v>7200</v>
      </c>
      <c r="F37" s="34"/>
      <c r="G37" s="23">
        <v>0</v>
      </c>
      <c r="H37" s="23">
        <v>0</v>
      </c>
      <c r="I37" s="23">
        <v>0</v>
      </c>
      <c r="J37" s="8" t="str">
        <f t="shared" si="20"/>
        <v>%</v>
      </c>
      <c r="K37" s="30"/>
      <c r="L37" s="23">
        <v>0</v>
      </c>
      <c r="M37" s="23">
        <v>0</v>
      </c>
      <c r="N37" s="23">
        <v>0</v>
      </c>
      <c r="O37" s="8" t="str">
        <f t="shared" si="21"/>
        <v>%</v>
      </c>
      <c r="P37" s="30"/>
      <c r="Q37" s="23">
        <v>0</v>
      </c>
      <c r="R37" s="23">
        <v>0</v>
      </c>
      <c r="S37" s="23">
        <v>0</v>
      </c>
      <c r="T37" s="8" t="str">
        <f t="shared" si="22"/>
        <v>%</v>
      </c>
      <c r="U37" s="30"/>
      <c r="V37" s="23">
        <v>0</v>
      </c>
      <c r="W37" s="23">
        <v>0</v>
      </c>
      <c r="X37" s="23">
        <v>0</v>
      </c>
      <c r="Y37" s="8" t="str">
        <f t="shared" si="23"/>
        <v>%</v>
      </c>
      <c r="Z37" s="30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1" t="s">
        <v>36</v>
      </c>
      <c r="B38" s="48" t="s">
        <v>37</v>
      </c>
      <c r="C38" s="5" t="s">
        <v>17</v>
      </c>
      <c r="D38" s="34" t="s">
        <v>69</v>
      </c>
      <c r="E38" s="18">
        <v>7300</v>
      </c>
      <c r="F38" s="34"/>
      <c r="G38" s="23">
        <v>36805.109999999993</v>
      </c>
      <c r="H38" s="23">
        <v>203554.33999999997</v>
      </c>
      <c r="I38" s="23">
        <v>453140</v>
      </c>
      <c r="J38" s="8">
        <f t="shared" si="20"/>
        <v>0.44920850068411522</v>
      </c>
      <c r="K38" s="30"/>
      <c r="L38" s="23">
        <v>0</v>
      </c>
      <c r="M38" s="23">
        <v>0</v>
      </c>
      <c r="N38" s="23">
        <v>0</v>
      </c>
      <c r="O38" s="8" t="str">
        <f t="shared" si="21"/>
        <v>%</v>
      </c>
      <c r="P38" s="30"/>
      <c r="Q38" s="23">
        <v>0</v>
      </c>
      <c r="R38" s="23">
        <v>0</v>
      </c>
      <c r="S38" s="23">
        <v>0</v>
      </c>
      <c r="T38" s="8" t="str">
        <f t="shared" si="22"/>
        <v>%</v>
      </c>
      <c r="U38" s="30"/>
      <c r="V38" s="23">
        <v>0</v>
      </c>
      <c r="W38" s="23">
        <v>0</v>
      </c>
      <c r="X38" s="23">
        <v>0</v>
      </c>
      <c r="Y38" s="8" t="str">
        <f t="shared" si="23"/>
        <v>%</v>
      </c>
      <c r="Z38" s="30"/>
      <c r="AA38" s="23">
        <f t="shared" si="25"/>
        <v>36805.109999999993</v>
      </c>
      <c r="AB38" s="23">
        <f t="shared" si="26"/>
        <v>203554.33999999997</v>
      </c>
      <c r="AC38" s="23">
        <f t="shared" si="27"/>
        <v>453140</v>
      </c>
      <c r="AD38" s="8">
        <f t="shared" si="24"/>
        <v>0.44920850068411522</v>
      </c>
    </row>
    <row r="39" spans="1:30" ht="15.75" x14ac:dyDescent="0.25">
      <c r="A39" s="51" t="s">
        <v>36</v>
      </c>
      <c r="B39" s="48" t="s">
        <v>37</v>
      </c>
      <c r="C39" s="5" t="s">
        <v>17</v>
      </c>
      <c r="D39" s="34" t="s">
        <v>70</v>
      </c>
      <c r="E39" s="18">
        <v>7400</v>
      </c>
      <c r="F39" s="34"/>
      <c r="G39" s="23">
        <v>0</v>
      </c>
      <c r="H39" s="23">
        <v>0</v>
      </c>
      <c r="I39" s="23">
        <v>0</v>
      </c>
      <c r="J39" s="8" t="str">
        <f t="shared" si="20"/>
        <v>%</v>
      </c>
      <c r="K39" s="30"/>
      <c r="L39" s="23">
        <v>0</v>
      </c>
      <c r="M39" s="23">
        <v>0</v>
      </c>
      <c r="N39" s="23">
        <v>0</v>
      </c>
      <c r="O39" s="8" t="str">
        <f t="shared" si="21"/>
        <v>%</v>
      </c>
      <c r="P39" s="30"/>
      <c r="Q39" s="23">
        <v>0</v>
      </c>
      <c r="R39" s="23">
        <v>0</v>
      </c>
      <c r="S39" s="23">
        <v>0</v>
      </c>
      <c r="T39" s="8" t="str">
        <f t="shared" si="22"/>
        <v>%</v>
      </c>
      <c r="U39" s="30"/>
      <c r="V39" s="23">
        <v>0</v>
      </c>
      <c r="W39" s="23">
        <v>0</v>
      </c>
      <c r="X39" s="23">
        <v>0</v>
      </c>
      <c r="Y39" s="8" t="str">
        <f t="shared" si="23"/>
        <v>%</v>
      </c>
      <c r="Z39" s="30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1" t="s">
        <v>36</v>
      </c>
      <c r="B40" s="48" t="s">
        <v>37</v>
      </c>
      <c r="C40" s="5" t="s">
        <v>17</v>
      </c>
      <c r="D40" s="34" t="s">
        <v>71</v>
      </c>
      <c r="E40" s="18">
        <v>7500</v>
      </c>
      <c r="F40" s="34"/>
      <c r="G40" s="23">
        <v>1918.81</v>
      </c>
      <c r="H40" s="23">
        <v>11237.63</v>
      </c>
      <c r="I40" s="23">
        <v>21097</v>
      </c>
      <c r="J40" s="8">
        <f t="shared" si="20"/>
        <v>0.53266483386263441</v>
      </c>
      <c r="K40" s="30"/>
      <c r="L40" s="23">
        <v>0</v>
      </c>
      <c r="M40" s="23">
        <v>0</v>
      </c>
      <c r="N40" s="23">
        <v>0</v>
      </c>
      <c r="O40" s="8" t="str">
        <f t="shared" si="21"/>
        <v>%</v>
      </c>
      <c r="P40" s="30"/>
      <c r="Q40" s="23">
        <v>0</v>
      </c>
      <c r="R40" s="23">
        <v>0</v>
      </c>
      <c r="S40" s="23">
        <v>0</v>
      </c>
      <c r="T40" s="8" t="str">
        <f t="shared" si="22"/>
        <v>%</v>
      </c>
      <c r="U40" s="30"/>
      <c r="V40" s="23">
        <v>0</v>
      </c>
      <c r="W40" s="23">
        <v>0</v>
      </c>
      <c r="X40" s="23">
        <v>0</v>
      </c>
      <c r="Y40" s="8" t="str">
        <f t="shared" si="23"/>
        <v>%</v>
      </c>
      <c r="Z40" s="30"/>
      <c r="AA40" s="23">
        <f t="shared" si="25"/>
        <v>1918.81</v>
      </c>
      <c r="AB40" s="23">
        <f t="shared" si="26"/>
        <v>11237.63</v>
      </c>
      <c r="AC40" s="23">
        <f t="shared" si="27"/>
        <v>21097</v>
      </c>
      <c r="AD40" s="8">
        <f t="shared" si="24"/>
        <v>0.53266483386263441</v>
      </c>
    </row>
    <row r="41" spans="1:30" ht="15.75" x14ac:dyDescent="0.25">
      <c r="A41" s="51" t="s">
        <v>36</v>
      </c>
      <c r="B41" s="48" t="s">
        <v>37</v>
      </c>
      <c r="C41" s="5" t="s">
        <v>17</v>
      </c>
      <c r="D41" s="34" t="s">
        <v>72</v>
      </c>
      <c r="E41" s="18">
        <v>7600</v>
      </c>
      <c r="F41" s="34"/>
      <c r="G41" s="23">
        <v>0</v>
      </c>
      <c r="H41" s="23">
        <v>0</v>
      </c>
      <c r="I41" s="23">
        <v>0</v>
      </c>
      <c r="J41" s="8" t="str">
        <f t="shared" si="20"/>
        <v>%</v>
      </c>
      <c r="K41" s="30"/>
      <c r="L41" s="23">
        <v>0</v>
      </c>
      <c r="M41" s="23">
        <v>0</v>
      </c>
      <c r="N41" s="23">
        <v>0</v>
      </c>
      <c r="O41" s="8" t="str">
        <f t="shared" si="21"/>
        <v>%</v>
      </c>
      <c r="P41" s="30"/>
      <c r="Q41" s="23">
        <v>0</v>
      </c>
      <c r="R41" s="23">
        <v>0</v>
      </c>
      <c r="S41" s="23">
        <v>0</v>
      </c>
      <c r="T41" s="8" t="str">
        <f t="shared" si="22"/>
        <v>%</v>
      </c>
      <c r="U41" s="30"/>
      <c r="V41" s="23">
        <v>0</v>
      </c>
      <c r="W41" s="23">
        <v>0</v>
      </c>
      <c r="X41" s="23">
        <v>0</v>
      </c>
      <c r="Y41" s="8" t="str">
        <f t="shared" si="23"/>
        <v>%</v>
      </c>
      <c r="Z41" s="30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1" t="s">
        <v>36</v>
      </c>
      <c r="B42" s="48" t="s">
        <v>37</v>
      </c>
      <c r="C42" s="5" t="s">
        <v>17</v>
      </c>
      <c r="D42" s="34" t="s">
        <v>73</v>
      </c>
      <c r="E42" s="18">
        <v>7700</v>
      </c>
      <c r="F42" s="34"/>
      <c r="G42" s="23">
        <v>0</v>
      </c>
      <c r="H42" s="23">
        <v>0</v>
      </c>
      <c r="I42" s="23">
        <v>0</v>
      </c>
      <c r="J42" s="8" t="str">
        <f t="shared" si="20"/>
        <v>%</v>
      </c>
      <c r="K42" s="30"/>
      <c r="L42" s="23">
        <v>0</v>
      </c>
      <c r="M42" s="23">
        <v>0</v>
      </c>
      <c r="N42" s="23">
        <v>0</v>
      </c>
      <c r="O42" s="8" t="str">
        <f t="shared" si="21"/>
        <v>%</v>
      </c>
      <c r="P42" s="30"/>
      <c r="Q42" s="23">
        <v>0</v>
      </c>
      <c r="R42" s="23">
        <v>0</v>
      </c>
      <c r="S42" s="23">
        <v>0</v>
      </c>
      <c r="T42" s="8" t="str">
        <f t="shared" si="22"/>
        <v>%</v>
      </c>
      <c r="U42" s="30"/>
      <c r="V42" s="23">
        <v>0</v>
      </c>
      <c r="W42" s="23">
        <v>0</v>
      </c>
      <c r="X42" s="23">
        <v>0</v>
      </c>
      <c r="Y42" s="8" t="str">
        <f t="shared" si="23"/>
        <v>%</v>
      </c>
      <c r="Z42" s="30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1" t="s">
        <v>36</v>
      </c>
      <c r="B43" s="48" t="s">
        <v>37</v>
      </c>
      <c r="C43" s="5" t="s">
        <v>17</v>
      </c>
      <c r="D43" s="34" t="s">
        <v>74</v>
      </c>
      <c r="E43" s="18">
        <v>7800</v>
      </c>
      <c r="F43" s="34"/>
      <c r="G43" s="23">
        <v>0</v>
      </c>
      <c r="H43" s="23">
        <v>0</v>
      </c>
      <c r="I43" s="23">
        <v>0</v>
      </c>
      <c r="J43" s="8" t="str">
        <f t="shared" si="20"/>
        <v>%</v>
      </c>
      <c r="K43" s="30"/>
      <c r="L43" s="23">
        <v>0</v>
      </c>
      <c r="M43" s="23">
        <v>0</v>
      </c>
      <c r="N43" s="23">
        <v>0</v>
      </c>
      <c r="O43" s="8" t="str">
        <f t="shared" si="21"/>
        <v>%</v>
      </c>
      <c r="P43" s="30"/>
      <c r="Q43" s="23">
        <v>0</v>
      </c>
      <c r="R43" s="23">
        <v>0</v>
      </c>
      <c r="S43" s="23">
        <v>0</v>
      </c>
      <c r="T43" s="8" t="str">
        <f t="shared" si="22"/>
        <v>%</v>
      </c>
      <c r="U43" s="30"/>
      <c r="V43" s="23">
        <v>0</v>
      </c>
      <c r="W43" s="23">
        <v>0</v>
      </c>
      <c r="X43" s="23">
        <v>0</v>
      </c>
      <c r="Y43" s="8" t="str">
        <f t="shared" si="23"/>
        <v>%</v>
      </c>
      <c r="Z43" s="30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1" t="s">
        <v>36</v>
      </c>
      <c r="B44" s="48" t="s">
        <v>37</v>
      </c>
      <c r="C44" s="5" t="s">
        <v>17</v>
      </c>
      <c r="D44" s="34" t="s">
        <v>75</v>
      </c>
      <c r="E44" s="18">
        <v>7900</v>
      </c>
      <c r="F44" s="34"/>
      <c r="G44" s="23">
        <v>6796.5400000000009</v>
      </c>
      <c r="H44" s="23">
        <v>137008.20000000001</v>
      </c>
      <c r="I44" s="23">
        <v>221879</v>
      </c>
      <c r="J44" s="8">
        <f t="shared" si="20"/>
        <v>0.61749061425371488</v>
      </c>
      <c r="K44" s="30"/>
      <c r="L44" s="23">
        <v>0</v>
      </c>
      <c r="M44" s="23">
        <v>0</v>
      </c>
      <c r="N44" s="23">
        <v>0</v>
      </c>
      <c r="O44" s="8" t="str">
        <f t="shared" si="21"/>
        <v>%</v>
      </c>
      <c r="P44" s="30"/>
      <c r="Q44" s="23">
        <v>0</v>
      </c>
      <c r="R44" s="23">
        <v>0</v>
      </c>
      <c r="S44" s="23">
        <v>0</v>
      </c>
      <c r="T44" s="8" t="str">
        <f t="shared" si="22"/>
        <v>%</v>
      </c>
      <c r="U44" s="30"/>
      <c r="V44" s="23">
        <v>0</v>
      </c>
      <c r="W44" s="23">
        <v>0</v>
      </c>
      <c r="X44" s="23">
        <v>0</v>
      </c>
      <c r="Y44" s="8" t="str">
        <f t="shared" si="23"/>
        <v>%</v>
      </c>
      <c r="Z44" s="30"/>
      <c r="AA44" s="23">
        <f t="shared" si="25"/>
        <v>6796.5400000000009</v>
      </c>
      <c r="AB44" s="23">
        <f t="shared" si="26"/>
        <v>137008.20000000001</v>
      </c>
      <c r="AC44" s="23">
        <f t="shared" si="27"/>
        <v>221879</v>
      </c>
      <c r="AD44" s="8">
        <f t="shared" si="24"/>
        <v>0.61749061425371488</v>
      </c>
    </row>
    <row r="45" spans="1:30" ht="15.75" x14ac:dyDescent="0.25">
      <c r="A45" s="51" t="s">
        <v>36</v>
      </c>
      <c r="B45" s="48" t="s">
        <v>37</v>
      </c>
      <c r="C45" s="5" t="s">
        <v>17</v>
      </c>
      <c r="D45" s="34" t="s">
        <v>76</v>
      </c>
      <c r="E45" s="18">
        <v>8100</v>
      </c>
      <c r="F45" s="34"/>
      <c r="G45" s="23">
        <v>0</v>
      </c>
      <c r="H45" s="23">
        <v>0</v>
      </c>
      <c r="I45" s="23">
        <v>0</v>
      </c>
      <c r="J45" s="8" t="str">
        <f t="shared" si="20"/>
        <v>%</v>
      </c>
      <c r="K45" s="30"/>
      <c r="L45" s="23">
        <v>0</v>
      </c>
      <c r="M45" s="23">
        <v>0</v>
      </c>
      <c r="N45" s="23">
        <v>0</v>
      </c>
      <c r="O45" s="8" t="str">
        <f t="shared" si="21"/>
        <v>%</v>
      </c>
      <c r="P45" s="30"/>
      <c r="Q45" s="23">
        <v>0</v>
      </c>
      <c r="R45" s="23">
        <v>0</v>
      </c>
      <c r="S45" s="23">
        <v>0</v>
      </c>
      <c r="T45" s="8" t="str">
        <f t="shared" si="22"/>
        <v>%</v>
      </c>
      <c r="U45" s="30"/>
      <c r="V45" s="23">
        <v>0</v>
      </c>
      <c r="W45" s="23">
        <v>0</v>
      </c>
      <c r="X45" s="23">
        <v>0</v>
      </c>
      <c r="Y45" s="8" t="str">
        <f t="shared" si="23"/>
        <v>%</v>
      </c>
      <c r="Z45" s="30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1" t="s">
        <v>36</v>
      </c>
      <c r="B46" s="48" t="s">
        <v>37</v>
      </c>
      <c r="C46" s="5" t="s">
        <v>17</v>
      </c>
      <c r="D46" s="34" t="s">
        <v>77</v>
      </c>
      <c r="E46" s="18">
        <v>8200</v>
      </c>
      <c r="F46" s="34"/>
      <c r="G46" s="23">
        <v>0</v>
      </c>
      <c r="H46" s="23">
        <v>0</v>
      </c>
      <c r="I46" s="23">
        <v>0</v>
      </c>
      <c r="J46" s="8" t="str">
        <f t="shared" si="20"/>
        <v>%</v>
      </c>
      <c r="K46" s="30"/>
      <c r="L46" s="23">
        <v>0</v>
      </c>
      <c r="M46" s="23">
        <v>0</v>
      </c>
      <c r="N46" s="23">
        <v>0</v>
      </c>
      <c r="O46" s="8" t="str">
        <f t="shared" si="21"/>
        <v>%</v>
      </c>
      <c r="P46" s="30"/>
      <c r="Q46" s="23">
        <v>0</v>
      </c>
      <c r="R46" s="23">
        <v>0</v>
      </c>
      <c r="S46" s="23">
        <v>0</v>
      </c>
      <c r="T46" s="8" t="str">
        <f t="shared" si="22"/>
        <v>%</v>
      </c>
      <c r="U46" s="30"/>
      <c r="V46" s="23">
        <v>0</v>
      </c>
      <c r="W46" s="23">
        <v>0</v>
      </c>
      <c r="X46" s="23">
        <v>0</v>
      </c>
      <c r="Y46" s="8" t="str">
        <f t="shared" si="23"/>
        <v>%</v>
      </c>
      <c r="Z46" s="30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1" t="s">
        <v>36</v>
      </c>
      <c r="B47" s="48" t="s">
        <v>37</v>
      </c>
      <c r="C47" s="5" t="s">
        <v>17</v>
      </c>
      <c r="D47" s="34" t="s">
        <v>78</v>
      </c>
      <c r="E47" s="18">
        <v>9100</v>
      </c>
      <c r="F47" s="34"/>
      <c r="G47" s="23">
        <v>0</v>
      </c>
      <c r="H47" s="23">
        <v>0</v>
      </c>
      <c r="I47" s="23">
        <v>0</v>
      </c>
      <c r="J47" s="8" t="str">
        <f t="shared" si="20"/>
        <v>%</v>
      </c>
      <c r="K47" s="30"/>
      <c r="L47" s="23">
        <v>0</v>
      </c>
      <c r="M47" s="23">
        <v>0</v>
      </c>
      <c r="N47" s="23">
        <v>0</v>
      </c>
      <c r="O47" s="8" t="str">
        <f t="shared" si="21"/>
        <v>%</v>
      </c>
      <c r="P47" s="30"/>
      <c r="Q47" s="23">
        <v>0</v>
      </c>
      <c r="R47" s="23">
        <v>0</v>
      </c>
      <c r="S47" s="23">
        <v>0</v>
      </c>
      <c r="T47" s="8" t="str">
        <f t="shared" si="22"/>
        <v>%</v>
      </c>
      <c r="U47" s="30"/>
      <c r="V47" s="23">
        <v>0</v>
      </c>
      <c r="W47" s="23">
        <v>0</v>
      </c>
      <c r="X47" s="23">
        <v>0</v>
      </c>
      <c r="Y47" s="8" t="str">
        <f t="shared" si="23"/>
        <v>%</v>
      </c>
      <c r="Z47" s="30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1" t="s">
        <v>36</v>
      </c>
      <c r="B48" s="48" t="s">
        <v>37</v>
      </c>
      <c r="C48" s="5" t="s">
        <v>17</v>
      </c>
      <c r="D48" s="34" t="s">
        <v>79</v>
      </c>
      <c r="E48" s="18">
        <v>9200</v>
      </c>
      <c r="F48" s="34"/>
      <c r="G48" s="23">
        <v>0</v>
      </c>
      <c r="H48" s="23">
        <v>0</v>
      </c>
      <c r="I48" s="23">
        <v>0</v>
      </c>
      <c r="J48" s="8" t="str">
        <f t="shared" si="20"/>
        <v>%</v>
      </c>
      <c r="K48" s="30"/>
      <c r="L48" s="23">
        <v>0</v>
      </c>
      <c r="M48" s="23">
        <v>0</v>
      </c>
      <c r="N48" s="23">
        <v>0</v>
      </c>
      <c r="O48" s="8" t="str">
        <f t="shared" si="21"/>
        <v>%</v>
      </c>
      <c r="P48" s="30"/>
      <c r="Q48" s="23">
        <v>0</v>
      </c>
      <c r="R48" s="23">
        <v>0</v>
      </c>
      <c r="S48" s="23">
        <v>0</v>
      </c>
      <c r="T48" s="8" t="str">
        <f t="shared" si="22"/>
        <v>%</v>
      </c>
      <c r="U48" s="30"/>
      <c r="V48" s="23">
        <v>0</v>
      </c>
      <c r="W48" s="23">
        <v>0</v>
      </c>
      <c r="X48" s="23">
        <v>0</v>
      </c>
      <c r="Y48" s="8" t="str">
        <f t="shared" si="23"/>
        <v>%</v>
      </c>
      <c r="Z48" s="30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1"/>
      <c r="B49" s="48"/>
      <c r="C49" s="5"/>
      <c r="D49" s="34" t="s">
        <v>80</v>
      </c>
      <c r="E49" s="18">
        <v>9800</v>
      </c>
      <c r="F49" s="34"/>
      <c r="G49" s="23">
        <v>0</v>
      </c>
      <c r="H49" s="23">
        <v>0</v>
      </c>
      <c r="I49" s="23">
        <v>0</v>
      </c>
      <c r="J49" s="8" t="str">
        <f t="shared" si="20"/>
        <v>%</v>
      </c>
      <c r="K49" s="30"/>
      <c r="L49" s="23"/>
      <c r="M49" s="23"/>
      <c r="N49" s="23"/>
      <c r="O49" s="8"/>
      <c r="P49" s="30"/>
      <c r="Q49" s="23">
        <v>0</v>
      </c>
      <c r="R49" s="23">
        <v>0</v>
      </c>
      <c r="S49" s="23">
        <v>0</v>
      </c>
      <c r="T49" s="8"/>
      <c r="U49" s="30"/>
      <c r="V49" s="23">
        <v>5775.09</v>
      </c>
      <c r="W49" s="23">
        <v>16819.72</v>
      </c>
      <c r="X49" s="23">
        <v>0</v>
      </c>
      <c r="Y49" s="8" t="str">
        <f t="shared" si="23"/>
        <v>%</v>
      </c>
      <c r="Z49" s="30"/>
      <c r="AA49" s="23">
        <f t="shared" ref="AA49" si="28">G49+Q49+V49</f>
        <v>5775.09</v>
      </c>
      <c r="AB49" s="23">
        <f t="shared" ref="AB49" si="29">H49+R49+W49</f>
        <v>16819.72</v>
      </c>
      <c r="AC49" s="23">
        <f t="shared" ref="AC49" si="30">I49+S49+X49</f>
        <v>0</v>
      </c>
      <c r="AD49" s="8"/>
    </row>
    <row r="50" spans="1:30" ht="30.75" customHeight="1" x14ac:dyDescent="0.25">
      <c r="A50" s="47"/>
      <c r="B50" s="48"/>
      <c r="C50" s="9" t="s">
        <v>38</v>
      </c>
      <c r="D50" s="5"/>
      <c r="E50" s="5"/>
      <c r="F50" s="5"/>
      <c r="G50" s="59">
        <f>SUM(G34:G49)</f>
        <v>295499.04999999993</v>
      </c>
      <c r="H50" s="59">
        <f>SUM(H34:H49)</f>
        <v>1635841.0799999998</v>
      </c>
      <c r="I50" s="59">
        <f>SUM(I34:I48)</f>
        <v>3955178</v>
      </c>
      <c r="J50" s="32">
        <f>IF(I50=0,"",H50/I50)</f>
        <v>0.41359480660541698</v>
      </c>
      <c r="K50" s="30"/>
      <c r="L50" s="31">
        <f>SUM(L34:L48)</f>
        <v>0</v>
      </c>
      <c r="M50" s="31">
        <f>SUM(M34:M48)</f>
        <v>0</v>
      </c>
      <c r="N50" s="31">
        <f>SUM(N34:N48)</f>
        <v>0</v>
      </c>
      <c r="O50" s="32" t="str">
        <f>IF(N50=0,"",M50/N50)</f>
        <v/>
      </c>
      <c r="P50" s="30"/>
      <c r="Q50" s="59">
        <f>SUM(Q34:Q49)</f>
        <v>35112.53</v>
      </c>
      <c r="R50" s="59">
        <f>SUM(R34:R49)</f>
        <v>215691.36</v>
      </c>
      <c r="S50" s="59">
        <f>SUM(S34:S48)</f>
        <v>437245</v>
      </c>
      <c r="T50" s="32">
        <f>IF(S50=0,"",R50/S50)</f>
        <v>0.49329634415487883</v>
      </c>
      <c r="U50" s="30"/>
      <c r="V50" s="59">
        <f>SUM(V34:V49)</f>
        <v>5775.09</v>
      </c>
      <c r="W50" s="59">
        <f>SUM(W34:W49)</f>
        <v>16819.72</v>
      </c>
      <c r="X50" s="59">
        <f>SUM(X34:X49)</f>
        <v>0</v>
      </c>
      <c r="Y50" s="32" t="str">
        <f>IF(X50=0,"",W50/X50)</f>
        <v/>
      </c>
      <c r="Z50" s="30"/>
      <c r="AA50" s="59">
        <f>SUM(AA34:AA49)</f>
        <v>336386.66999999993</v>
      </c>
      <c r="AB50" s="59">
        <f>SUM(AB34:AB49)</f>
        <v>1868352.1599999997</v>
      </c>
      <c r="AC50" s="59">
        <f>SUM(AC34:AC49)</f>
        <v>4392423</v>
      </c>
      <c r="AD50" s="32">
        <f>IF(AC50=0,"",AB50/AC50)</f>
        <v>0.42535797667938624</v>
      </c>
    </row>
    <row r="51" spans="1:30" ht="27.75" customHeight="1" x14ac:dyDescent="0.25">
      <c r="A51" s="47"/>
      <c r="B51" s="48"/>
      <c r="C51" s="9" t="s">
        <v>39</v>
      </c>
      <c r="D51" s="5"/>
      <c r="E51" s="5"/>
      <c r="F51" s="5"/>
      <c r="G51" s="60">
        <f t="shared" ref="G51:H51" si="31">G30-G50</f>
        <v>106953.81000000006</v>
      </c>
      <c r="H51" s="60">
        <f t="shared" si="31"/>
        <v>787818.62000000034</v>
      </c>
      <c r="I51" s="60">
        <f>I30-I50</f>
        <v>465150</v>
      </c>
      <c r="J51" s="32">
        <f>IF(I51=0,"",H51/I51)</f>
        <v>1.6936872406750518</v>
      </c>
      <c r="K51" s="30"/>
      <c r="L51" s="35">
        <f>L30-L50</f>
        <v>0</v>
      </c>
      <c r="M51" s="35">
        <f>M30-M50</f>
        <v>0</v>
      </c>
      <c r="N51" s="35">
        <f>N30-N50</f>
        <v>0</v>
      </c>
      <c r="O51" s="32" t="str">
        <f>IF(N51=0,"",M51/N51)</f>
        <v/>
      </c>
      <c r="P51" s="30"/>
      <c r="Q51" s="60">
        <f>Q30-Q50</f>
        <v>33353.380000000005</v>
      </c>
      <c r="R51" s="60">
        <f>R30-R50</f>
        <v>-24051.129999999976</v>
      </c>
      <c r="S51" s="60">
        <f>S30-S50</f>
        <v>0</v>
      </c>
      <c r="T51" s="32" t="str">
        <f>IF(S51=0,"",R51/S51)</f>
        <v/>
      </c>
      <c r="U51" s="30"/>
      <c r="V51" s="60">
        <f>V30-V50</f>
        <v>-2404.96</v>
      </c>
      <c r="W51" s="60">
        <f>W30-W50</f>
        <v>-3866.880000000001</v>
      </c>
      <c r="X51" s="60">
        <f>X30-X50</f>
        <v>0</v>
      </c>
      <c r="Y51" s="32" t="str">
        <f>IF(X51=0,"",W51/X51)</f>
        <v/>
      </c>
      <c r="Z51" s="30"/>
      <c r="AA51" s="60">
        <f>AA30-AA50</f>
        <v>137902.2300000001</v>
      </c>
      <c r="AB51" s="60">
        <f>AB30-AB50</f>
        <v>759900.6100000008</v>
      </c>
      <c r="AC51" s="60">
        <f>AC30-AC50</f>
        <v>465150</v>
      </c>
      <c r="AD51" s="32">
        <f>IF(AC51=0,"",AB51/AC51)</f>
        <v>1.6336678705793848</v>
      </c>
    </row>
    <row r="52" spans="1:30" x14ac:dyDescent="0.2">
      <c r="A52" s="47"/>
      <c r="B52" s="48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</row>
    <row r="53" spans="1:30" ht="15.75" x14ac:dyDescent="0.25">
      <c r="A53" s="47"/>
      <c r="B53" s="48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</row>
    <row r="54" spans="1:30" x14ac:dyDescent="0.2">
      <c r="A54" s="47" t="str">
        <f>$C$53</f>
        <v>Other Financing Sources (Uses)</v>
      </c>
      <c r="B54" s="48" t="s">
        <v>41</v>
      </c>
      <c r="C54" s="5" t="s">
        <v>17</v>
      </c>
      <c r="D54" s="33" t="s">
        <v>42</v>
      </c>
      <c r="E54" s="36">
        <v>3600</v>
      </c>
      <c r="F54" s="5"/>
      <c r="G54" s="68">
        <v>0</v>
      </c>
      <c r="H54" s="68">
        <v>0</v>
      </c>
      <c r="I54" s="61"/>
      <c r="J54" s="8" t="str">
        <f t="shared" ref="J54:J55" si="32">IF(I54=0,"%",H54/I54)</f>
        <v>%</v>
      </c>
      <c r="K54" s="30"/>
      <c r="L54" s="23">
        <v>0</v>
      </c>
      <c r="M54" s="23">
        <v>0</v>
      </c>
      <c r="N54" s="30">
        <v>0</v>
      </c>
      <c r="O54" s="8" t="str">
        <f t="shared" ref="O54:O55" si="33">IF(N54=0,"%",M54/N54)</f>
        <v>%</v>
      </c>
      <c r="P54" s="30"/>
      <c r="Q54" s="68">
        <v>0</v>
      </c>
      <c r="R54" s="68">
        <v>0</v>
      </c>
      <c r="S54" s="61">
        <v>0</v>
      </c>
      <c r="T54" s="8" t="str">
        <f t="shared" ref="T54:T55" si="34">IF(S54=0,"%",R54/S54)</f>
        <v>%</v>
      </c>
      <c r="U54" s="30"/>
      <c r="V54" s="68"/>
      <c r="W54" s="68"/>
      <c r="X54" s="61"/>
      <c r="Y54" s="8" t="str">
        <f t="shared" ref="Y54:Y55" si="35">IF(X54=0,"%",W54/X54)</f>
        <v>%</v>
      </c>
      <c r="Z54" s="30"/>
      <c r="AA54" s="68">
        <f t="shared" ref="AA54:AC55" si="36">G54+Q54+V54</f>
        <v>0</v>
      </c>
      <c r="AB54" s="68">
        <f t="shared" si="36"/>
        <v>0</v>
      </c>
      <c r="AC54" s="61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7" t="str">
        <f>$C$53</f>
        <v>Other Financing Sources (Uses)</v>
      </c>
      <c r="B55" s="48" t="s">
        <v>41</v>
      </c>
      <c r="C55" s="5" t="s">
        <v>17</v>
      </c>
      <c r="D55" s="33" t="s">
        <v>43</v>
      </c>
      <c r="E55" s="36">
        <v>9700</v>
      </c>
      <c r="F55" s="5"/>
      <c r="G55" s="68">
        <v>31704.43</v>
      </c>
      <c r="H55" s="68">
        <v>218268.90000000002</v>
      </c>
      <c r="I55" s="61">
        <v>465150</v>
      </c>
      <c r="J55" s="8">
        <f t="shared" si="32"/>
        <v>0.46924411480167694</v>
      </c>
      <c r="K55" s="30"/>
      <c r="L55" s="23">
        <v>0</v>
      </c>
      <c r="M55" s="23">
        <v>0</v>
      </c>
      <c r="N55" s="30">
        <v>0</v>
      </c>
      <c r="O55" s="8" t="str">
        <f t="shared" si="33"/>
        <v>%</v>
      </c>
      <c r="P55" s="30"/>
      <c r="Q55" s="68">
        <v>0</v>
      </c>
      <c r="R55" s="68">
        <v>0</v>
      </c>
      <c r="S55" s="61">
        <v>0</v>
      </c>
      <c r="T55" s="8" t="str">
        <f t="shared" si="34"/>
        <v>%</v>
      </c>
      <c r="U55" s="30"/>
      <c r="V55" s="68"/>
      <c r="W55" s="68"/>
      <c r="X55" s="61"/>
      <c r="Y55" s="8" t="str">
        <f t="shared" si="35"/>
        <v>%</v>
      </c>
      <c r="Z55" s="30"/>
      <c r="AA55" s="68">
        <f t="shared" si="36"/>
        <v>31704.43</v>
      </c>
      <c r="AB55" s="68">
        <f t="shared" si="36"/>
        <v>218268.90000000002</v>
      </c>
      <c r="AC55" s="61">
        <f t="shared" si="36"/>
        <v>465150</v>
      </c>
      <c r="AD55" s="8">
        <f t="shared" si="37"/>
        <v>0.46924411480167694</v>
      </c>
    </row>
    <row r="56" spans="1:30" ht="27.75" customHeight="1" x14ac:dyDescent="0.25">
      <c r="A56" s="47"/>
      <c r="B56" s="48"/>
      <c r="C56" s="9" t="s">
        <v>44</v>
      </c>
      <c r="D56" s="5"/>
      <c r="E56" s="5"/>
      <c r="F56" s="5"/>
      <c r="G56" s="59">
        <f>SUM(G54:G55)</f>
        <v>31704.43</v>
      </c>
      <c r="H56" s="59">
        <f>H54-H55</f>
        <v>-218268.90000000002</v>
      </c>
      <c r="I56" s="59">
        <f>SUM(I54:I55)</f>
        <v>465150</v>
      </c>
      <c r="J56" s="32">
        <f>IF(I56=0,"",H56/I56)</f>
        <v>-0.46924411480167694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59">
        <f>SUM(Q54:Q55)</f>
        <v>0</v>
      </c>
      <c r="R56" s="59">
        <f>SUM(R54:R55)</f>
        <v>0</v>
      </c>
      <c r="S56" s="59">
        <f>SUM(S54:S55)</f>
        <v>0</v>
      </c>
      <c r="T56" s="32" t="str">
        <f>IF(S56=0,"",R56/S56)</f>
        <v/>
      </c>
      <c r="U56" s="30"/>
      <c r="V56" s="59">
        <f>SUM(V54:V55)</f>
        <v>0</v>
      </c>
      <c r="W56" s="59">
        <f>SUM(W54:W55)</f>
        <v>0</v>
      </c>
      <c r="X56" s="59">
        <f>SUM(X54:X55)</f>
        <v>0</v>
      </c>
      <c r="Y56" s="32" t="str">
        <f>IF(X56=0,"",W56/X56)</f>
        <v/>
      </c>
      <c r="Z56" s="30"/>
      <c r="AA56" s="59">
        <f>SUM(AA54:AA55)</f>
        <v>31704.43</v>
      </c>
      <c r="AB56" s="59">
        <f>AB54-AB55</f>
        <v>-218268.90000000002</v>
      </c>
      <c r="AC56" s="59">
        <f>SUM(AC54:AC55)</f>
        <v>465150</v>
      </c>
      <c r="AD56" s="32">
        <f>IF(AC56=0,"",AB56/AC56)</f>
        <v>-0.46924411480167694</v>
      </c>
    </row>
    <row r="57" spans="1:30" x14ac:dyDescent="0.2">
      <c r="A57" s="47"/>
      <c r="B57" s="48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</row>
    <row r="58" spans="1:30" ht="15.75" x14ac:dyDescent="0.25">
      <c r="A58" s="47"/>
      <c r="B58" s="48"/>
      <c r="C58" s="9" t="s">
        <v>45</v>
      </c>
      <c r="D58" s="5"/>
      <c r="E58" s="5"/>
      <c r="F58" s="5"/>
      <c r="G58" s="61"/>
      <c r="H58" s="61">
        <f>H51+H56</f>
        <v>569549.72000000032</v>
      </c>
      <c r="I58" s="61"/>
      <c r="J58" s="62" t="str">
        <f>IF(I58=0,"",H58/I58)</f>
        <v/>
      </c>
      <c r="K58" s="61"/>
      <c r="L58" s="61"/>
      <c r="M58" s="61">
        <f>M30-M50+M56</f>
        <v>0</v>
      </c>
      <c r="N58" s="61">
        <f>N30-N50+N56</f>
        <v>0</v>
      </c>
      <c r="O58" s="61"/>
      <c r="P58" s="61">
        <f>P30-P50+P56</f>
        <v>0</v>
      </c>
      <c r="Q58" s="61"/>
      <c r="R58" s="61">
        <f>R30-R50+R56</f>
        <v>-24051.129999999976</v>
      </c>
      <c r="S58" s="61"/>
      <c r="T58" s="61"/>
      <c r="U58" s="61"/>
      <c r="V58" s="61"/>
      <c r="W58" s="61">
        <f>W30-W50+W56</f>
        <v>-3866.880000000001</v>
      </c>
      <c r="X58" s="61">
        <f>X30-X50+X56</f>
        <v>0</v>
      </c>
      <c r="Y58" s="61"/>
      <c r="Z58" s="61">
        <f>Z30-Z50+Z56</f>
        <v>0</v>
      </c>
      <c r="AA58" s="61"/>
      <c r="AB58" s="61">
        <f>AB30-AB50+AB56</f>
        <v>541631.71000000078</v>
      </c>
      <c r="AC58" s="61"/>
      <c r="AD58" s="62" t="str">
        <f>IF(AC58=0,"",AB58/AC58)</f>
        <v/>
      </c>
    </row>
    <row r="59" spans="1:30" x14ac:dyDescent="0.2">
      <c r="A59" s="47"/>
      <c r="B59" s="48"/>
      <c r="C59" s="5" t="s">
        <v>46</v>
      </c>
      <c r="D59" s="5"/>
      <c r="E59" s="5"/>
      <c r="F59" s="5"/>
      <c r="G59" s="61"/>
      <c r="H59" s="61">
        <v>1605141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>
        <v>31108.17</v>
      </c>
      <c r="X59" s="61"/>
      <c r="Y59" s="62" t="str">
        <f>IF(X59=0,"",W59/X59)</f>
        <v/>
      </c>
      <c r="Z59" s="61"/>
      <c r="AA59" s="61"/>
      <c r="AB59" s="61">
        <f>H59+W59</f>
        <v>1636249.17</v>
      </c>
      <c r="AC59" s="61"/>
      <c r="AD59" s="62" t="str">
        <f>IF(AC59=0,"",AB59/AC59)</f>
        <v/>
      </c>
    </row>
    <row r="60" spans="1:30" x14ac:dyDescent="0.2">
      <c r="A60" s="47"/>
      <c r="B60" s="48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</row>
    <row r="61" spans="1:30" ht="15.75" x14ac:dyDescent="0.25">
      <c r="A61" s="47"/>
      <c r="B61" s="48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1605141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31108.17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1636249.17</v>
      </c>
      <c r="AC61" s="59">
        <f>SUM(AC59:AC60)</f>
        <v>0</v>
      </c>
      <c r="AD61" s="63" t="str">
        <f>IF(AC61=0,"",AB61/AC61)</f>
        <v/>
      </c>
    </row>
    <row r="62" spans="1:30" ht="6.75" customHeight="1" x14ac:dyDescent="0.2">
      <c r="A62" s="47"/>
      <c r="B62" s="48"/>
      <c r="C62" s="5"/>
      <c r="D62" s="5"/>
      <c r="E62" s="5"/>
      <c r="F62" s="5"/>
      <c r="G62" s="30"/>
      <c r="H62" s="30"/>
      <c r="I62" s="30"/>
      <c r="J62" s="8"/>
      <c r="K62" s="30"/>
      <c r="L62" s="30"/>
      <c r="M62" s="30"/>
      <c r="N62" s="30"/>
      <c r="O62" s="8"/>
      <c r="P62" s="30"/>
      <c r="Q62" s="30"/>
      <c r="R62" s="30"/>
      <c r="S62" s="30"/>
      <c r="T62" s="8"/>
      <c r="U62" s="30"/>
      <c r="V62" s="30"/>
      <c r="W62" s="30"/>
      <c r="X62" s="30"/>
      <c r="Y62" s="8"/>
      <c r="Z62" s="30"/>
      <c r="AA62" s="30"/>
      <c r="AB62" s="30"/>
      <c r="AC62" s="30"/>
      <c r="AD62" s="8"/>
    </row>
    <row r="63" spans="1:30" ht="28.5" customHeight="1" x14ac:dyDescent="0.25">
      <c r="A63" s="47"/>
      <c r="B63" s="48"/>
      <c r="C63" s="9" t="s">
        <v>49</v>
      </c>
      <c r="D63" s="5"/>
      <c r="E63" s="5"/>
      <c r="F63" s="5"/>
      <c r="G63" s="23">
        <f>G61+G58</f>
        <v>0</v>
      </c>
      <c r="H63" s="23">
        <f>H61+H58</f>
        <v>2174690.7200000002</v>
      </c>
      <c r="I63" s="23">
        <f>I61+I58</f>
        <v>0</v>
      </c>
      <c r="J63" s="8" t="str">
        <f>IF(I63=0,"%",H63/I63)</f>
        <v>%</v>
      </c>
      <c r="K63" s="30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30"/>
      <c r="Q63" s="23">
        <f>Q61+Q58</f>
        <v>0</v>
      </c>
      <c r="R63" s="23">
        <f>R61+R58</f>
        <v>-24051.129999999976</v>
      </c>
      <c r="S63" s="23">
        <f>S61+S58</f>
        <v>0</v>
      </c>
      <c r="T63" s="8" t="str">
        <f>IF(S63=0,"%",R63/S63)</f>
        <v>%</v>
      </c>
      <c r="U63" s="30"/>
      <c r="V63" s="23">
        <f>V61+V58</f>
        <v>0</v>
      </c>
      <c r="W63" s="23">
        <f>W61+W58</f>
        <v>27241.289999999997</v>
      </c>
      <c r="X63" s="23">
        <f>X61+X58</f>
        <v>0</v>
      </c>
      <c r="Y63" s="8" t="str">
        <f>IF(X63=0,"%",W63/X63)</f>
        <v>%</v>
      </c>
      <c r="Z63" s="30"/>
      <c r="AA63" s="23">
        <f>AA61+AA58</f>
        <v>0</v>
      </c>
      <c r="AB63" s="23">
        <f>AB61+AB58</f>
        <v>2177880.8800000008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2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2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4" zoomScale="80" zoomScaleNormal="80" zoomScaleSheetLayoutView="50" zoomScalePageLayoutView="40" workbookViewId="0">
      <selection activeCell="S32" sqref="S32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60951.54</v>
      </c>
      <c r="R17" s="19">
        <v>196460.74</v>
      </c>
      <c r="S17" s="19">
        <v>516876</v>
      </c>
      <c r="T17" s="8">
        <f t="shared" ref="T17" si="3">IF(S17=0,"%",R17/S17)</f>
        <v>0.38009259474225926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60951.54</v>
      </c>
      <c r="AB17" s="23">
        <f t="shared" si="5"/>
        <v>196460.74</v>
      </c>
      <c r="AC17" s="23">
        <f t="shared" si="5"/>
        <v>516876</v>
      </c>
      <c r="AD17" s="8">
        <f t="shared" ref="AD17" si="6">IF(AC17=0,"%",AB17/AC17)</f>
        <v>0.38009259474225926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410332.97</v>
      </c>
      <c r="H19" s="23">
        <v>2462141.2200000002</v>
      </c>
      <c r="I19" s="19">
        <v>4166863</v>
      </c>
      <c r="J19" s="20">
        <f t="shared" si="1"/>
        <v>0.59088605024931229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410332.97</v>
      </c>
      <c r="AB19" s="23">
        <f t="shared" si="5"/>
        <v>2462141.2200000002</v>
      </c>
      <c r="AC19" s="23">
        <f t="shared" si="5"/>
        <v>4166863</v>
      </c>
      <c r="AD19" s="8">
        <f t="shared" ref="AD19:AD31" si="10">IF(AC19=0,"%",AB19/AC19)</f>
        <v>0.59088605024931229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5947</v>
      </c>
      <c r="H21" s="23">
        <v>35682</v>
      </c>
      <c r="I21" s="19">
        <v>65417</v>
      </c>
      <c r="J21" s="20">
        <f t="shared" si="1"/>
        <v>0.54545454545454541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5947</v>
      </c>
      <c r="AB21" s="23">
        <f t="shared" si="12"/>
        <v>35682</v>
      </c>
      <c r="AC21" s="23">
        <f t="shared" si="13"/>
        <v>65417</v>
      </c>
      <c r="AD21" s="8">
        <f t="shared" si="10"/>
        <v>0.54545454545454541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64076.09</v>
      </c>
      <c r="H22" s="23">
        <v>384456.54</v>
      </c>
      <c r="I22" s="19">
        <v>682316</v>
      </c>
      <c r="J22" s="20">
        <f t="shared" si="1"/>
        <v>0.56345819239179495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64076.09</v>
      </c>
      <c r="AB22" s="23">
        <f t="shared" si="12"/>
        <v>384456.54</v>
      </c>
      <c r="AC22" s="23">
        <f t="shared" si="13"/>
        <v>682316</v>
      </c>
      <c r="AD22" s="8">
        <f t="shared" si="10"/>
        <v>0.56345819239179495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24449.22</v>
      </c>
      <c r="H23" s="19">
        <v>145793.92000000001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24449.22</v>
      </c>
      <c r="AB23" s="23">
        <f t="shared" si="12"/>
        <v>145793.92000000001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222580</v>
      </c>
      <c r="J24" s="20">
        <f t="shared" si="1"/>
        <v>6.2000179710665827E-2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222580</v>
      </c>
      <c r="AD24" s="8">
        <f t="shared" si="10"/>
        <v>6.2000179710665827E-2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30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267829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4"/>
        <v>%</v>
      </c>
      <c r="P27" s="29"/>
      <c r="Q27" s="19">
        <v>0</v>
      </c>
      <c r="R27" s="19">
        <v>0</v>
      </c>
      <c r="S27" s="19">
        <v>0</v>
      </c>
      <c r="T27" s="8" t="str">
        <f t="shared" si="15"/>
        <v>%</v>
      </c>
      <c r="U27" s="30"/>
      <c r="V27" s="23">
        <v>0</v>
      </c>
      <c r="W27" s="23">
        <v>0</v>
      </c>
      <c r="X27" s="23">
        <v>0</v>
      </c>
      <c r="Y27" s="8" t="str">
        <f t="shared" si="16"/>
        <v>%</v>
      </c>
      <c r="Z27" s="30"/>
      <c r="AA27" s="23">
        <f t="shared" si="11"/>
        <v>0</v>
      </c>
      <c r="AB27" s="23">
        <f t="shared" si="12"/>
        <v>0</v>
      </c>
      <c r="AC27" s="23">
        <f t="shared" si="13"/>
        <v>267829</v>
      </c>
      <c r="AD27" s="8">
        <f t="shared" si="10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4"/>
        <v>%</v>
      </c>
      <c r="P28" s="29"/>
      <c r="Q28" s="19">
        <v>0</v>
      </c>
      <c r="R28" s="19">
        <v>0</v>
      </c>
      <c r="S28" s="19">
        <v>0</v>
      </c>
      <c r="T28" s="8" t="str">
        <f t="shared" si="15"/>
        <v>%</v>
      </c>
      <c r="U28" s="30"/>
      <c r="V28" s="23">
        <v>0</v>
      </c>
      <c r="W28" s="23">
        <v>0</v>
      </c>
      <c r="X28" s="23">
        <v>0</v>
      </c>
      <c r="Y28" s="8" t="str">
        <f t="shared" si="16"/>
        <v>%</v>
      </c>
      <c r="Z28" s="30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200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4"/>
        <v>%</v>
      </c>
      <c r="P29" s="29"/>
      <c r="Q29" s="19">
        <v>0</v>
      </c>
      <c r="R29" s="19">
        <v>0</v>
      </c>
      <c r="S29" s="19">
        <v>0</v>
      </c>
      <c r="T29" s="8" t="str">
        <f t="shared" si="15"/>
        <v>%</v>
      </c>
      <c r="U29" s="30"/>
      <c r="V29" s="23">
        <v>0</v>
      </c>
      <c r="W29" s="23">
        <v>0</v>
      </c>
      <c r="X29" s="23">
        <v>0</v>
      </c>
      <c r="Y29" s="8" t="str">
        <f t="shared" si="16"/>
        <v>%</v>
      </c>
      <c r="Z29" s="30"/>
      <c r="AA29" s="23">
        <f t="shared" si="11"/>
        <v>0</v>
      </c>
      <c r="AB29" s="23">
        <f t="shared" si="12"/>
        <v>200</v>
      </c>
      <c r="AC29" s="23">
        <f t="shared" si="13"/>
        <v>0</v>
      </c>
      <c r="AD29" s="8" t="str">
        <f t="shared" si="10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15307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4"/>
        <v>%</v>
      </c>
      <c r="P30" s="29"/>
      <c r="Q30" s="19">
        <v>0</v>
      </c>
      <c r="R30" s="19">
        <v>0</v>
      </c>
      <c r="S30" s="19">
        <v>0</v>
      </c>
      <c r="T30" s="8" t="str">
        <f t="shared" si="15"/>
        <v>%</v>
      </c>
      <c r="U30" s="30"/>
      <c r="V30" s="23">
        <v>0</v>
      </c>
      <c r="W30" s="23">
        <v>0</v>
      </c>
      <c r="X30" s="23">
        <v>0</v>
      </c>
      <c r="Y30" s="8" t="str">
        <f t="shared" si="16"/>
        <v>%</v>
      </c>
      <c r="Z30" s="30"/>
      <c r="AA30" s="23">
        <f t="shared" si="11"/>
        <v>0</v>
      </c>
      <c r="AB30" s="23">
        <f t="shared" si="12"/>
        <v>0</v>
      </c>
      <c r="AC30" s="23">
        <f t="shared" si="13"/>
        <v>15307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4"/>
        <v>%</v>
      </c>
      <c r="P31" s="30"/>
      <c r="Q31" s="23">
        <v>0</v>
      </c>
      <c r="R31" s="23">
        <v>0</v>
      </c>
      <c r="S31" s="23">
        <v>0</v>
      </c>
      <c r="T31" s="8" t="str">
        <f t="shared" si="15"/>
        <v>%</v>
      </c>
      <c r="U31" s="30"/>
      <c r="V31" s="23">
        <v>11541.36</v>
      </c>
      <c r="W31" s="23">
        <v>30055.7</v>
      </c>
      <c r="X31" s="23">
        <v>0</v>
      </c>
      <c r="Y31" s="8" t="str">
        <f t="shared" si="16"/>
        <v>%</v>
      </c>
      <c r="Z31" s="30"/>
      <c r="AA31" s="23">
        <f t="shared" si="11"/>
        <v>11541.36</v>
      </c>
      <c r="AB31" s="23">
        <f t="shared" si="12"/>
        <v>30055.7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504805.27999999991</v>
      </c>
      <c r="H32" s="59">
        <f>SUM(H16:H31)</f>
        <v>3042073.68</v>
      </c>
      <c r="I32" s="59">
        <f>SUM(I16:I31)</f>
        <v>5420312</v>
      </c>
      <c r="J32" s="32">
        <f>IF(I32=0,"",H32/I32)</f>
        <v>0.56123589933568407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60951.54</v>
      </c>
      <c r="R32" s="59">
        <f>SUM(R16:R31)</f>
        <v>196460.74</v>
      </c>
      <c r="S32" s="59">
        <f>SUM(S16:S31)</f>
        <v>516876</v>
      </c>
      <c r="T32" s="32">
        <f>IF(S32=0,"",R32/S32)</f>
        <v>0.38009259474225926</v>
      </c>
      <c r="U32" s="30"/>
      <c r="V32" s="59">
        <f>SUM(V16:V31)</f>
        <v>11541.36</v>
      </c>
      <c r="W32" s="59">
        <f>SUM(W16:W31)</f>
        <v>30055.7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577298.17999999993</v>
      </c>
      <c r="AB32" s="59">
        <f>SUM(AB16:AB31)</f>
        <v>3268590.12</v>
      </c>
      <c r="AC32" s="59">
        <f>SUM(AC16:AC31)</f>
        <v>5937188</v>
      </c>
      <c r="AD32" s="32">
        <f>IF(AC32=0,"",AB32/AC32)</f>
        <v>0.55052831744590203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288389.31999999995</v>
      </c>
      <c r="H36" s="23">
        <v>1534223.69</v>
      </c>
      <c r="I36" s="23">
        <v>3793288</v>
      </c>
      <c r="J36" s="8">
        <f t="shared" ref="J36:J51" si="17">IF(I36=0,"%",H36/I36)</f>
        <v>0.40445747594171599</v>
      </c>
      <c r="K36" s="30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30"/>
      <c r="Q36" s="23">
        <v>31273.599999999999</v>
      </c>
      <c r="R36" s="23">
        <v>239021.77</v>
      </c>
      <c r="S36" s="23">
        <v>516876</v>
      </c>
      <c r="T36" s="8">
        <f t="shared" ref="T36:T51" si="19">IF(S36=0,"%",R36/S36)</f>
        <v>0.46243541971381913</v>
      </c>
      <c r="U36" s="30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30"/>
      <c r="AA36" s="23">
        <f>G36+Q36+V36</f>
        <v>319662.91999999993</v>
      </c>
      <c r="AB36" s="23">
        <f>H36+R36+W36</f>
        <v>1773245.46</v>
      </c>
      <c r="AC36" s="23">
        <f>I36+S36+X36</f>
        <v>4310164</v>
      </c>
      <c r="AD36" s="8">
        <f t="shared" ref="AD36:AD51" si="21">IF(AC36=0,"%",AB36/AC36)</f>
        <v>0.41141020620097052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20218.319999999996</v>
      </c>
      <c r="H37" s="23">
        <v>108534.78</v>
      </c>
      <c r="I37" s="23">
        <v>279530</v>
      </c>
      <c r="J37" s="8">
        <f t="shared" si="17"/>
        <v>0.38827596322398311</v>
      </c>
      <c r="K37" s="30"/>
      <c r="L37" s="23">
        <v>0</v>
      </c>
      <c r="M37" s="23">
        <v>0</v>
      </c>
      <c r="N37" s="23">
        <v>0</v>
      </c>
      <c r="O37" s="8" t="str">
        <f t="shared" si="18"/>
        <v>%</v>
      </c>
      <c r="P37" s="30"/>
      <c r="Q37" s="23">
        <v>0</v>
      </c>
      <c r="R37" s="23">
        <v>0</v>
      </c>
      <c r="S37" s="23">
        <v>0</v>
      </c>
      <c r="T37" s="8" t="str">
        <f t="shared" si="19"/>
        <v>%</v>
      </c>
      <c r="U37" s="30"/>
      <c r="V37" s="23">
        <v>0</v>
      </c>
      <c r="W37" s="23">
        <v>0</v>
      </c>
      <c r="X37" s="23">
        <v>0</v>
      </c>
      <c r="Y37" s="8" t="str">
        <f t="shared" si="20"/>
        <v>%</v>
      </c>
      <c r="Z37" s="30"/>
      <c r="AA37" s="23">
        <f t="shared" ref="AA37:AC51" si="22">G37+Q37+V37</f>
        <v>20218.319999999996</v>
      </c>
      <c r="AB37" s="23">
        <f t="shared" si="22"/>
        <v>108534.78</v>
      </c>
      <c r="AC37" s="23">
        <f t="shared" si="22"/>
        <v>279530</v>
      </c>
      <c r="AD37" s="8">
        <f t="shared" si="21"/>
        <v>0.38827596322398311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7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18"/>
        <v>%</v>
      </c>
      <c r="P38" s="30"/>
      <c r="Q38" s="23">
        <v>0</v>
      </c>
      <c r="R38" s="23">
        <v>0</v>
      </c>
      <c r="S38" s="23">
        <v>0</v>
      </c>
      <c r="T38" s="8" t="str">
        <f t="shared" si="19"/>
        <v>%</v>
      </c>
      <c r="U38" s="30"/>
      <c r="V38" s="23">
        <v>0</v>
      </c>
      <c r="W38" s="23">
        <v>0</v>
      </c>
      <c r="X38" s="23">
        <v>0</v>
      </c>
      <c r="Y38" s="8" t="str">
        <f t="shared" si="20"/>
        <v>%</v>
      </c>
      <c r="Z38" s="30"/>
      <c r="AA38" s="23">
        <f t="shared" si="22"/>
        <v>0</v>
      </c>
      <c r="AB38" s="23">
        <f t="shared" si="22"/>
        <v>8250</v>
      </c>
      <c r="AC38" s="23">
        <f t="shared" si="22"/>
        <v>13500</v>
      </c>
      <c r="AD38" s="8">
        <f t="shared" si="21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7"/>
        <v>%</v>
      </c>
      <c r="K39" s="30"/>
      <c r="L39" s="23">
        <v>0</v>
      </c>
      <c r="M39" s="23">
        <v>0</v>
      </c>
      <c r="N39" s="23">
        <v>0</v>
      </c>
      <c r="O39" s="8" t="str">
        <f t="shared" si="18"/>
        <v>%</v>
      </c>
      <c r="P39" s="30"/>
      <c r="Q39" s="23">
        <v>0</v>
      </c>
      <c r="R39" s="23">
        <v>0</v>
      </c>
      <c r="S39" s="23">
        <v>0</v>
      </c>
      <c r="T39" s="8" t="str">
        <f t="shared" si="19"/>
        <v>%</v>
      </c>
      <c r="U39" s="30"/>
      <c r="V39" s="23">
        <v>0</v>
      </c>
      <c r="W39" s="23">
        <v>0</v>
      </c>
      <c r="X39" s="23">
        <v>0</v>
      </c>
      <c r="Y39" s="8" t="str">
        <f t="shared" si="20"/>
        <v>%</v>
      </c>
      <c r="Z39" s="30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40561.920000000006</v>
      </c>
      <c r="H40" s="23">
        <v>232261.46999999997</v>
      </c>
      <c r="I40" s="23">
        <v>514946</v>
      </c>
      <c r="J40" s="8">
        <f t="shared" si="17"/>
        <v>0.45104043919168219</v>
      </c>
      <c r="K40" s="30"/>
      <c r="L40" s="23">
        <v>0</v>
      </c>
      <c r="M40" s="23">
        <v>0</v>
      </c>
      <c r="N40" s="23">
        <v>0</v>
      </c>
      <c r="O40" s="8" t="str">
        <f t="shared" si="18"/>
        <v>%</v>
      </c>
      <c r="P40" s="30"/>
      <c r="Q40" s="23">
        <v>0</v>
      </c>
      <c r="R40" s="23">
        <v>0</v>
      </c>
      <c r="S40" s="23">
        <v>0</v>
      </c>
      <c r="T40" s="8" t="str">
        <f t="shared" si="19"/>
        <v>%</v>
      </c>
      <c r="U40" s="30"/>
      <c r="V40" s="23">
        <v>0</v>
      </c>
      <c r="W40" s="23">
        <v>0</v>
      </c>
      <c r="X40" s="23">
        <v>0</v>
      </c>
      <c r="Y40" s="8" t="str">
        <f t="shared" si="20"/>
        <v>%</v>
      </c>
      <c r="Z40" s="30"/>
      <c r="AA40" s="23">
        <f t="shared" si="22"/>
        <v>40561.920000000006</v>
      </c>
      <c r="AB40" s="23">
        <f t="shared" si="22"/>
        <v>232261.46999999997</v>
      </c>
      <c r="AC40" s="23">
        <f t="shared" si="22"/>
        <v>514946</v>
      </c>
      <c r="AD40" s="8">
        <f t="shared" si="21"/>
        <v>0.45104043919168219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1000</v>
      </c>
      <c r="J41" s="8">
        <f t="shared" si="17"/>
        <v>0</v>
      </c>
      <c r="K41" s="30"/>
      <c r="L41" s="23">
        <v>0</v>
      </c>
      <c r="M41" s="23">
        <v>0</v>
      </c>
      <c r="N41" s="23">
        <v>0</v>
      </c>
      <c r="O41" s="8" t="str">
        <f t="shared" si="18"/>
        <v>%</v>
      </c>
      <c r="P41" s="30"/>
      <c r="Q41" s="23">
        <v>0</v>
      </c>
      <c r="R41" s="23">
        <v>0</v>
      </c>
      <c r="S41" s="23">
        <v>0</v>
      </c>
      <c r="T41" s="8" t="str">
        <f t="shared" si="19"/>
        <v>%</v>
      </c>
      <c r="U41" s="30"/>
      <c r="V41" s="23">
        <v>0</v>
      </c>
      <c r="W41" s="23">
        <v>0</v>
      </c>
      <c r="X41" s="23">
        <v>0</v>
      </c>
      <c r="Y41" s="8" t="str">
        <f t="shared" si="20"/>
        <v>%</v>
      </c>
      <c r="Z41" s="30"/>
      <c r="AA41" s="23">
        <f t="shared" si="22"/>
        <v>0</v>
      </c>
      <c r="AB41" s="23">
        <f t="shared" si="22"/>
        <v>0</v>
      </c>
      <c r="AC41" s="23">
        <f t="shared" si="22"/>
        <v>1000</v>
      </c>
      <c r="AD41" s="8">
        <f t="shared" si="21"/>
        <v>0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2425.0700000000002</v>
      </c>
      <c r="H42" s="23">
        <v>14202.54</v>
      </c>
      <c r="I42" s="23">
        <v>25857</v>
      </c>
      <c r="J42" s="8">
        <f t="shared" si="17"/>
        <v>0.54927253741733384</v>
      </c>
      <c r="K42" s="30"/>
      <c r="L42" s="23">
        <v>0</v>
      </c>
      <c r="M42" s="23">
        <v>0</v>
      </c>
      <c r="N42" s="23">
        <v>0</v>
      </c>
      <c r="O42" s="8" t="str">
        <f t="shared" si="18"/>
        <v>%</v>
      </c>
      <c r="P42" s="30"/>
      <c r="Q42" s="23">
        <v>0</v>
      </c>
      <c r="R42" s="23">
        <v>0</v>
      </c>
      <c r="S42" s="23">
        <v>0</v>
      </c>
      <c r="T42" s="8" t="str">
        <f t="shared" si="19"/>
        <v>%</v>
      </c>
      <c r="U42" s="30"/>
      <c r="V42" s="23">
        <v>0</v>
      </c>
      <c r="W42" s="23">
        <v>0</v>
      </c>
      <c r="X42" s="23">
        <v>0</v>
      </c>
      <c r="Y42" s="8" t="str">
        <f t="shared" si="20"/>
        <v>%</v>
      </c>
      <c r="Z42" s="30"/>
      <c r="AA42" s="23">
        <f t="shared" si="22"/>
        <v>2425.0700000000002</v>
      </c>
      <c r="AB42" s="23">
        <f t="shared" si="22"/>
        <v>14202.54</v>
      </c>
      <c r="AC42" s="23">
        <f t="shared" si="22"/>
        <v>25857</v>
      </c>
      <c r="AD42" s="8">
        <f t="shared" si="21"/>
        <v>0.54927253741733384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7"/>
        <v>%</v>
      </c>
      <c r="K43" s="30"/>
      <c r="L43" s="23">
        <v>0</v>
      </c>
      <c r="M43" s="23">
        <v>0</v>
      </c>
      <c r="N43" s="23">
        <v>0</v>
      </c>
      <c r="O43" s="8" t="str">
        <f t="shared" si="18"/>
        <v>%</v>
      </c>
      <c r="P43" s="30"/>
      <c r="Q43" s="23">
        <v>0</v>
      </c>
      <c r="R43" s="23">
        <v>0</v>
      </c>
      <c r="S43" s="23">
        <v>0</v>
      </c>
      <c r="T43" s="8" t="str">
        <f t="shared" si="19"/>
        <v>%</v>
      </c>
      <c r="U43" s="30"/>
      <c r="V43" s="23">
        <v>0</v>
      </c>
      <c r="W43" s="23">
        <v>0</v>
      </c>
      <c r="X43" s="23">
        <v>0</v>
      </c>
      <c r="Y43" s="8" t="str">
        <f t="shared" si="20"/>
        <v>%</v>
      </c>
      <c r="Z43" s="30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7"/>
        <v>%</v>
      </c>
      <c r="K44" s="30"/>
      <c r="L44" s="23">
        <v>0</v>
      </c>
      <c r="M44" s="23">
        <v>0</v>
      </c>
      <c r="N44" s="23">
        <v>0</v>
      </c>
      <c r="O44" s="8" t="str">
        <f t="shared" si="18"/>
        <v>%</v>
      </c>
      <c r="P44" s="30"/>
      <c r="Q44" s="23">
        <v>0</v>
      </c>
      <c r="R44" s="23">
        <v>0</v>
      </c>
      <c r="S44" s="23">
        <v>0</v>
      </c>
      <c r="T44" s="8" t="str">
        <f t="shared" si="19"/>
        <v>%</v>
      </c>
      <c r="U44" s="30"/>
      <c r="V44" s="23">
        <v>0</v>
      </c>
      <c r="W44" s="23">
        <v>0</v>
      </c>
      <c r="X44" s="23">
        <v>0</v>
      </c>
      <c r="Y44" s="8" t="str">
        <f t="shared" si="20"/>
        <v>%</v>
      </c>
      <c r="Z44" s="30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7"/>
        <v>%</v>
      </c>
      <c r="K45" s="30"/>
      <c r="L45" s="23">
        <v>0</v>
      </c>
      <c r="M45" s="23">
        <v>0</v>
      </c>
      <c r="N45" s="23">
        <v>0</v>
      </c>
      <c r="O45" s="8" t="str">
        <f t="shared" si="18"/>
        <v>%</v>
      </c>
      <c r="P45" s="30"/>
      <c r="Q45" s="23">
        <v>0</v>
      </c>
      <c r="R45" s="23">
        <v>0</v>
      </c>
      <c r="S45" s="23">
        <v>0</v>
      </c>
      <c r="T45" s="8" t="str">
        <f t="shared" si="19"/>
        <v>%</v>
      </c>
      <c r="U45" s="30"/>
      <c r="V45" s="23">
        <v>0</v>
      </c>
      <c r="W45" s="23">
        <v>0</v>
      </c>
      <c r="X45" s="23">
        <v>0</v>
      </c>
      <c r="Y45" s="8" t="str">
        <f t="shared" si="20"/>
        <v>%</v>
      </c>
      <c r="Z45" s="30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14334.599999999997</v>
      </c>
      <c r="H46" s="23">
        <v>164885.06</v>
      </c>
      <c r="I46" s="23">
        <v>244549</v>
      </c>
      <c r="J46" s="8">
        <f t="shared" si="17"/>
        <v>0.67424139947413397</v>
      </c>
      <c r="K46" s="30"/>
      <c r="L46" s="23">
        <v>0</v>
      </c>
      <c r="M46" s="23">
        <v>0</v>
      </c>
      <c r="N46" s="23">
        <v>0</v>
      </c>
      <c r="O46" s="8" t="str">
        <f t="shared" si="18"/>
        <v>%</v>
      </c>
      <c r="P46" s="30"/>
      <c r="Q46" s="23">
        <v>0</v>
      </c>
      <c r="R46" s="23">
        <v>0</v>
      </c>
      <c r="S46" s="23">
        <v>0</v>
      </c>
      <c r="T46" s="8" t="str">
        <f t="shared" si="19"/>
        <v>%</v>
      </c>
      <c r="U46" s="30"/>
      <c r="V46" s="23">
        <v>0</v>
      </c>
      <c r="W46" s="23">
        <v>0</v>
      </c>
      <c r="X46" s="23">
        <v>0</v>
      </c>
      <c r="Y46" s="8" t="str">
        <f t="shared" si="20"/>
        <v>%</v>
      </c>
      <c r="Z46" s="30"/>
      <c r="AA46" s="23">
        <f t="shared" si="22"/>
        <v>14334.599999999997</v>
      </c>
      <c r="AB46" s="23">
        <f t="shared" si="22"/>
        <v>164885.06</v>
      </c>
      <c r="AC46" s="23">
        <f t="shared" si="22"/>
        <v>244549</v>
      </c>
      <c r="AD46" s="8">
        <f t="shared" si="21"/>
        <v>0.67424139947413397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10000</v>
      </c>
      <c r="J47" s="8">
        <f t="shared" si="17"/>
        <v>0</v>
      </c>
      <c r="K47" s="30"/>
      <c r="L47" s="23">
        <v>0</v>
      </c>
      <c r="M47" s="23">
        <v>0</v>
      </c>
      <c r="N47" s="23">
        <v>0</v>
      </c>
      <c r="O47" s="8" t="str">
        <f t="shared" si="18"/>
        <v>%</v>
      </c>
      <c r="P47" s="30"/>
      <c r="Q47" s="23">
        <v>0</v>
      </c>
      <c r="R47" s="23">
        <v>0</v>
      </c>
      <c r="S47" s="23">
        <v>0</v>
      </c>
      <c r="T47" s="8" t="str">
        <f t="shared" si="19"/>
        <v>%</v>
      </c>
      <c r="U47" s="30"/>
      <c r="V47" s="23">
        <v>0</v>
      </c>
      <c r="W47" s="23">
        <v>0</v>
      </c>
      <c r="X47" s="23">
        <v>0</v>
      </c>
      <c r="Y47" s="8" t="str">
        <f t="shared" si="20"/>
        <v>%</v>
      </c>
      <c r="Z47" s="30"/>
      <c r="AA47" s="23">
        <f t="shared" si="22"/>
        <v>0</v>
      </c>
      <c r="AB47" s="23">
        <f t="shared" si="22"/>
        <v>0</v>
      </c>
      <c r="AC47" s="23">
        <f t="shared" si="22"/>
        <v>10000</v>
      </c>
      <c r="AD47" s="8">
        <f t="shared" si="21"/>
        <v>0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7"/>
        <v>%</v>
      </c>
      <c r="K48" s="30"/>
      <c r="L48" s="23">
        <v>0</v>
      </c>
      <c r="M48" s="23">
        <v>0</v>
      </c>
      <c r="N48" s="23">
        <v>0</v>
      </c>
      <c r="O48" s="8" t="str">
        <f t="shared" si="18"/>
        <v>%</v>
      </c>
      <c r="P48" s="30"/>
      <c r="Q48" s="23">
        <v>0</v>
      </c>
      <c r="R48" s="23">
        <v>0</v>
      </c>
      <c r="S48" s="23">
        <v>0</v>
      </c>
      <c r="T48" s="8" t="str">
        <f t="shared" si="19"/>
        <v>%</v>
      </c>
      <c r="U48" s="30"/>
      <c r="V48" s="23">
        <v>0</v>
      </c>
      <c r="W48" s="23">
        <v>0</v>
      </c>
      <c r="X48" s="23">
        <v>0</v>
      </c>
      <c r="Y48" s="8" t="str">
        <f t="shared" si="20"/>
        <v>%</v>
      </c>
      <c r="Z48" s="30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7"/>
        <v>%</v>
      </c>
      <c r="K49" s="30"/>
      <c r="L49" s="23">
        <v>0</v>
      </c>
      <c r="M49" s="23">
        <v>0</v>
      </c>
      <c r="N49" s="23">
        <v>0</v>
      </c>
      <c r="O49" s="8" t="str">
        <f t="shared" si="18"/>
        <v>%</v>
      </c>
      <c r="P49" s="30"/>
      <c r="Q49" s="23">
        <v>0</v>
      </c>
      <c r="R49" s="23">
        <v>0</v>
      </c>
      <c r="S49" s="23">
        <v>0</v>
      </c>
      <c r="T49" s="8" t="str">
        <f t="shared" si="19"/>
        <v>%</v>
      </c>
      <c r="U49" s="30"/>
      <c r="V49" s="23">
        <v>0</v>
      </c>
      <c r="W49" s="23">
        <v>0</v>
      </c>
      <c r="X49" s="23">
        <v>0</v>
      </c>
      <c r="Y49" s="8" t="str">
        <f t="shared" si="20"/>
        <v>%</v>
      </c>
      <c r="Z49" s="30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7"/>
        <v>%</v>
      </c>
      <c r="K50" s="30"/>
      <c r="L50" s="23">
        <v>0</v>
      </c>
      <c r="M50" s="23">
        <v>0</v>
      </c>
      <c r="N50" s="23">
        <v>0</v>
      </c>
      <c r="O50" s="8" t="str">
        <f t="shared" si="18"/>
        <v>%</v>
      </c>
      <c r="P50" s="30"/>
      <c r="Q50" s="23">
        <v>0</v>
      </c>
      <c r="R50" s="23">
        <v>0</v>
      </c>
      <c r="S50" s="23">
        <v>0</v>
      </c>
      <c r="T50" s="8" t="str">
        <f t="shared" si="19"/>
        <v>%</v>
      </c>
      <c r="U50" s="30"/>
      <c r="V50" s="23">
        <v>0</v>
      </c>
      <c r="W50" s="23">
        <v>0</v>
      </c>
      <c r="X50" s="23">
        <v>0</v>
      </c>
      <c r="Y50" s="8" t="str">
        <f t="shared" si="20"/>
        <v>%</v>
      </c>
      <c r="Z50" s="30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7"/>
        <v>%</v>
      </c>
      <c r="K51" s="30"/>
      <c r="L51" s="23">
        <v>0</v>
      </c>
      <c r="M51" s="23">
        <v>0</v>
      </c>
      <c r="N51" s="23">
        <v>0</v>
      </c>
      <c r="O51" s="8" t="str">
        <f t="shared" si="18"/>
        <v>%</v>
      </c>
      <c r="P51" s="30"/>
      <c r="Q51" s="23">
        <v>0</v>
      </c>
      <c r="R51" s="23">
        <v>0</v>
      </c>
      <c r="S51" s="23">
        <v>0</v>
      </c>
      <c r="T51" s="8" t="str">
        <f t="shared" si="19"/>
        <v>%</v>
      </c>
      <c r="U51" s="30"/>
      <c r="V51" s="23">
        <v>5259.59</v>
      </c>
      <c r="W51" s="23">
        <v>20082.8</v>
      </c>
      <c r="X51" s="23">
        <v>0</v>
      </c>
      <c r="Y51" s="8" t="str">
        <f t="shared" si="20"/>
        <v>%</v>
      </c>
      <c r="Z51" s="30"/>
      <c r="AA51" s="23">
        <f t="shared" si="22"/>
        <v>5259.59</v>
      </c>
      <c r="AB51" s="23">
        <f t="shared" si="22"/>
        <v>20082.8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365929.22999999992</v>
      </c>
      <c r="H52" s="59">
        <f>SUM(H36:H51)</f>
        <v>2062357.54</v>
      </c>
      <c r="I52" s="59">
        <f>SUM(I36:I51)</f>
        <v>4882670</v>
      </c>
      <c r="J52" s="32">
        <f>IF(I52=0,"",H52/I52)</f>
        <v>0.42238315102187945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31273.599999999999</v>
      </c>
      <c r="R52" s="59">
        <f>SUM(R36:R51)</f>
        <v>239021.77</v>
      </c>
      <c r="S52" s="59">
        <f>SUM(S36:S51)</f>
        <v>516876</v>
      </c>
      <c r="T52" s="32">
        <f>IF(S52=0,"",R52/S52)</f>
        <v>0.46243541971381913</v>
      </c>
      <c r="U52" s="30"/>
      <c r="V52" s="59">
        <f>SUM(V36:V51)</f>
        <v>5259.59</v>
      </c>
      <c r="W52" s="59">
        <f>SUM(W36:W51)</f>
        <v>20082.8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402462.41999999993</v>
      </c>
      <c r="AB52" s="59">
        <f>SUM(AB36:AB51)</f>
        <v>2321462.11</v>
      </c>
      <c r="AC52" s="59">
        <f>SUM(AC36:AC51)</f>
        <v>5399546</v>
      </c>
      <c r="AD52" s="32">
        <f>IF(AC52=0,"",AB52/AC52)</f>
        <v>0.42993653725702119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138876.04999999999</v>
      </c>
      <c r="H53" s="60">
        <f>H32-H52</f>
        <v>979716.14000000013</v>
      </c>
      <c r="I53" s="60">
        <f>I32-I52</f>
        <v>537642</v>
      </c>
      <c r="J53" s="32">
        <f>IF(I53=0,"",H53/I53)</f>
        <v>1.8222462902823815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29677.940000000002</v>
      </c>
      <c r="R53" s="60">
        <f>R32-R52</f>
        <v>-42561.03</v>
      </c>
      <c r="S53" s="60">
        <f>S32-S52</f>
        <v>0</v>
      </c>
      <c r="T53" s="32" t="str">
        <f>IF(S53=0,"",R53/S53)</f>
        <v/>
      </c>
      <c r="U53" s="30"/>
      <c r="V53" s="60">
        <f>V32-V52</f>
        <v>6281.77</v>
      </c>
      <c r="W53" s="60">
        <f>W32-W52</f>
        <v>9972.9000000000015</v>
      </c>
      <c r="X53" s="60">
        <f>X32-X52</f>
        <v>0</v>
      </c>
      <c r="Y53" s="32" t="str">
        <f>IF(X53=0,"",W53/X53)</f>
        <v/>
      </c>
      <c r="Z53" s="30"/>
      <c r="AA53" s="60">
        <f>AA32-AA52</f>
        <v>174835.76</v>
      </c>
      <c r="AB53" s="60">
        <f>AB32-AB52</f>
        <v>947128.01000000024</v>
      </c>
      <c r="AC53" s="60">
        <f>AC32-AC52</f>
        <v>537642</v>
      </c>
      <c r="AD53" s="32">
        <f>IF(AC53=0,"",AB53/AC53)</f>
        <v>1.7616332243388728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3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4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5">IF(S56=0,"%",R56/S56)</f>
        <v>%</v>
      </c>
      <c r="U56" s="30"/>
      <c r="V56" s="68"/>
      <c r="W56" s="68"/>
      <c r="X56" s="61">
        <v>0</v>
      </c>
      <c r="Y56" s="8" t="str">
        <f t="shared" ref="Y56:Y57" si="26">IF(X56=0,"%",W56/X56)</f>
        <v>%</v>
      </c>
      <c r="Z56" s="30"/>
      <c r="AA56" s="68">
        <f t="shared" ref="AA56:AC57" si="27">G56+Q56+V56</f>
        <v>0</v>
      </c>
      <c r="AB56" s="68">
        <f t="shared" si="27"/>
        <v>0</v>
      </c>
      <c r="AC56" s="61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36130.32</v>
      </c>
      <c r="H57" s="68">
        <v>253217.26</v>
      </c>
      <c r="I57" s="61">
        <v>537642</v>
      </c>
      <c r="J57" s="8">
        <f t="shared" si="23"/>
        <v>0.47097745339835806</v>
      </c>
      <c r="K57" s="30"/>
      <c r="L57" s="23">
        <v>0</v>
      </c>
      <c r="M57" s="23">
        <v>0</v>
      </c>
      <c r="N57" s="30">
        <v>0</v>
      </c>
      <c r="O57" s="8" t="str">
        <f t="shared" si="24"/>
        <v>%</v>
      </c>
      <c r="P57" s="30"/>
      <c r="Q57" s="68">
        <v>0</v>
      </c>
      <c r="R57" s="68">
        <v>0</v>
      </c>
      <c r="S57" s="61">
        <v>0</v>
      </c>
      <c r="T57" s="8" t="str">
        <f t="shared" si="25"/>
        <v>%</v>
      </c>
      <c r="U57" s="30"/>
      <c r="V57" s="68"/>
      <c r="W57" s="68"/>
      <c r="X57" s="61">
        <v>0</v>
      </c>
      <c r="Y57" s="8" t="str">
        <f t="shared" si="26"/>
        <v>%</v>
      </c>
      <c r="Z57" s="30"/>
      <c r="AA57" s="68">
        <f t="shared" si="27"/>
        <v>36130.32</v>
      </c>
      <c r="AB57" s="68">
        <f t="shared" si="27"/>
        <v>253217.26</v>
      </c>
      <c r="AC57" s="61">
        <f t="shared" si="27"/>
        <v>537642</v>
      </c>
      <c r="AD57" s="8">
        <f t="shared" si="28"/>
        <v>0.47097745339835806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36130.32</v>
      </c>
      <c r="H58" s="59">
        <f>SUM(H56-H57)</f>
        <v>-253217.26</v>
      </c>
      <c r="I58" s="59">
        <f>SUM(I56:I57)</f>
        <v>537642</v>
      </c>
      <c r="J58" s="32">
        <f>IF(I58=0,"",H58/I58)</f>
        <v>-0.47097745339835806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36130.32</v>
      </c>
      <c r="AB58" s="59">
        <f>AB56-AB57</f>
        <v>-253217.26</v>
      </c>
      <c r="AC58" s="59">
        <f>SUM(AC56:AC57)</f>
        <v>537642</v>
      </c>
      <c r="AD58" s="32">
        <f>IF(AC58=0,"",AB58/AC58)</f>
        <v>-0.47097745339835806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726498.88000000012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-42561.03</v>
      </c>
      <c r="S60" s="61"/>
      <c r="T60" s="30"/>
      <c r="U60" s="30"/>
      <c r="V60" s="61"/>
      <c r="W60" s="61">
        <f>W32-W52+W58</f>
        <v>9972.9000000000015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693910.75000000023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2532274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46167.62</v>
      </c>
      <c r="X61" s="61"/>
      <c r="Y61" s="8" t="str">
        <f>IF(X61=0,"",W61/X61)</f>
        <v/>
      </c>
      <c r="Z61" s="30"/>
      <c r="AA61" s="61"/>
      <c r="AB61" s="61">
        <f>H61+W61</f>
        <v>2578441.62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2532274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46167.62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2578441.62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3258772.88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-42561.03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56140.520000000004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3272352.37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Q36" sqref="Q36:R3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458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458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60076.36</v>
      </c>
      <c r="R17" s="19">
        <v>149949.29</v>
      </c>
      <c r="S17" s="19">
        <v>368679</v>
      </c>
      <c r="T17" s="8">
        <f t="shared" ref="T17" si="3">IF(S17=0,"%",R17/S17)</f>
        <v>0.40672045329405798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60076.36</v>
      </c>
      <c r="AB17" s="23">
        <f t="shared" si="5"/>
        <v>149949.29</v>
      </c>
      <c r="AC17" s="23">
        <f t="shared" si="5"/>
        <v>368679</v>
      </c>
      <c r="AD17" s="8">
        <f t="shared" ref="AD17" si="6">IF(AC17=0,"%",AB17/AC17)</f>
        <v>0.40672045329405798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286120.78999999998</v>
      </c>
      <c r="H19" s="19">
        <v>1770185.09</v>
      </c>
      <c r="I19" s="19">
        <v>2894709</v>
      </c>
      <c r="J19" s="20">
        <f t="shared" si="1"/>
        <v>0.61152436738891547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286120.78999999998</v>
      </c>
      <c r="AB19" s="23">
        <f t="shared" si="5"/>
        <v>1770185.09</v>
      </c>
      <c r="AC19" s="23">
        <f t="shared" si="5"/>
        <v>2894709</v>
      </c>
      <c r="AD19" s="8">
        <f t="shared" ref="AD19:AD24" si="10">IF(AC19=0,"%",AB19/AC19)</f>
        <v>0.61152436738891547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10551.18</v>
      </c>
      <c r="H21" s="19">
        <v>63307.08</v>
      </c>
      <c r="I21" s="19">
        <v>116063</v>
      </c>
      <c r="J21" s="20">
        <f t="shared" si="1"/>
        <v>0.54545445146170612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10551.18</v>
      </c>
      <c r="AB21" s="23">
        <f t="shared" si="12"/>
        <v>63307.08</v>
      </c>
      <c r="AC21" s="23">
        <f t="shared" si="13"/>
        <v>116063</v>
      </c>
      <c r="AD21" s="8">
        <f t="shared" si="14"/>
        <v>0.54545445146170612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44406.75</v>
      </c>
      <c r="H22" s="19">
        <v>274481.25</v>
      </c>
      <c r="I22" s="19">
        <v>472146</v>
      </c>
      <c r="J22" s="20">
        <f t="shared" si="1"/>
        <v>0.58134824821135833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44406.75</v>
      </c>
      <c r="AB22" s="23">
        <f t="shared" si="12"/>
        <v>274481.25</v>
      </c>
      <c r="AC22" s="23">
        <f t="shared" si="13"/>
        <v>472146</v>
      </c>
      <c r="AD22" s="8">
        <f t="shared" si="14"/>
        <v>0.58134824821135833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17790.2</v>
      </c>
      <c r="H23" s="19">
        <v>108506.99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17790.2</v>
      </c>
      <c r="AB23" s="23">
        <f t="shared" si="5"/>
        <v>108506.99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9600</v>
      </c>
      <c r="I24" s="19">
        <v>153824</v>
      </c>
      <c r="J24" s="20">
        <f t="shared" si="1"/>
        <v>6.2408986894112756E-2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9600</v>
      </c>
      <c r="AC24" s="23">
        <f t="shared" si="5"/>
        <v>153824</v>
      </c>
      <c r="AD24" s="8">
        <f t="shared" si="10"/>
        <v>6.2408986894112756E-2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185125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185125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933.53</v>
      </c>
      <c r="I30" s="19">
        <v>0</v>
      </c>
      <c r="J30" s="20" t="str">
        <f t="shared" si="1"/>
        <v>%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933.53</v>
      </c>
      <c r="AC30" s="23">
        <f t="shared" si="5"/>
        <v>0</v>
      </c>
      <c r="AD30" s="8" t="str">
        <f t="shared" si="18"/>
        <v>%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2799.52</v>
      </c>
      <c r="W31" s="19">
        <v>25913.85</v>
      </c>
      <c r="X31" s="23">
        <v>0</v>
      </c>
      <c r="Y31" s="8" t="str">
        <f t="shared" si="17"/>
        <v>%</v>
      </c>
      <c r="Z31" s="30"/>
      <c r="AA31" s="23">
        <f t="shared" si="5"/>
        <v>2799.52</v>
      </c>
      <c r="AB31" s="23">
        <f t="shared" si="5"/>
        <v>25913.85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358868.92</v>
      </c>
      <c r="H32" s="59">
        <f>SUM(H16:H31)</f>
        <v>2227013.94</v>
      </c>
      <c r="I32" s="59">
        <f>SUM(I16:I31)</f>
        <v>3821867</v>
      </c>
      <c r="J32" s="32">
        <f>IF(I32=0,"",H32/I32)</f>
        <v>0.58270315005728879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60076.36</v>
      </c>
      <c r="R32" s="59">
        <f>SUM(R16:R31)</f>
        <v>149949.29</v>
      </c>
      <c r="S32" s="59">
        <f>SUM(S16:S31)</f>
        <v>368679</v>
      </c>
      <c r="T32" s="32">
        <f>IF(S32=0,"",R32/S32)</f>
        <v>0.40672045329405798</v>
      </c>
      <c r="U32" s="30"/>
      <c r="V32" s="59">
        <f>SUM(V16:V31)</f>
        <v>2799.52</v>
      </c>
      <c r="W32" s="59">
        <f>SUM(W16:W31)</f>
        <v>25913.85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421744.8</v>
      </c>
      <c r="AB32" s="59">
        <f>SUM(AB16:AB31)</f>
        <v>2402877.08</v>
      </c>
      <c r="AC32" s="59">
        <f>SUM(AC16:AC31)</f>
        <v>4190546</v>
      </c>
      <c r="AD32" s="32">
        <f>IF(AC32=0,"",AB32/AC32)</f>
        <v>0.5734042962420649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216598.52000000002</v>
      </c>
      <c r="H36" s="19">
        <v>1199935.8</v>
      </c>
      <c r="I36" s="23">
        <v>2597147</v>
      </c>
      <c r="J36" s="8">
        <f t="shared" ref="J36:J51" si="19">IF(I36=0,"%",H36/I36)</f>
        <v>0.46202074815172189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19">
        <v>30906.47</v>
      </c>
      <c r="R36" s="19">
        <v>199863.01</v>
      </c>
      <c r="S36" s="19">
        <v>368679</v>
      </c>
      <c r="T36" s="8">
        <f t="shared" ref="T36:T51" si="21">IF(S36=0,"%",R36/S36)</f>
        <v>0.54210576138049638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247504.99000000002</v>
      </c>
      <c r="AB36" s="23">
        <f>H36+R36+W36</f>
        <v>1399798.81</v>
      </c>
      <c r="AC36" s="23">
        <f>I36+S36+X36</f>
        <v>2965826</v>
      </c>
      <c r="AD36" s="8">
        <f t="shared" ref="AD36:AD51" si="23">IF(AC36=0,"%",AB36/AC36)</f>
        <v>0.47197603972721258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12398.240000000002</v>
      </c>
      <c r="H37" s="19">
        <v>83959.99000000002</v>
      </c>
      <c r="I37" s="23">
        <v>85363</v>
      </c>
      <c r="J37" s="8">
        <f t="shared" si="19"/>
        <v>0.98356419057437083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19">
        <v>0</v>
      </c>
      <c r="R37" s="19">
        <v>0</v>
      </c>
      <c r="S37" s="19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12398.240000000002</v>
      </c>
      <c r="AB37" s="23">
        <f t="shared" si="24"/>
        <v>83959.99000000002</v>
      </c>
      <c r="AC37" s="23">
        <f t="shared" si="24"/>
        <v>85363</v>
      </c>
      <c r="AD37" s="8">
        <f t="shared" si="23"/>
        <v>0.98356419057437083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31846.079999999998</v>
      </c>
      <c r="H40" s="19">
        <v>193617.93999999997</v>
      </c>
      <c r="I40" s="23">
        <v>419111</v>
      </c>
      <c r="J40" s="8">
        <f t="shared" si="19"/>
        <v>0.46197293795677036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31846.079999999998</v>
      </c>
      <c r="AB40" s="23">
        <f t="shared" si="24"/>
        <v>193617.93999999997</v>
      </c>
      <c r="AC40" s="23">
        <f t="shared" si="24"/>
        <v>419111</v>
      </c>
      <c r="AD40" s="8">
        <f t="shared" si="23"/>
        <v>0.46197293795677036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1702.86</v>
      </c>
      <c r="H42" s="19">
        <v>10212.549999999999</v>
      </c>
      <c r="I42" s="23">
        <v>17860</v>
      </c>
      <c r="J42" s="8">
        <f t="shared" si="19"/>
        <v>0.57181131019036946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1702.86</v>
      </c>
      <c r="AB42" s="23">
        <f t="shared" si="24"/>
        <v>10212.549999999999</v>
      </c>
      <c r="AC42" s="23">
        <f t="shared" si="24"/>
        <v>17860</v>
      </c>
      <c r="AD42" s="8">
        <f t="shared" si="23"/>
        <v>0.57181131019036946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12925.4</v>
      </c>
      <c r="H46" s="19">
        <v>147561.20000000001</v>
      </c>
      <c r="I46" s="23">
        <v>221035</v>
      </c>
      <c r="J46" s="8">
        <f t="shared" si="19"/>
        <v>0.66759201031510851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12925.4</v>
      </c>
      <c r="AB46" s="23">
        <f t="shared" si="24"/>
        <v>147561.20000000001</v>
      </c>
      <c r="AC46" s="23">
        <f t="shared" si="24"/>
        <v>221035</v>
      </c>
      <c r="AD46" s="8">
        <f t="shared" si="23"/>
        <v>0.66759201031510851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13035</v>
      </c>
      <c r="I47" s="23">
        <v>10000</v>
      </c>
      <c r="J47" s="8">
        <f t="shared" si="19"/>
        <v>1.3035000000000001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13035</v>
      </c>
      <c r="AC47" s="23">
        <f t="shared" si="24"/>
        <v>10000</v>
      </c>
      <c r="AD47" s="8">
        <f t="shared" si="23"/>
        <v>1.3035000000000001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0</v>
      </c>
      <c r="H49" s="19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/>
      <c r="K50" s="30"/>
      <c r="L50" s="23"/>
      <c r="M50" s="23"/>
      <c r="N50" s="23"/>
      <c r="O50" s="8"/>
      <c r="P50" s="30"/>
      <c r="Q50" s="19">
        <v>0</v>
      </c>
      <c r="R50" s="19">
        <v>0</v>
      </c>
      <c r="S50" s="19">
        <v>0</v>
      </c>
      <c r="T50" s="8"/>
      <c r="U50" s="30"/>
      <c r="V50" s="23">
        <v>0</v>
      </c>
      <c r="W50" s="23">
        <v>0</v>
      </c>
      <c r="X50" s="23">
        <v>0</v>
      </c>
      <c r="Y50" s="8"/>
      <c r="Z50" s="30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2810.45</v>
      </c>
      <c r="W51" s="23">
        <v>16110.65</v>
      </c>
      <c r="X51" s="23">
        <v>0</v>
      </c>
      <c r="Y51" s="8" t="str">
        <f t="shared" si="22"/>
        <v>%</v>
      </c>
      <c r="Z51" s="30"/>
      <c r="AA51" s="23">
        <f t="shared" si="24"/>
        <v>2810.45</v>
      </c>
      <c r="AB51" s="23">
        <f t="shared" si="24"/>
        <v>16110.65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275471.10000000003</v>
      </c>
      <c r="H52" s="59">
        <f>SUM(H36:H51)</f>
        <v>1656572.48</v>
      </c>
      <c r="I52" s="59">
        <f>SUM(I36:I51)</f>
        <v>3364016</v>
      </c>
      <c r="J52" s="32">
        <f>IF(I52=0,"",H52/I52)</f>
        <v>0.49243894202643507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30906.47</v>
      </c>
      <c r="R52" s="59">
        <f>SUM(R36:R51)</f>
        <v>199863.01</v>
      </c>
      <c r="S52" s="59">
        <f>SUM(S36:S51)</f>
        <v>368679</v>
      </c>
      <c r="T52" s="32">
        <f>IF(S52=0,"",R52/S52)</f>
        <v>0.54210576138049638</v>
      </c>
      <c r="U52" s="30"/>
      <c r="V52" s="59">
        <f>SUM(V36:V51)</f>
        <v>2810.45</v>
      </c>
      <c r="W52" s="59">
        <f>SUM(W36:W51)</f>
        <v>16110.65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309188.02</v>
      </c>
      <c r="AB52" s="59">
        <f>SUM(AB36:AB51)</f>
        <v>1872546.14</v>
      </c>
      <c r="AC52" s="59">
        <f>SUM(AC36:AC51)</f>
        <v>3732695</v>
      </c>
      <c r="AD52" s="32">
        <f>IF(AC52=0,"",AB52/AC52)</f>
        <v>0.50166063393874927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83397.819999999949</v>
      </c>
      <c r="H53" s="60">
        <f>H32-H52</f>
        <v>570441.46</v>
      </c>
      <c r="I53" s="60">
        <f>I32-I52</f>
        <v>457851</v>
      </c>
      <c r="J53" s="32">
        <f>IF(I53=0,"",H53/I53)</f>
        <v>1.2459107002059622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29169.89</v>
      </c>
      <c r="R53" s="60">
        <f>R32-R52</f>
        <v>-49913.72</v>
      </c>
      <c r="S53" s="60">
        <f>S32-S52</f>
        <v>0</v>
      </c>
      <c r="T53" s="32" t="str">
        <f>IF(S53=0,"",R53/S53)</f>
        <v/>
      </c>
      <c r="U53" s="30"/>
      <c r="V53" s="60">
        <f>V32-V52</f>
        <v>-10.929999999999836</v>
      </c>
      <c r="W53" s="60">
        <f>W32-W52</f>
        <v>9803.1999999999989</v>
      </c>
      <c r="X53" s="60">
        <f>X32-X52</f>
        <v>0</v>
      </c>
      <c r="Y53" s="32" t="str">
        <f>IF(X53=0,"",W53/X53)</f>
        <v/>
      </c>
      <c r="Z53" s="30"/>
      <c r="AA53" s="60">
        <f>AA32-AA52</f>
        <v>112556.77999999997</v>
      </c>
      <c r="AB53" s="60">
        <f>AB32-AB52</f>
        <v>530330.94000000018</v>
      </c>
      <c r="AC53" s="60">
        <f>AC32-AC52</f>
        <v>457851</v>
      </c>
      <c r="AD53" s="32">
        <f>IF(AC53=0,"",AB53/AC53)</f>
        <v>1.1583046449609156</v>
      </c>
    </row>
    <row r="54" spans="1:30" x14ac:dyDescent="0.2">
      <c r="A54" s="3"/>
      <c r="B54" s="3"/>
      <c r="C54" s="5"/>
      <c r="D54" s="5"/>
      <c r="E54" s="5"/>
      <c r="F54" s="5"/>
      <c r="G54" s="61"/>
      <c r="H54" s="61"/>
      <c r="I54" s="61"/>
      <c r="J54" s="8"/>
      <c r="K54" s="30"/>
      <c r="L54" s="30"/>
      <c r="M54" s="30"/>
      <c r="N54" s="30"/>
      <c r="O54" s="8"/>
      <c r="P54" s="30"/>
      <c r="Q54" s="61"/>
      <c r="R54" s="61"/>
      <c r="S54" s="61"/>
      <c r="T54" s="8"/>
      <c r="U54" s="30"/>
      <c r="V54" s="61"/>
      <c r="W54" s="61"/>
      <c r="X54" s="61"/>
      <c r="Y54" s="8"/>
      <c r="Z54" s="30"/>
      <c r="AA54" s="61"/>
      <c r="AB54" s="61"/>
      <c r="AC54" s="61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1"/>
      <c r="H55" s="61"/>
      <c r="I55" s="61"/>
      <c r="J55" s="8"/>
      <c r="K55" s="30"/>
      <c r="L55" s="30"/>
      <c r="M55" s="30"/>
      <c r="N55" s="30"/>
      <c r="O55" s="8"/>
      <c r="P55" s="30"/>
      <c r="Q55" s="61"/>
      <c r="R55" s="61"/>
      <c r="S55" s="61"/>
      <c r="T55" s="8"/>
      <c r="U55" s="30"/>
      <c r="V55" s="61"/>
      <c r="W55" s="61"/>
      <c r="X55" s="61"/>
      <c r="Y55" s="8"/>
      <c r="Z55" s="30"/>
      <c r="AA55" s="61"/>
      <c r="AB55" s="61"/>
      <c r="AC55" s="61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8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9">IF(N56=0,"%",M56/N56)</f>
        <v>%</v>
      </c>
      <c r="P56" s="30"/>
      <c r="Q56" s="69">
        <v>0</v>
      </c>
      <c r="R56" s="69">
        <v>0</v>
      </c>
      <c r="S56" s="69">
        <v>0</v>
      </c>
      <c r="T56" s="8" t="str">
        <f t="shared" ref="T56:T57" si="30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31">IF(X56=0,"%",W56/X56)</f>
        <v>%</v>
      </c>
      <c r="Z56" s="30"/>
      <c r="AA56" s="68">
        <f t="shared" ref="AA56:AC57" si="32">G56+Q56+V56</f>
        <v>0</v>
      </c>
      <c r="AB56" s="68">
        <f t="shared" si="32"/>
        <v>0</v>
      </c>
      <c r="AC56" s="61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37360.83</v>
      </c>
      <c r="H57" s="68">
        <v>243121.76</v>
      </c>
      <c r="I57" s="61">
        <v>457851</v>
      </c>
      <c r="J57" s="8">
        <f t="shared" si="28"/>
        <v>0.53100628807188366</v>
      </c>
      <c r="K57" s="30"/>
      <c r="L57" s="23">
        <v>0</v>
      </c>
      <c r="M57" s="23">
        <v>0</v>
      </c>
      <c r="N57" s="30">
        <v>0</v>
      </c>
      <c r="O57" s="8" t="str">
        <f t="shared" si="29"/>
        <v>%</v>
      </c>
      <c r="P57" s="30"/>
      <c r="Q57" s="68">
        <v>0</v>
      </c>
      <c r="R57" s="68">
        <v>0</v>
      </c>
      <c r="S57" s="68">
        <v>0</v>
      </c>
      <c r="T57" s="8" t="str">
        <f t="shared" si="30"/>
        <v>%</v>
      </c>
      <c r="U57" s="30"/>
      <c r="V57" s="68">
        <v>0</v>
      </c>
      <c r="W57" s="68">
        <v>0</v>
      </c>
      <c r="X57" s="61">
        <v>0</v>
      </c>
      <c r="Y57" s="8" t="str">
        <f t="shared" si="31"/>
        <v>%</v>
      </c>
      <c r="Z57" s="30"/>
      <c r="AA57" s="68">
        <f t="shared" si="32"/>
        <v>37360.83</v>
      </c>
      <c r="AB57" s="68">
        <f t="shared" si="32"/>
        <v>243121.76</v>
      </c>
      <c r="AC57" s="61">
        <f t="shared" si="32"/>
        <v>457851</v>
      </c>
      <c r="AD57" s="8">
        <f t="shared" si="33"/>
        <v>0.53100628807188366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37360.83</v>
      </c>
      <c r="H58" s="59">
        <f>SUM(H56-H57)</f>
        <v>-243121.76</v>
      </c>
      <c r="I58" s="59">
        <f>SUM(I56:I57)</f>
        <v>457851</v>
      </c>
      <c r="J58" s="32">
        <f>IF(I58=0,"",H58/I58)</f>
        <v>-0.53100628807188366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37360.83</v>
      </c>
      <c r="AB58" s="59">
        <f>AB56-AB57</f>
        <v>-243121.76</v>
      </c>
      <c r="AC58" s="59">
        <f>SUM(AC56:AC57)</f>
        <v>457851</v>
      </c>
      <c r="AD58" s="32">
        <f>IF(AC58=0,"",AB58/AC58)</f>
        <v>-0.53100628807188366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327319.69999999995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-49913.72</v>
      </c>
      <c r="S60" s="61"/>
      <c r="T60" s="30"/>
      <c r="U60" s="30"/>
      <c r="V60" s="61"/>
      <c r="W60" s="61">
        <f>W32-W52+W58</f>
        <v>9803.1999999999989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287209.18000000017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2358662.2200000002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13926.27</v>
      </c>
      <c r="X61" s="61"/>
      <c r="Y61" s="8" t="str">
        <f>IF(X61=0,"",W61/X61)</f>
        <v/>
      </c>
      <c r="Z61" s="30"/>
      <c r="AA61" s="61"/>
      <c r="AB61" s="61">
        <f>H61+W61</f>
        <v>2372588.4900000002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2358662.2200000002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13926.27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2372588.4900000002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2685981.92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-49913.72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23729.47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2659797.6700000004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E7" zoomScale="90" zoomScaleNormal="90" zoomScaleSheetLayoutView="50" zoomScalePageLayoutView="40" workbookViewId="0">
      <selection activeCell="Q36" sqref="Q36:R3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476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38651.839999999997</v>
      </c>
      <c r="R17" s="19">
        <v>90451.69</v>
      </c>
      <c r="S17" s="19">
        <v>266404</v>
      </c>
      <c r="T17" s="8">
        <f t="shared" ref="T17" si="3">IF(S17=0,"%",R17/S17)</f>
        <v>0.33952827284875603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38651.839999999997</v>
      </c>
      <c r="AB17" s="23">
        <f t="shared" si="5"/>
        <v>90451.69</v>
      </c>
      <c r="AC17" s="23">
        <f t="shared" si="5"/>
        <v>266404</v>
      </c>
      <c r="AD17" s="8">
        <f t="shared" ref="AD17" si="6">IF(AC17=0,"%",AB17/AC17)</f>
        <v>0.33952827284875603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290828.37</v>
      </c>
      <c r="H19" s="23">
        <v>1729694.51</v>
      </c>
      <c r="I19" s="19">
        <v>2987785</v>
      </c>
      <c r="J19" s="20">
        <f t="shared" si="1"/>
        <v>0.57892201413421651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290828.37</v>
      </c>
      <c r="AB19" s="23">
        <f t="shared" si="5"/>
        <v>1729694.51</v>
      </c>
      <c r="AC19" s="23">
        <f t="shared" si="5"/>
        <v>2987785</v>
      </c>
      <c r="AD19" s="8">
        <f t="shared" ref="AD19:AD24" si="10">IF(AC19=0,"%",AB19/AC19)</f>
        <v>0.57892201413421651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6538</v>
      </c>
      <c r="H21" s="23">
        <v>39228</v>
      </c>
      <c r="I21" s="19">
        <v>71918</v>
      </c>
      <c r="J21" s="20">
        <f t="shared" si="1"/>
        <v>0.54545454545454541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6538</v>
      </c>
      <c r="AB21" s="23">
        <f t="shared" si="12"/>
        <v>39228</v>
      </c>
      <c r="AC21" s="23">
        <f t="shared" si="13"/>
        <v>71918</v>
      </c>
      <c r="AD21" s="8">
        <f t="shared" si="14"/>
        <v>0.54545454545454541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44765.37</v>
      </c>
      <c r="H22" s="23">
        <v>267308.12</v>
      </c>
      <c r="I22" s="19">
        <v>483772</v>
      </c>
      <c r="J22" s="20">
        <f t="shared" si="1"/>
        <v>0.55254979618497968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44765.37</v>
      </c>
      <c r="AB22" s="23">
        <f t="shared" si="5"/>
        <v>267308.12</v>
      </c>
      <c r="AC22" s="23">
        <f t="shared" si="5"/>
        <v>483772</v>
      </c>
      <c r="AD22" s="8">
        <f t="shared" si="10"/>
        <v>0.55254979618497968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17920.240000000002</v>
      </c>
      <c r="H23" s="23">
        <v>105810.84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17920.240000000002</v>
      </c>
      <c r="AB23" s="23">
        <f t="shared" si="5"/>
        <v>105810.84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157604</v>
      </c>
      <c r="J24" s="20">
        <f t="shared" si="1"/>
        <v>5.9008654602675056E-2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9300</v>
      </c>
      <c r="AC24" s="23">
        <f t="shared" si="5"/>
        <v>157604</v>
      </c>
      <c r="AD24" s="8">
        <f t="shared" si="10"/>
        <v>5.9008654602675056E-2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0</v>
      </c>
      <c r="H27" s="23">
        <v>0</v>
      </c>
      <c r="I27" s="19">
        <v>189649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189649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0</v>
      </c>
      <c r="H30" s="23">
        <f>39+28909.22</f>
        <v>28948.22</v>
      </c>
      <c r="I30" s="19">
        <v>17000</v>
      </c>
      <c r="J30" s="20">
        <f t="shared" si="1"/>
        <v>1.7028364705882353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23">
        <v>0</v>
      </c>
      <c r="W30" s="23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28948.22</v>
      </c>
      <c r="AC30" s="23">
        <f t="shared" si="5"/>
        <v>17000</v>
      </c>
      <c r="AD30" s="8">
        <f t="shared" si="18"/>
        <v>1.7028364705882353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23">
        <v>5447.43</v>
      </c>
      <c r="W31" s="23">
        <v>40074.79</v>
      </c>
      <c r="X31" s="23">
        <v>0</v>
      </c>
      <c r="Y31" s="8" t="str">
        <f t="shared" si="17"/>
        <v>%</v>
      </c>
      <c r="Z31" s="30"/>
      <c r="AA31" s="23">
        <f t="shared" si="5"/>
        <v>5447.43</v>
      </c>
      <c r="AB31" s="23">
        <f t="shared" si="5"/>
        <v>40074.79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360051.98</v>
      </c>
      <c r="H32" s="59">
        <f>SUM(H16:H31)</f>
        <v>2180289.69</v>
      </c>
      <c r="I32" s="59">
        <f>SUM(I16:I31)</f>
        <v>3907728</v>
      </c>
      <c r="J32" s="32">
        <f>IF(I32=0,"",H32/I32)</f>
        <v>0.55794305284298185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38651.839999999997</v>
      </c>
      <c r="R32" s="59">
        <f>SUM(R16:R31)</f>
        <v>90451.69</v>
      </c>
      <c r="S32" s="59">
        <f>SUM(S16:S31)</f>
        <v>266404</v>
      </c>
      <c r="T32" s="32">
        <f>IF(S32=0,"",R32/S32)</f>
        <v>0.33952827284875603</v>
      </c>
      <c r="U32" s="30"/>
      <c r="V32" s="59">
        <f>SUM(V16:V31)</f>
        <v>5447.43</v>
      </c>
      <c r="W32" s="59">
        <f>SUM(W16:W31)</f>
        <v>40074.79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404151.24999999994</v>
      </c>
      <c r="AB32" s="59">
        <f>SUM(AB16:AB31)</f>
        <v>2310816.17</v>
      </c>
      <c r="AC32" s="59">
        <f>SUM(AC16:AC31)</f>
        <v>4174132</v>
      </c>
      <c r="AD32" s="32">
        <f>IF(AC32=0,"",AB32/AC32)</f>
        <v>0.55360399958602169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225442.14000000004</v>
      </c>
      <c r="H36" s="23">
        <v>1154093.3200000003</v>
      </c>
      <c r="I36" s="23">
        <v>2792465</v>
      </c>
      <c r="J36" s="8">
        <f t="shared" ref="J36:J51" si="19">IF(I36=0,"%",H36/I36)</f>
        <v>0.41328837424999071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19244.82</v>
      </c>
      <c r="R36" s="23">
        <v>125232.9</v>
      </c>
      <c r="S36" s="23">
        <v>266404</v>
      </c>
      <c r="T36" s="8">
        <f t="shared" ref="T36:T51" si="21">IF(S36=0,"%",R36/S36)</f>
        <v>0.47008641011396224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244686.96000000005</v>
      </c>
      <c r="AB36" s="23">
        <f>H36+R36+W36</f>
        <v>1279326.2200000002</v>
      </c>
      <c r="AC36" s="23">
        <f>I36+S36+X36</f>
        <v>3058869</v>
      </c>
      <c r="AD36" s="8">
        <f t="shared" ref="AD36:AD51" si="23">IF(AC36=0,"%",AB36/AC36)</f>
        <v>0.41823504700593594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11162.379999999997</v>
      </c>
      <c r="H37" s="23">
        <v>72236.150000000009</v>
      </c>
      <c r="I37" s="23">
        <v>143455</v>
      </c>
      <c r="J37" s="8">
        <f t="shared" si="19"/>
        <v>0.50354571119863378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11162.379999999997</v>
      </c>
      <c r="AB37" s="23">
        <f t="shared" si="24"/>
        <v>72236.150000000009</v>
      </c>
      <c r="AC37" s="23">
        <f t="shared" si="24"/>
        <v>143455</v>
      </c>
      <c r="AD37" s="8">
        <f t="shared" si="23"/>
        <v>0.50354571119863378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30785.62</v>
      </c>
      <c r="H40" s="23">
        <v>181471.12000000002</v>
      </c>
      <c r="I40" s="23">
        <v>391900</v>
      </c>
      <c r="J40" s="8">
        <f t="shared" si="19"/>
        <v>0.46305465680020419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30785.62</v>
      </c>
      <c r="AB40" s="23">
        <f t="shared" si="24"/>
        <v>181471.12000000002</v>
      </c>
      <c r="AC40" s="23">
        <f t="shared" si="24"/>
        <v>391900</v>
      </c>
      <c r="AD40" s="8">
        <f t="shared" si="23"/>
        <v>0.46305465680020419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1713.48</v>
      </c>
      <c r="H42" s="23">
        <v>10035.08</v>
      </c>
      <c r="I42" s="23">
        <v>18565</v>
      </c>
      <c r="J42" s="8">
        <f t="shared" si="19"/>
        <v>0.54053757069754915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1713.48</v>
      </c>
      <c r="AB42" s="23">
        <f t="shared" si="24"/>
        <v>10035.08</v>
      </c>
      <c r="AC42" s="23">
        <f t="shared" si="24"/>
        <v>18565</v>
      </c>
      <c r="AD42" s="8">
        <f t="shared" si="23"/>
        <v>0.54053757069754915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7651.6600000000008</v>
      </c>
      <c r="H46" s="23">
        <v>125273.19999999998</v>
      </c>
      <c r="I46" s="23">
        <v>174235</v>
      </c>
      <c r="J46" s="8">
        <f t="shared" si="19"/>
        <v>0.71898987000315651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7651.6600000000008</v>
      </c>
      <c r="AB46" s="23">
        <f t="shared" si="24"/>
        <v>125273.19999999998</v>
      </c>
      <c r="AC46" s="23">
        <f t="shared" si="24"/>
        <v>174235</v>
      </c>
      <c r="AD46" s="8">
        <f t="shared" si="23"/>
        <v>0.71898987000315651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0</v>
      </c>
      <c r="J47" s="8" t="str">
        <f t="shared" si="19"/>
        <v>%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13486.98</v>
      </c>
      <c r="W51" s="23">
        <v>47024.31</v>
      </c>
      <c r="X51" s="23">
        <v>0</v>
      </c>
      <c r="Y51" s="8" t="str">
        <f t="shared" si="22"/>
        <v>%</v>
      </c>
      <c r="Z51" s="30"/>
      <c r="AA51" s="23">
        <f t="shared" si="24"/>
        <v>13486.98</v>
      </c>
      <c r="AB51" s="23">
        <f t="shared" si="24"/>
        <v>47024.31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276755.28000000003</v>
      </c>
      <c r="H52" s="59">
        <f>SUM(H36:H51)</f>
        <v>1551358.8700000003</v>
      </c>
      <c r="I52" s="59">
        <f>SUM(I36:I51)</f>
        <v>3534120</v>
      </c>
      <c r="J52" s="32">
        <f>IF(I52=0,"",H52/I52)</f>
        <v>0.43896609905719114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19244.82</v>
      </c>
      <c r="R52" s="59">
        <f>SUM(R36:R50)</f>
        <v>125232.9</v>
      </c>
      <c r="S52" s="59">
        <f>SUM(S36:S50)</f>
        <v>266404</v>
      </c>
      <c r="T52" s="32">
        <f>IF(S52=0,"",R52/S52)</f>
        <v>0.47008641011396224</v>
      </c>
      <c r="U52" s="30"/>
      <c r="V52" s="59">
        <f>SUM(V36:V51)</f>
        <v>13486.98</v>
      </c>
      <c r="W52" s="59">
        <f>SUM(W36:W51)</f>
        <v>47024.31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309487.08</v>
      </c>
      <c r="AB52" s="59">
        <f>SUM(AB36:AB51)</f>
        <v>1723616.0800000003</v>
      </c>
      <c r="AC52" s="59">
        <f>SUM(AC36:AC51)</f>
        <v>3800524</v>
      </c>
      <c r="AD52" s="32">
        <f>IF(AC52=0,"",AB52/AC52)</f>
        <v>0.45352064083794769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83296.699999999953</v>
      </c>
      <c r="H53" s="60">
        <f>H32-H52</f>
        <v>628930.8199999996</v>
      </c>
      <c r="I53" s="60">
        <f>I32-I52</f>
        <v>373608</v>
      </c>
      <c r="J53" s="32">
        <f>IF(I53=0,"",H53/I53)</f>
        <v>1.6833976253185146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19407.019999999997</v>
      </c>
      <c r="R53" s="60">
        <f>R32-R52</f>
        <v>-34781.209999999992</v>
      </c>
      <c r="S53" s="60">
        <f>S32-S52</f>
        <v>0</v>
      </c>
      <c r="T53" s="32" t="str">
        <f>IF(S53=0,"",R53/S53)</f>
        <v/>
      </c>
      <c r="U53" s="30"/>
      <c r="V53" s="60">
        <f>V32-V52</f>
        <v>-8039.5499999999993</v>
      </c>
      <c r="W53" s="60">
        <f>W32-W52</f>
        <v>-6949.5199999999968</v>
      </c>
      <c r="X53" s="60">
        <f>X32-X52</f>
        <v>0</v>
      </c>
      <c r="Y53" s="32" t="str">
        <f>IF(X53=0,"",W53/X53)</f>
        <v/>
      </c>
      <c r="Z53" s="30"/>
      <c r="AA53" s="60">
        <f>AA32-AA52</f>
        <v>94664.169999999925</v>
      </c>
      <c r="AB53" s="60">
        <f>AB32-AB52</f>
        <v>587200.08999999962</v>
      </c>
      <c r="AC53" s="60">
        <f>AC32-AC52</f>
        <v>373608</v>
      </c>
      <c r="AD53" s="32">
        <f>IF(AC53=0,"",AB53/AC53)</f>
        <v>1.5717010610051168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>
        <v>1245.4000000000001</v>
      </c>
      <c r="H56" s="68">
        <v>10845.4</v>
      </c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7">IF(S56=0,"%",R56/S56)</f>
        <v>%</v>
      </c>
      <c r="U56" s="30"/>
      <c r="V56" s="68"/>
      <c r="W56" s="68"/>
      <c r="X56" s="61">
        <v>0</v>
      </c>
      <c r="Y56" s="8" t="str">
        <f t="shared" ref="Y56:Y57" si="28">IF(X56=0,"%",W56/X56)</f>
        <v>%</v>
      </c>
      <c r="Z56" s="30"/>
      <c r="AA56" s="68">
        <f t="shared" ref="AA56:AC57" si="29">G56+Q56+V56</f>
        <v>1245.4000000000001</v>
      </c>
      <c r="AB56" s="68">
        <f t="shared" si="29"/>
        <v>10845.4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27355.239999999998</v>
      </c>
      <c r="H57" s="68">
        <v>190757.02000000002</v>
      </c>
      <c r="I57" s="61">
        <v>373608</v>
      </c>
      <c r="J57" s="8">
        <f t="shared" si="25"/>
        <v>0.51058066208432373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8">
        <v>0</v>
      </c>
      <c r="R57" s="68">
        <v>0</v>
      </c>
      <c r="S57" s="61">
        <v>0</v>
      </c>
      <c r="T57" s="8" t="str">
        <f t="shared" si="27"/>
        <v>%</v>
      </c>
      <c r="U57" s="30"/>
      <c r="V57" s="68"/>
      <c r="W57" s="68"/>
      <c r="X57" s="61">
        <v>0</v>
      </c>
      <c r="Y57" s="8" t="str">
        <f t="shared" si="28"/>
        <v>%</v>
      </c>
      <c r="Z57" s="30"/>
      <c r="AA57" s="68">
        <f t="shared" si="29"/>
        <v>27355.239999999998</v>
      </c>
      <c r="AB57" s="68">
        <f t="shared" si="29"/>
        <v>190757.02000000002</v>
      </c>
      <c r="AC57" s="61">
        <f t="shared" si="29"/>
        <v>373608</v>
      </c>
      <c r="AD57" s="8">
        <f t="shared" si="30"/>
        <v>0.51058066208432373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28600.639999999999</v>
      </c>
      <c r="H58" s="59">
        <f>SUM(H56-H57)</f>
        <v>-179911.62000000002</v>
      </c>
      <c r="I58" s="59">
        <f>SUM(I56:I57)</f>
        <v>373608</v>
      </c>
      <c r="J58" s="32">
        <f>IF(I58=0,"",H58/I58)</f>
        <v>-0.48155184043168248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28600.639999999999</v>
      </c>
      <c r="AB58" s="59">
        <f>AB56-AB57</f>
        <v>-179911.62000000002</v>
      </c>
      <c r="AC58" s="59">
        <f>SUM(AC56:AC57)</f>
        <v>373608</v>
      </c>
      <c r="AD58" s="32">
        <f>IF(AC58=0,"",AB58/AC58)</f>
        <v>-0.48155184043168248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70">
        <f>H53+H58</f>
        <v>449019.1999999996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-34781.209999999992</v>
      </c>
      <c r="S60" s="61"/>
      <c r="T60" s="30"/>
      <c r="U60" s="30"/>
      <c r="V60" s="61"/>
      <c r="W60" s="61">
        <f>W32-W52+W58</f>
        <v>-6949.5199999999968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407288.46999999962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1220203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104302.5</v>
      </c>
      <c r="X61" s="61"/>
      <c r="Y61" s="8" t="str">
        <f>IF(X61=0,"",W61/X61)</f>
        <v/>
      </c>
      <c r="Z61" s="30"/>
      <c r="AA61" s="61"/>
      <c r="AB61" s="61">
        <f>H61+W61</f>
        <v>1324505.5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1220203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104302.5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1324505.5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1669222.1999999997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-34781.209999999992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97352.98000000001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1731793.9699999997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Q1" zoomScale="90" zoomScaleNormal="90" zoomScaleSheetLayoutView="50" zoomScalePageLayoutView="40" workbookViewId="0">
      <selection activeCell="AB41" sqref="AB4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3" t="s">
        <v>11</v>
      </c>
      <c r="AB12" s="43" t="s">
        <v>12</v>
      </c>
      <c r="AC12" s="43" t="s">
        <v>13</v>
      </c>
      <c r="AD12" s="43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25616.55</v>
      </c>
      <c r="R17" s="19">
        <v>73774.34</v>
      </c>
      <c r="S17" s="19">
        <v>251703</v>
      </c>
      <c r="T17" s="8">
        <f t="shared" ref="T17" si="4">IF(S17=0,"%",R17/S17)</f>
        <v>0.29310075763896337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25616.55</v>
      </c>
      <c r="AG17" s="23">
        <f t="shared" si="1"/>
        <v>73774.34</v>
      </c>
      <c r="AH17" s="23">
        <f t="shared" si="1"/>
        <v>251703</v>
      </c>
      <c r="AI17" s="8">
        <f t="shared" ref="AI17" si="7">IF(AH17=0,"%",AG17/AH17)</f>
        <v>0.29310075763896337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350726.75</v>
      </c>
      <c r="H19" s="23">
        <v>2230416.5099999998</v>
      </c>
      <c r="I19" s="19">
        <v>3716724</v>
      </c>
      <c r="J19" s="20">
        <f t="shared" si="2"/>
        <v>0.60010280827954932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350726.75</v>
      </c>
      <c r="AG19" s="23">
        <f t="shared" si="1"/>
        <v>2230416.5099999998</v>
      </c>
      <c r="AH19" s="23">
        <f t="shared" si="1"/>
        <v>3716724</v>
      </c>
      <c r="AI19" s="8">
        <f t="shared" ref="AI19:AI24" si="12">IF(AH19=0,"%",AG19/AH19)</f>
        <v>0.60010280827954932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30662</v>
      </c>
      <c r="AB20" s="23">
        <v>198790</v>
      </c>
      <c r="AC20" s="23">
        <v>321612</v>
      </c>
      <c r="AD20" s="8">
        <f t="shared" ref="AD20:AD21" si="13">IF(AC20=0,"%",AB20/AC20)</f>
        <v>0.61810504583162318</v>
      </c>
      <c r="AE20" s="26"/>
      <c r="AF20" s="23">
        <f>G20+Q20+V20+AA20</f>
        <v>30662</v>
      </c>
      <c r="AG20" s="23">
        <f t="shared" ref="AG20:AH20" si="14">H20+R20+W20+AB20</f>
        <v>198790</v>
      </c>
      <c r="AH20" s="23">
        <f t="shared" si="14"/>
        <v>321612</v>
      </c>
      <c r="AI20" s="8">
        <f t="shared" ref="AI20:AI21" si="15">IF(AH20=0,"%",AG20/AH20)</f>
        <v>0.61810504583162318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19577.36</v>
      </c>
      <c r="H21" s="23">
        <v>117464.16</v>
      </c>
      <c r="I21" s="19">
        <v>215351</v>
      </c>
      <c r="J21" s="20">
        <f t="shared" si="2"/>
        <v>0.54545444414003186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19577.36</v>
      </c>
      <c r="AG21" s="23">
        <f t="shared" ref="AG21" si="19">H21+R21+W21</f>
        <v>117464.16</v>
      </c>
      <c r="AH21" s="23">
        <f t="shared" ref="AH21" si="20">I21+S21+X21</f>
        <v>215351</v>
      </c>
      <c r="AI21" s="8">
        <f t="shared" si="15"/>
        <v>0.54545444414003186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52374.13</v>
      </c>
      <c r="H22" s="23">
        <v>335619.39</v>
      </c>
      <c r="I22" s="19">
        <v>568165</v>
      </c>
      <c r="J22" s="20">
        <f t="shared" si="2"/>
        <v>0.59070761134529581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52374.13</v>
      </c>
      <c r="AG22" s="23">
        <f t="shared" ref="AG22:AG31" si="22">H22+R22+W22</f>
        <v>335619.39</v>
      </c>
      <c r="AH22" s="23">
        <f t="shared" ref="AH22:AH31" si="23">I22+S22+X22</f>
        <v>568165</v>
      </c>
      <c r="AI22" s="8">
        <f t="shared" si="12"/>
        <v>0.59070761134529581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21544.09</v>
      </c>
      <c r="H23" s="19">
        <v>138091.59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21544.09</v>
      </c>
      <c r="AG23" s="23">
        <f t="shared" si="22"/>
        <v>138091.59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9600</v>
      </c>
      <c r="I24" s="19">
        <v>191401</v>
      </c>
      <c r="J24" s="20">
        <f t="shared" si="2"/>
        <v>5.0156477761349211E-2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9600</v>
      </c>
      <c r="AH24" s="23">
        <f t="shared" si="23"/>
        <v>191401</v>
      </c>
      <c r="AI24" s="8">
        <f t="shared" si="12"/>
        <v>5.0156477761349211E-2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30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230312</v>
      </c>
      <c r="J27" s="20">
        <f t="shared" si="2"/>
        <v>0</v>
      </c>
      <c r="K27" s="29"/>
      <c r="L27" s="19">
        <v>0</v>
      </c>
      <c r="M27" s="19">
        <v>0</v>
      </c>
      <c r="N27" s="19">
        <v>0</v>
      </c>
      <c r="O27" s="20" t="str">
        <f t="shared" si="24"/>
        <v>%</v>
      </c>
      <c r="P27" s="29"/>
      <c r="Q27" s="19">
        <v>0</v>
      </c>
      <c r="R27" s="19">
        <v>0</v>
      </c>
      <c r="S27" s="19">
        <v>0</v>
      </c>
      <c r="T27" s="8" t="str">
        <f t="shared" si="25"/>
        <v>%</v>
      </c>
      <c r="U27" s="30"/>
      <c r="V27" s="23">
        <v>0</v>
      </c>
      <c r="W27" s="23">
        <v>0</v>
      </c>
      <c r="X27" s="23">
        <v>0</v>
      </c>
      <c r="Y27" s="8" t="str">
        <f t="shared" si="26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30"/>
      <c r="AF27" s="23">
        <f t="shared" si="21"/>
        <v>0</v>
      </c>
      <c r="AG27" s="23">
        <f t="shared" si="22"/>
        <v>0</v>
      </c>
      <c r="AH27" s="23">
        <f t="shared" si="23"/>
        <v>230312</v>
      </c>
      <c r="AI27" s="8">
        <f t="shared" si="28"/>
        <v>0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4"/>
        <v>%</v>
      </c>
      <c r="P28" s="29"/>
      <c r="Q28" s="19">
        <v>0</v>
      </c>
      <c r="R28" s="19">
        <v>0</v>
      </c>
      <c r="S28" s="19">
        <v>0</v>
      </c>
      <c r="T28" s="8" t="str">
        <f t="shared" si="25"/>
        <v>%</v>
      </c>
      <c r="U28" s="30"/>
      <c r="V28" s="23">
        <v>0</v>
      </c>
      <c r="W28" s="23">
        <v>0</v>
      </c>
      <c r="X28" s="23">
        <v>0</v>
      </c>
      <c r="Y28" s="8" t="str">
        <f t="shared" si="26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30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2"/>
        <v>%</v>
      </c>
      <c r="K29" s="29"/>
      <c r="L29" s="19">
        <v>0</v>
      </c>
      <c r="M29" s="19">
        <v>0</v>
      </c>
      <c r="N29" s="19">
        <v>0</v>
      </c>
      <c r="O29" s="20" t="str">
        <f t="shared" si="24"/>
        <v>%</v>
      </c>
      <c r="P29" s="29"/>
      <c r="Q29" s="19">
        <v>0</v>
      </c>
      <c r="R29" s="19">
        <v>0</v>
      </c>
      <c r="S29" s="19">
        <v>0</v>
      </c>
      <c r="T29" s="8" t="str">
        <f t="shared" si="25"/>
        <v>%</v>
      </c>
      <c r="U29" s="30"/>
      <c r="V29" s="23">
        <v>0</v>
      </c>
      <c r="W29" s="23">
        <v>0</v>
      </c>
      <c r="X29" s="23">
        <v>0</v>
      </c>
      <c r="Y29" s="8" t="str">
        <f t="shared" si="26"/>
        <v>%</v>
      </c>
      <c r="Z29" s="30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30"/>
      <c r="AF29" s="23">
        <f t="shared" si="21"/>
        <v>0</v>
      </c>
      <c r="AG29" s="23">
        <f t="shared" si="22"/>
        <v>0</v>
      </c>
      <c r="AH29" s="23">
        <f t="shared" si="23"/>
        <v>0</v>
      </c>
      <c r="AI29" s="8" t="str">
        <f t="shared" si="28"/>
        <v>%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4"/>
        <v>%</v>
      </c>
      <c r="P30" s="29"/>
      <c r="Q30" s="19">
        <v>0</v>
      </c>
      <c r="R30" s="19">
        <v>0</v>
      </c>
      <c r="S30" s="19">
        <v>0</v>
      </c>
      <c r="T30" s="8" t="str">
        <f t="shared" si="25"/>
        <v>%</v>
      </c>
      <c r="U30" s="30"/>
      <c r="V30" s="23">
        <v>0</v>
      </c>
      <c r="W30" s="23">
        <v>0</v>
      </c>
      <c r="X30" s="23">
        <v>0</v>
      </c>
      <c r="Y30" s="8" t="str">
        <f t="shared" si="26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30"/>
      <c r="AF30" s="23">
        <f t="shared" si="21"/>
        <v>0</v>
      </c>
      <c r="AG30" s="23">
        <f t="shared" si="22"/>
        <v>0</v>
      </c>
      <c r="AH30" s="23">
        <f t="shared" si="23"/>
        <v>0</v>
      </c>
      <c r="AI30" s="8" t="str">
        <f t="shared" si="28"/>
        <v>%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30"/>
      <c r="L31" s="23">
        <v>0</v>
      </c>
      <c r="M31" s="23">
        <v>0</v>
      </c>
      <c r="N31" s="23">
        <v>0</v>
      </c>
      <c r="O31" s="8" t="str">
        <f t="shared" si="24"/>
        <v>%</v>
      </c>
      <c r="P31" s="30"/>
      <c r="Q31" s="23">
        <v>0</v>
      </c>
      <c r="R31" s="23">
        <v>0</v>
      </c>
      <c r="S31" s="23">
        <v>0</v>
      </c>
      <c r="T31" s="8" t="str">
        <f t="shared" si="25"/>
        <v>%</v>
      </c>
      <c r="U31" s="30"/>
      <c r="V31" s="23">
        <v>10871.19</v>
      </c>
      <c r="W31" s="23">
        <v>86773.69</v>
      </c>
      <c r="X31" s="23">
        <v>0</v>
      </c>
      <c r="Y31" s="8" t="str">
        <f t="shared" si="26"/>
        <v>%</v>
      </c>
      <c r="Z31" s="30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30"/>
      <c r="AF31" s="23">
        <f t="shared" si="21"/>
        <v>10871.19</v>
      </c>
      <c r="AG31" s="23">
        <f t="shared" si="22"/>
        <v>86773.69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444222.33</v>
      </c>
      <c r="H32" s="59">
        <f>SUM(H16:H31)</f>
        <v>2831191.65</v>
      </c>
      <c r="I32" s="59">
        <f>SUM(I16:I31)</f>
        <v>4921953</v>
      </c>
      <c r="J32" s="32">
        <f>IF(I32=0,"",H32/I32)</f>
        <v>0.5752171241781463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25616.55</v>
      </c>
      <c r="R32" s="59">
        <f>SUM(R16:R31)</f>
        <v>73774.34</v>
      </c>
      <c r="S32" s="59">
        <f>SUM(S16:S31)</f>
        <v>251703</v>
      </c>
      <c r="T32" s="32">
        <f>IF(S32=0,"",R32/S32)</f>
        <v>0.29310075763896337</v>
      </c>
      <c r="U32" s="30"/>
      <c r="V32" s="59">
        <f>SUM(V16:V31)</f>
        <v>10871.19</v>
      </c>
      <c r="W32" s="59">
        <f>SUM(W16:W31)</f>
        <v>86773.69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30662</v>
      </c>
      <c r="AB32" s="59">
        <f>SUM(AB16:AB31)</f>
        <v>198790</v>
      </c>
      <c r="AC32" s="59">
        <f>SUM(AC16:AC31)</f>
        <v>321612</v>
      </c>
      <c r="AD32" s="32">
        <f>IF(AC32=0,"",AB32/AC32)</f>
        <v>0.61810504583162318</v>
      </c>
      <c r="AE32" s="30"/>
      <c r="AF32" s="59">
        <f>SUM(AF16:AF31)</f>
        <v>511372.07</v>
      </c>
      <c r="AG32" s="59">
        <f>SUM(AG16:AG31)</f>
        <v>3190529.6799999997</v>
      </c>
      <c r="AH32" s="59">
        <f>SUM(AH16:AH31)</f>
        <v>5495268</v>
      </c>
      <c r="AI32" s="32">
        <f>IF(AH32=0,"",AG32/AH32)</f>
        <v>0.58059582899323559</v>
      </c>
    </row>
    <row r="33" spans="1:35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  <c r="AE33" s="30"/>
      <c r="AF33" s="30"/>
      <c r="AG33" s="30"/>
      <c r="AH33" s="30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272401.62999999989</v>
      </c>
      <c r="H36" s="23">
        <v>1229962.53</v>
      </c>
      <c r="I36" s="23">
        <v>3070955</v>
      </c>
      <c r="J36" s="8">
        <f t="shared" ref="J36:J51" si="29">IF(I36=0,"%",H36/I36)</f>
        <v>0.4005146705178031</v>
      </c>
      <c r="K36" s="30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30"/>
      <c r="Q36" s="23">
        <v>13233.77</v>
      </c>
      <c r="R36" s="23">
        <v>126438.09</v>
      </c>
      <c r="S36" s="23">
        <v>251703</v>
      </c>
      <c r="T36" s="8">
        <f t="shared" ref="T36:T51" si="31">IF(S36=0,"%",R36/S36)</f>
        <v>0.50233048473796493</v>
      </c>
      <c r="U36" s="30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30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30"/>
      <c r="AF36" s="23">
        <f t="shared" ref="AF36:AF49" si="34">G36+Q36+V36</f>
        <v>285635.39999999991</v>
      </c>
      <c r="AG36" s="23">
        <f t="shared" ref="AG36:AG49" si="35">H36+R36+W36</f>
        <v>1356400.62</v>
      </c>
      <c r="AH36" s="23">
        <f t="shared" ref="AH36:AH49" si="36">I36+S36+X36</f>
        <v>3322658</v>
      </c>
      <c r="AI36" s="8">
        <f t="shared" ref="AI36:AI51" si="37">IF(AH36=0,"%",AG36/AH36)</f>
        <v>0.40822757563372458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9627.3999999999978</v>
      </c>
      <c r="H37" s="23">
        <v>49267.839999999997</v>
      </c>
      <c r="I37" s="23">
        <v>116632</v>
      </c>
      <c r="J37" s="8">
        <f t="shared" si="29"/>
        <v>0.42242129089786679</v>
      </c>
      <c r="K37" s="30"/>
      <c r="L37" s="23">
        <v>0</v>
      </c>
      <c r="M37" s="23">
        <v>0</v>
      </c>
      <c r="N37" s="23">
        <v>0</v>
      </c>
      <c r="O37" s="8" t="str">
        <f t="shared" si="30"/>
        <v>%</v>
      </c>
      <c r="P37" s="30"/>
      <c r="Q37" s="23">
        <v>0</v>
      </c>
      <c r="R37" s="23">
        <v>0</v>
      </c>
      <c r="S37" s="23">
        <v>0</v>
      </c>
      <c r="T37" s="8" t="str">
        <f t="shared" si="31"/>
        <v>%</v>
      </c>
      <c r="U37" s="30"/>
      <c r="V37" s="23">
        <v>0</v>
      </c>
      <c r="W37" s="23">
        <v>0</v>
      </c>
      <c r="X37" s="23">
        <v>0</v>
      </c>
      <c r="Y37" s="8" t="str">
        <f t="shared" si="32"/>
        <v>%</v>
      </c>
      <c r="Z37" s="30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30"/>
      <c r="AF37" s="23">
        <f t="shared" si="34"/>
        <v>9627.3999999999978</v>
      </c>
      <c r="AG37" s="23">
        <f t="shared" si="35"/>
        <v>49267.839999999997</v>
      </c>
      <c r="AH37" s="23">
        <f t="shared" si="36"/>
        <v>116632</v>
      </c>
      <c r="AI37" s="8">
        <f t="shared" si="37"/>
        <v>0.42242129089786679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8000</v>
      </c>
      <c r="I38" s="23">
        <v>12500</v>
      </c>
      <c r="J38" s="8">
        <f t="shared" si="29"/>
        <v>0.64</v>
      </c>
      <c r="K38" s="30"/>
      <c r="L38" s="23">
        <v>0</v>
      </c>
      <c r="M38" s="23">
        <v>0</v>
      </c>
      <c r="N38" s="23">
        <v>0</v>
      </c>
      <c r="O38" s="8" t="str">
        <f t="shared" si="30"/>
        <v>%</v>
      </c>
      <c r="P38" s="30"/>
      <c r="Q38" s="23">
        <v>0</v>
      </c>
      <c r="R38" s="23">
        <v>0</v>
      </c>
      <c r="S38" s="23">
        <v>0</v>
      </c>
      <c r="T38" s="8" t="str">
        <f t="shared" si="31"/>
        <v>%</v>
      </c>
      <c r="U38" s="30"/>
      <c r="V38" s="23">
        <v>0</v>
      </c>
      <c r="W38" s="23">
        <v>0</v>
      </c>
      <c r="X38" s="23">
        <v>0</v>
      </c>
      <c r="Y38" s="8" t="str">
        <f t="shared" si="32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30"/>
      <c r="AF38" s="23">
        <f t="shared" si="34"/>
        <v>0</v>
      </c>
      <c r="AG38" s="23">
        <f t="shared" si="35"/>
        <v>8000</v>
      </c>
      <c r="AH38" s="23">
        <f t="shared" si="36"/>
        <v>12500</v>
      </c>
      <c r="AI38" s="8">
        <f t="shared" si="37"/>
        <v>0.64</v>
      </c>
    </row>
    <row r="39" spans="1:35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29"/>
        <v>%</v>
      </c>
      <c r="K39" s="30"/>
      <c r="L39" s="23">
        <v>0</v>
      </c>
      <c r="M39" s="23">
        <v>0</v>
      </c>
      <c r="N39" s="23">
        <v>0</v>
      </c>
      <c r="O39" s="8" t="str">
        <f t="shared" si="30"/>
        <v>%</v>
      </c>
      <c r="P39" s="30"/>
      <c r="Q39" s="23">
        <v>0</v>
      </c>
      <c r="R39" s="23">
        <v>0</v>
      </c>
      <c r="S39" s="23">
        <v>0</v>
      </c>
      <c r="T39" s="8" t="str">
        <f t="shared" si="31"/>
        <v>%</v>
      </c>
      <c r="U39" s="30"/>
      <c r="V39" s="23">
        <v>0</v>
      </c>
      <c r="W39" s="23">
        <v>0</v>
      </c>
      <c r="X39" s="23">
        <v>0</v>
      </c>
      <c r="Y39" s="8" t="str">
        <f t="shared" si="32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30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48985.08</v>
      </c>
      <c r="H40" s="23">
        <v>239077.59</v>
      </c>
      <c r="I40" s="23">
        <v>485600</v>
      </c>
      <c r="J40" s="8">
        <f t="shared" si="29"/>
        <v>0.49233441103789127</v>
      </c>
      <c r="K40" s="30"/>
      <c r="L40" s="23">
        <v>0</v>
      </c>
      <c r="M40" s="23">
        <v>0</v>
      </c>
      <c r="N40" s="23">
        <v>0</v>
      </c>
      <c r="O40" s="8" t="str">
        <f t="shared" si="30"/>
        <v>%</v>
      </c>
      <c r="P40" s="30"/>
      <c r="Q40" s="23">
        <v>0</v>
      </c>
      <c r="R40" s="23">
        <v>0</v>
      </c>
      <c r="S40" s="23">
        <v>0</v>
      </c>
      <c r="T40" s="8" t="str">
        <f t="shared" si="31"/>
        <v>%</v>
      </c>
      <c r="U40" s="30"/>
      <c r="V40" s="23">
        <v>0</v>
      </c>
      <c r="W40" s="23">
        <v>0</v>
      </c>
      <c r="X40" s="23">
        <v>0</v>
      </c>
      <c r="Y40" s="8" t="str">
        <f t="shared" si="32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30"/>
      <c r="AF40" s="23">
        <f t="shared" si="34"/>
        <v>48985.08</v>
      </c>
      <c r="AG40" s="23">
        <f t="shared" si="35"/>
        <v>239077.59</v>
      </c>
      <c r="AH40" s="23">
        <f t="shared" si="36"/>
        <v>485600</v>
      </c>
      <c r="AI40" s="8">
        <f t="shared" si="37"/>
        <v>0.49233441103789127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29"/>
        <v>%</v>
      </c>
      <c r="K41" s="30"/>
      <c r="L41" s="23">
        <v>0</v>
      </c>
      <c r="M41" s="23">
        <v>0</v>
      </c>
      <c r="N41" s="23">
        <v>0</v>
      </c>
      <c r="O41" s="8" t="str">
        <f t="shared" si="30"/>
        <v>%</v>
      </c>
      <c r="P41" s="30"/>
      <c r="Q41" s="23">
        <v>0</v>
      </c>
      <c r="R41" s="23">
        <v>0</v>
      </c>
      <c r="S41" s="23">
        <v>0</v>
      </c>
      <c r="T41" s="8" t="str">
        <f t="shared" si="31"/>
        <v>%</v>
      </c>
      <c r="U41" s="30"/>
      <c r="V41" s="23">
        <v>0</v>
      </c>
      <c r="W41" s="23">
        <v>0</v>
      </c>
      <c r="X41" s="23">
        <v>0</v>
      </c>
      <c r="Y41" s="8" t="str">
        <f t="shared" si="32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30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2301.16</v>
      </c>
      <c r="H42" s="23">
        <v>14113.98</v>
      </c>
      <c r="I42" s="23">
        <v>24417</v>
      </c>
      <c r="J42" s="8">
        <f t="shared" si="29"/>
        <v>0.57803907113896058</v>
      </c>
      <c r="K42" s="30"/>
      <c r="L42" s="23">
        <v>0</v>
      </c>
      <c r="M42" s="23">
        <v>0</v>
      </c>
      <c r="N42" s="23">
        <v>0</v>
      </c>
      <c r="O42" s="8" t="str">
        <f t="shared" si="30"/>
        <v>%</v>
      </c>
      <c r="P42" s="30"/>
      <c r="Q42" s="23">
        <v>0</v>
      </c>
      <c r="R42" s="23">
        <v>0</v>
      </c>
      <c r="S42" s="23">
        <v>0</v>
      </c>
      <c r="T42" s="8" t="str">
        <f t="shared" si="31"/>
        <v>%</v>
      </c>
      <c r="U42" s="30"/>
      <c r="V42" s="23">
        <v>0</v>
      </c>
      <c r="W42" s="23">
        <v>0</v>
      </c>
      <c r="X42" s="23">
        <v>0</v>
      </c>
      <c r="Y42" s="8" t="str">
        <f t="shared" si="32"/>
        <v>%</v>
      </c>
      <c r="Z42" s="30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30"/>
      <c r="AF42" s="23">
        <f t="shared" si="34"/>
        <v>2301.16</v>
      </c>
      <c r="AG42" s="23">
        <f t="shared" si="35"/>
        <v>14113.98</v>
      </c>
      <c r="AH42" s="23">
        <f t="shared" si="36"/>
        <v>24417</v>
      </c>
      <c r="AI42" s="8">
        <f t="shared" si="37"/>
        <v>0.57803907113896058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29"/>
        <v>%</v>
      </c>
      <c r="K43" s="30"/>
      <c r="L43" s="23">
        <v>0</v>
      </c>
      <c r="M43" s="23">
        <v>0</v>
      </c>
      <c r="N43" s="23">
        <v>0</v>
      </c>
      <c r="O43" s="8" t="str">
        <f t="shared" si="30"/>
        <v>%</v>
      </c>
      <c r="P43" s="30"/>
      <c r="Q43" s="23">
        <v>0</v>
      </c>
      <c r="R43" s="23">
        <v>0</v>
      </c>
      <c r="S43" s="23">
        <v>0</v>
      </c>
      <c r="T43" s="8" t="str">
        <f t="shared" si="31"/>
        <v>%</v>
      </c>
      <c r="U43" s="30"/>
      <c r="V43" s="23">
        <v>0</v>
      </c>
      <c r="W43" s="23">
        <v>0</v>
      </c>
      <c r="X43" s="23">
        <v>0</v>
      </c>
      <c r="Y43" s="8" t="str">
        <f t="shared" si="32"/>
        <v>%</v>
      </c>
      <c r="Z43" s="30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30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29"/>
        <v>%</v>
      </c>
      <c r="K44" s="30"/>
      <c r="L44" s="23">
        <v>0</v>
      </c>
      <c r="M44" s="23">
        <v>0</v>
      </c>
      <c r="N44" s="23">
        <v>0</v>
      </c>
      <c r="O44" s="8" t="str">
        <f t="shared" si="30"/>
        <v>%</v>
      </c>
      <c r="P44" s="30"/>
      <c r="Q44" s="23">
        <v>0</v>
      </c>
      <c r="R44" s="23">
        <v>0</v>
      </c>
      <c r="S44" s="23">
        <v>0</v>
      </c>
      <c r="T44" s="8" t="str">
        <f t="shared" si="31"/>
        <v>%</v>
      </c>
      <c r="U44" s="30"/>
      <c r="V44" s="23">
        <v>0</v>
      </c>
      <c r="W44" s="23">
        <v>0</v>
      </c>
      <c r="X44" s="23">
        <v>0</v>
      </c>
      <c r="Y44" s="8" t="str">
        <f t="shared" si="32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30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176.25</v>
      </c>
      <c r="H45" s="23">
        <v>513.75</v>
      </c>
      <c r="I45" s="23">
        <v>15000</v>
      </c>
      <c r="J45" s="8">
        <f t="shared" si="29"/>
        <v>3.4250000000000003E-2</v>
      </c>
      <c r="K45" s="30"/>
      <c r="L45" s="23">
        <v>0</v>
      </c>
      <c r="M45" s="23">
        <v>0</v>
      </c>
      <c r="N45" s="23">
        <v>0</v>
      </c>
      <c r="O45" s="8" t="str">
        <f t="shared" si="30"/>
        <v>%</v>
      </c>
      <c r="P45" s="30"/>
      <c r="Q45" s="23">
        <v>0</v>
      </c>
      <c r="R45" s="23">
        <v>0</v>
      </c>
      <c r="S45" s="23">
        <v>0</v>
      </c>
      <c r="T45" s="8" t="str">
        <f t="shared" si="31"/>
        <v>%</v>
      </c>
      <c r="U45" s="30"/>
      <c r="V45" s="23">
        <v>0</v>
      </c>
      <c r="W45" s="23">
        <v>0</v>
      </c>
      <c r="X45" s="23">
        <v>0</v>
      </c>
      <c r="Y45" s="8" t="str">
        <f t="shared" si="32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30"/>
      <c r="AF45" s="23">
        <f t="shared" si="34"/>
        <v>176.25</v>
      </c>
      <c r="AG45" s="23">
        <f t="shared" si="35"/>
        <v>513.75</v>
      </c>
      <c r="AH45" s="23">
        <f t="shared" si="36"/>
        <v>15000</v>
      </c>
      <c r="AI45" s="8">
        <f t="shared" si="37"/>
        <v>3.4250000000000003E-2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21878.670000000006</v>
      </c>
      <c r="H46" s="23">
        <v>242206.11</v>
      </c>
      <c r="I46" s="23">
        <v>269019</v>
      </c>
      <c r="J46" s="8">
        <f t="shared" si="29"/>
        <v>0.90033086882339164</v>
      </c>
      <c r="K46" s="30"/>
      <c r="L46" s="23">
        <v>0</v>
      </c>
      <c r="M46" s="23">
        <v>0</v>
      </c>
      <c r="N46" s="23">
        <v>0</v>
      </c>
      <c r="O46" s="8" t="str">
        <f t="shared" si="30"/>
        <v>%</v>
      </c>
      <c r="P46" s="30"/>
      <c r="Q46" s="23">
        <v>0</v>
      </c>
      <c r="R46" s="23">
        <v>0</v>
      </c>
      <c r="S46" s="23">
        <v>0</v>
      </c>
      <c r="T46" s="8" t="str">
        <f t="shared" si="31"/>
        <v>%</v>
      </c>
      <c r="U46" s="30"/>
      <c r="V46" s="23">
        <v>0</v>
      </c>
      <c r="W46" s="23">
        <v>0</v>
      </c>
      <c r="X46" s="23">
        <v>0</v>
      </c>
      <c r="Y46" s="8" t="str">
        <f t="shared" si="32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30"/>
      <c r="AF46" s="23">
        <f t="shared" si="34"/>
        <v>21878.670000000006</v>
      </c>
      <c r="AG46" s="23">
        <f t="shared" si="35"/>
        <v>242206.11</v>
      </c>
      <c r="AH46" s="23">
        <f t="shared" si="36"/>
        <v>269019</v>
      </c>
      <c r="AI46" s="8">
        <f t="shared" si="37"/>
        <v>0.90033086882339164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1650</v>
      </c>
      <c r="I47" s="23">
        <v>5000</v>
      </c>
      <c r="J47" s="8">
        <f t="shared" si="29"/>
        <v>0.33</v>
      </c>
      <c r="K47" s="30"/>
      <c r="L47" s="23">
        <v>0</v>
      </c>
      <c r="M47" s="23">
        <v>0</v>
      </c>
      <c r="N47" s="23">
        <v>0</v>
      </c>
      <c r="O47" s="8" t="str">
        <f t="shared" si="30"/>
        <v>%</v>
      </c>
      <c r="P47" s="30"/>
      <c r="Q47" s="23">
        <v>0</v>
      </c>
      <c r="R47" s="23">
        <v>0</v>
      </c>
      <c r="S47" s="23">
        <v>0</v>
      </c>
      <c r="T47" s="8" t="str">
        <f t="shared" si="31"/>
        <v>%</v>
      </c>
      <c r="U47" s="30"/>
      <c r="V47" s="23">
        <v>0</v>
      </c>
      <c r="W47" s="23">
        <v>0</v>
      </c>
      <c r="X47" s="23">
        <v>0</v>
      </c>
      <c r="Y47" s="8" t="str">
        <f t="shared" si="32"/>
        <v>%</v>
      </c>
      <c r="Z47" s="30"/>
      <c r="AA47" s="23">
        <v>0</v>
      </c>
      <c r="AB47" s="23">
        <v>9327.01</v>
      </c>
      <c r="AC47" s="23">
        <v>0</v>
      </c>
      <c r="AD47" s="8" t="str">
        <f t="shared" si="33"/>
        <v>%</v>
      </c>
      <c r="AE47" s="30"/>
      <c r="AF47" s="23">
        <f t="shared" si="34"/>
        <v>0</v>
      </c>
      <c r="AG47" s="23">
        <f t="shared" si="35"/>
        <v>1650</v>
      </c>
      <c r="AH47" s="23">
        <f t="shared" si="36"/>
        <v>5000</v>
      </c>
      <c r="AI47" s="8">
        <f t="shared" si="37"/>
        <v>0.33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29"/>
        <v>%</v>
      </c>
      <c r="K48" s="30"/>
      <c r="L48" s="23">
        <v>0</v>
      </c>
      <c r="M48" s="23">
        <v>0</v>
      </c>
      <c r="N48" s="23">
        <v>0</v>
      </c>
      <c r="O48" s="8" t="str">
        <f t="shared" si="30"/>
        <v>%</v>
      </c>
      <c r="P48" s="30"/>
      <c r="Q48" s="23">
        <v>0</v>
      </c>
      <c r="R48" s="23">
        <v>0</v>
      </c>
      <c r="S48" s="23">
        <v>0</v>
      </c>
      <c r="T48" s="8" t="str">
        <f t="shared" si="31"/>
        <v>%</v>
      </c>
      <c r="U48" s="30"/>
      <c r="V48" s="23">
        <v>0</v>
      </c>
      <c r="W48" s="23">
        <v>0</v>
      </c>
      <c r="X48" s="23">
        <v>0</v>
      </c>
      <c r="Y48" s="8" t="str">
        <f t="shared" si="32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30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1814.57</v>
      </c>
      <c r="H49" s="23">
        <v>1814.57</v>
      </c>
      <c r="I49" s="23">
        <v>12898</v>
      </c>
      <c r="J49" s="8">
        <f t="shared" si="29"/>
        <v>0.14068615289192121</v>
      </c>
      <c r="K49" s="30"/>
      <c r="L49" s="23">
        <v>0</v>
      </c>
      <c r="M49" s="23">
        <v>0</v>
      </c>
      <c r="N49" s="23">
        <v>0</v>
      </c>
      <c r="O49" s="8" t="str">
        <f t="shared" si="30"/>
        <v>%</v>
      </c>
      <c r="P49" s="30"/>
      <c r="Q49" s="23">
        <v>0</v>
      </c>
      <c r="R49" s="23">
        <v>0</v>
      </c>
      <c r="S49" s="23">
        <v>0</v>
      </c>
      <c r="T49" s="8" t="str">
        <f t="shared" si="31"/>
        <v>%</v>
      </c>
      <c r="U49" s="30"/>
      <c r="V49" s="23">
        <v>0</v>
      </c>
      <c r="W49" s="23">
        <v>0</v>
      </c>
      <c r="X49" s="23">
        <v>0</v>
      </c>
      <c r="Y49" s="8" t="str">
        <f t="shared" si="32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30"/>
      <c r="AF49" s="23">
        <f t="shared" si="34"/>
        <v>1814.57</v>
      </c>
      <c r="AG49" s="23">
        <f t="shared" si="35"/>
        <v>1814.57</v>
      </c>
      <c r="AH49" s="23">
        <f t="shared" si="36"/>
        <v>12898</v>
      </c>
      <c r="AI49" s="8">
        <f t="shared" si="37"/>
        <v>0.14068615289192121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29"/>
        <v>%</v>
      </c>
      <c r="K50" s="30"/>
      <c r="L50" s="23">
        <v>0</v>
      </c>
      <c r="M50" s="23">
        <v>0</v>
      </c>
      <c r="N50" s="23">
        <v>0</v>
      </c>
      <c r="O50" s="8" t="str">
        <f t="shared" si="30"/>
        <v>%</v>
      </c>
      <c r="P50" s="30"/>
      <c r="Q50" s="23">
        <v>0</v>
      </c>
      <c r="R50" s="23">
        <v>0</v>
      </c>
      <c r="S50" s="23">
        <v>0</v>
      </c>
      <c r="T50" s="8" t="str">
        <f t="shared" si="31"/>
        <v>%</v>
      </c>
      <c r="U50" s="30"/>
      <c r="V50" s="23">
        <v>0</v>
      </c>
      <c r="W50" s="23">
        <v>0</v>
      </c>
      <c r="X50" s="23">
        <v>0</v>
      </c>
      <c r="Y50" s="8" t="str">
        <f t="shared" si="32"/>
        <v>%</v>
      </c>
      <c r="Z50" s="30"/>
      <c r="AA50" s="23">
        <v>23500</v>
      </c>
      <c r="AB50" s="23">
        <v>141000</v>
      </c>
      <c r="AC50" s="23">
        <v>282000</v>
      </c>
      <c r="AD50" s="8">
        <f t="shared" si="33"/>
        <v>0.5</v>
      </c>
      <c r="AE50" s="30"/>
      <c r="AF50" s="23">
        <f>AA50</f>
        <v>23500</v>
      </c>
      <c r="AG50" s="23">
        <f>AB50</f>
        <v>141000</v>
      </c>
      <c r="AH50" s="23">
        <f>AC50</f>
        <v>282000</v>
      </c>
      <c r="AI50" s="8">
        <f t="shared" si="37"/>
        <v>0.5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29"/>
        <v>%</v>
      </c>
      <c r="K51" s="30"/>
      <c r="L51" s="23">
        <v>0</v>
      </c>
      <c r="M51" s="23">
        <v>0</v>
      </c>
      <c r="N51" s="23">
        <v>0</v>
      </c>
      <c r="O51" s="8" t="str">
        <f t="shared" si="30"/>
        <v>%</v>
      </c>
      <c r="P51" s="30"/>
      <c r="Q51" s="23">
        <v>0</v>
      </c>
      <c r="R51" s="23">
        <v>0</v>
      </c>
      <c r="S51" s="23">
        <v>0</v>
      </c>
      <c r="T51" s="8" t="str">
        <f t="shared" si="31"/>
        <v>%</v>
      </c>
      <c r="U51" s="30"/>
      <c r="V51" s="23">
        <v>16260.32</v>
      </c>
      <c r="W51" s="23">
        <v>82965.460000000006</v>
      </c>
      <c r="X51" s="23">
        <v>0</v>
      </c>
      <c r="Y51" s="8" t="str">
        <f t="shared" si="32"/>
        <v>%</v>
      </c>
      <c r="Z51" s="30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30"/>
      <c r="AF51" s="23">
        <f t="shared" ref="AF51:AH51" si="38">G51+Q51+V51</f>
        <v>16260.32</v>
      </c>
      <c r="AG51" s="23">
        <f t="shared" si="38"/>
        <v>82965.460000000006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357184.75999999989</v>
      </c>
      <c r="H52" s="59">
        <f>SUM(H36:H51)</f>
        <v>1786606.3700000003</v>
      </c>
      <c r="I52" s="59">
        <f>SUM(I36:I51)</f>
        <v>4012021</v>
      </c>
      <c r="J52" s="32">
        <f>IF(I52=0,"",H52/I52)</f>
        <v>0.44531331466111479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13233.77</v>
      </c>
      <c r="R52" s="59">
        <f>SUM(R36:R50)</f>
        <v>126438.09</v>
      </c>
      <c r="S52" s="59">
        <f>SUM(S36:S50)</f>
        <v>251703</v>
      </c>
      <c r="T52" s="32">
        <f>IF(S52=0,"",R52/S52)</f>
        <v>0.50233048473796493</v>
      </c>
      <c r="U52" s="30"/>
      <c r="V52" s="59">
        <f>SUM(V36:V51)</f>
        <v>16260.32</v>
      </c>
      <c r="W52" s="59">
        <f>SUM(W36:W51)</f>
        <v>82965.460000000006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23500</v>
      </c>
      <c r="AB52" s="59">
        <f>SUM(AB36:AB51)</f>
        <v>150327.01</v>
      </c>
      <c r="AC52" s="59">
        <f>SUM(AC36:AC51)</f>
        <v>282000</v>
      </c>
      <c r="AD52" s="32">
        <f>IF(AC52=0,"",AB52/AC52)</f>
        <v>0.53307450354609931</v>
      </c>
      <c r="AE52" s="30"/>
      <c r="AF52" s="59">
        <f>SUM(AF36:AF51)</f>
        <v>410178.84999999992</v>
      </c>
      <c r="AG52" s="59">
        <f>SUM(AG36:AG51)</f>
        <v>2137009.9200000004</v>
      </c>
      <c r="AH52" s="59">
        <f>SUM(AH36:AH51)</f>
        <v>4545724</v>
      </c>
      <c r="AI52" s="32">
        <f>IF(AH52=0,"",AG52/AH52)</f>
        <v>0.47011431402346476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87037.570000000123</v>
      </c>
      <c r="H53" s="59">
        <f>H32-H52</f>
        <v>1044585.2799999996</v>
      </c>
      <c r="I53" s="59">
        <f>I32-I52</f>
        <v>909932</v>
      </c>
      <c r="J53" s="32">
        <f>IF(I53=0,"",H53/I53)</f>
        <v>1.1479816953354751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12382.779999999999</v>
      </c>
      <c r="R53" s="59">
        <f>R32-R52</f>
        <v>-52663.75</v>
      </c>
      <c r="S53" s="59">
        <f>S32-S52</f>
        <v>0</v>
      </c>
      <c r="T53" s="32" t="str">
        <f>IF(S53=0,"",R53/S53)</f>
        <v/>
      </c>
      <c r="U53" s="30"/>
      <c r="V53" s="59">
        <f>V32-V52</f>
        <v>-5389.1299999999992</v>
      </c>
      <c r="W53" s="59">
        <f>W32-W52</f>
        <v>3808.2299999999959</v>
      </c>
      <c r="X53" s="59">
        <f>X32-X52</f>
        <v>0</v>
      </c>
      <c r="Y53" s="32" t="str">
        <f>IF(X53=0,"",W53/X53)</f>
        <v/>
      </c>
      <c r="Z53" s="30"/>
      <c r="AA53" s="59">
        <f>AA32-AA52</f>
        <v>7162</v>
      </c>
      <c r="AB53" s="59">
        <f>AB32-AB52</f>
        <v>48462.989999999991</v>
      </c>
      <c r="AC53" s="59">
        <f>AC32-AC52</f>
        <v>39612</v>
      </c>
      <c r="AD53" s="32">
        <f>IF(AC53=0,"",AB53/AC53)</f>
        <v>1.2234421387458343</v>
      </c>
      <c r="AE53" s="30"/>
      <c r="AF53" s="59">
        <f>AF32-AF52</f>
        <v>101193.22000000009</v>
      </c>
      <c r="AG53" s="59">
        <f>AG32-AG52</f>
        <v>1053519.7599999993</v>
      </c>
      <c r="AH53" s="59">
        <f>AH32-AH52</f>
        <v>949544</v>
      </c>
      <c r="AI53" s="32">
        <f>IF(AH53=0,"",AG53/AH53)</f>
        <v>1.1095007287708618</v>
      </c>
    </row>
    <row r="54" spans="1:35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  <c r="AE54" s="30"/>
      <c r="AF54" s="30"/>
      <c r="AG54" s="30"/>
      <c r="AH54" s="30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39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40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41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42">IF(X56=0,"%",W56/X56)</f>
        <v>%</v>
      </c>
      <c r="Z56" s="30"/>
      <c r="AA56" s="68">
        <v>0</v>
      </c>
      <c r="AB56" s="68">
        <v>0</v>
      </c>
      <c r="AC56" s="61">
        <v>0</v>
      </c>
      <c r="AD56" s="8" t="str">
        <f t="shared" ref="AD56:AD57" si="43">IF(AC56=0,"%",AB56/AC56)</f>
        <v>%</v>
      </c>
      <c r="AE56" s="30"/>
      <c r="AF56" s="61">
        <f t="shared" ref="AF56:AG57" si="44">G56+Q56+V56+AA56</f>
        <v>0</v>
      </c>
      <c r="AG56" s="61">
        <f t="shared" si="44"/>
        <v>0</v>
      </c>
      <c r="AH56" s="61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74551.47</v>
      </c>
      <c r="H57" s="68">
        <v>456667.71</v>
      </c>
      <c r="I57" s="61">
        <v>909932</v>
      </c>
      <c r="J57" s="8">
        <f t="shared" si="39"/>
        <v>0.50187015073653862</v>
      </c>
      <c r="K57" s="30"/>
      <c r="L57" s="23">
        <v>0</v>
      </c>
      <c r="M57" s="23">
        <v>0</v>
      </c>
      <c r="N57" s="30">
        <v>0</v>
      </c>
      <c r="O57" s="8" t="str">
        <f t="shared" si="40"/>
        <v>%</v>
      </c>
      <c r="P57" s="30"/>
      <c r="Q57" s="68">
        <v>0</v>
      </c>
      <c r="R57" s="68">
        <v>0</v>
      </c>
      <c r="S57" s="61">
        <v>0</v>
      </c>
      <c r="T57" s="8" t="str">
        <f t="shared" si="41"/>
        <v>%</v>
      </c>
      <c r="U57" s="30"/>
      <c r="V57" s="68">
        <v>0</v>
      </c>
      <c r="W57" s="68">
        <v>0</v>
      </c>
      <c r="X57" s="61">
        <v>0</v>
      </c>
      <c r="Y57" s="8" t="str">
        <f t="shared" si="42"/>
        <v>%</v>
      </c>
      <c r="Z57" s="30"/>
      <c r="AA57" s="68">
        <v>0</v>
      </c>
      <c r="AB57" s="68">
        <v>0</v>
      </c>
      <c r="AC57" s="61">
        <v>0</v>
      </c>
      <c r="AD57" s="8" t="str">
        <f t="shared" si="43"/>
        <v>%</v>
      </c>
      <c r="AE57" s="61">
        <f t="shared" ref="AE57" si="46">F57+P57+U57+Z57</f>
        <v>0</v>
      </c>
      <c r="AF57" s="61">
        <f t="shared" si="44"/>
        <v>74551.47</v>
      </c>
      <c r="AG57" s="61">
        <f t="shared" si="44"/>
        <v>456667.71</v>
      </c>
      <c r="AH57" s="61">
        <f>I57+S57+X57+AC57</f>
        <v>909932</v>
      </c>
      <c r="AI57" s="8">
        <f t="shared" si="45"/>
        <v>0.50187015073653862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74551.47</v>
      </c>
      <c r="H58" s="59">
        <f>SUM(H56-H57)</f>
        <v>-456667.71</v>
      </c>
      <c r="I58" s="59">
        <f>SUM(I56:I57)</f>
        <v>909932</v>
      </c>
      <c r="J58" s="32">
        <f>IF(I58=0,"",H58/I58)</f>
        <v>-0.50187015073653862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0</v>
      </c>
      <c r="AB58" s="59">
        <f>SUM(AB56:AB57)</f>
        <v>0</v>
      </c>
      <c r="AC58" s="59">
        <f>SUM(AC56:AC57)</f>
        <v>0</v>
      </c>
      <c r="AD58" s="32" t="str">
        <f>IF(AC58=0,"",AB58/AC58)</f>
        <v/>
      </c>
      <c r="AE58" s="30"/>
      <c r="AF58" s="59">
        <f>SUM(AF56:AF57)</f>
        <v>74551.47</v>
      </c>
      <c r="AG58" s="59">
        <f>AG56-AG57</f>
        <v>-456667.71</v>
      </c>
      <c r="AH58" s="59">
        <f>SUM(AH56:AH57)</f>
        <v>909932</v>
      </c>
      <c r="AI58" s="32">
        <f>IF(AH58=0,"",AG58/AH58)</f>
        <v>-0.50187015073653862</v>
      </c>
    </row>
    <row r="59" spans="1:35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  <c r="AE59" s="30"/>
      <c r="AF59" s="30"/>
      <c r="AG59" s="30"/>
      <c r="AH59" s="30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587917.5699999996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-52663.75</v>
      </c>
      <c r="S60" s="61"/>
      <c r="T60" s="30"/>
      <c r="U60" s="30"/>
      <c r="V60" s="61"/>
      <c r="W60" s="61">
        <f>W32-W52+W58</f>
        <v>3808.2299999999959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48462.989999999991</v>
      </c>
      <c r="AC60" s="61">
        <f>AC32-AC52+AC58</f>
        <v>39612</v>
      </c>
      <c r="AD60" s="30"/>
      <c r="AE60" s="30"/>
      <c r="AF60" s="61"/>
      <c r="AG60" s="61">
        <f>AG32-AG52+AG58</f>
        <v>596852.04999999935</v>
      </c>
      <c r="AH60" s="61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1"/>
      <c r="H61" s="61">
        <v>663556.18999999994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38412.93</v>
      </c>
      <c r="X61" s="61"/>
      <c r="Y61" s="8" t="str">
        <f>IF(X61=0,"",W61/X61)</f>
        <v/>
      </c>
      <c r="Z61" s="30"/>
      <c r="AA61" s="61"/>
      <c r="AB61" s="61">
        <v>-88437.26</v>
      </c>
      <c r="AC61" s="61"/>
      <c r="AD61" s="8" t="str">
        <f>IF(AC61=0,"",AB61/AC61)</f>
        <v/>
      </c>
      <c r="AE61" s="30"/>
      <c r="AF61" s="61"/>
      <c r="AG61" s="61">
        <f>H61+W61+AB61</f>
        <v>613531.86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  <c r="AE62" s="30"/>
      <c r="AF62" s="61"/>
      <c r="AG62" s="61"/>
      <c r="AH62" s="61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663556.18999999994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38412.93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-88437.26</v>
      </c>
      <c r="AC63" s="59">
        <f>SUM(AC61:AC62)</f>
        <v>0</v>
      </c>
      <c r="AD63" s="32" t="str">
        <f>IF(AC63=0,"",AB63/AC63)</f>
        <v/>
      </c>
      <c r="AE63" s="30"/>
      <c r="AF63" s="59">
        <f>SUM(AF61:AF62)</f>
        <v>0</v>
      </c>
      <c r="AG63" s="59">
        <f>SUM(AG61:AG62)</f>
        <v>613531.86</v>
      </c>
      <c r="AH63" s="59">
        <f>SUM(AH61:AH62)</f>
        <v>0</v>
      </c>
      <c r="AI63" s="32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  <c r="AE64" s="30"/>
      <c r="AF64" s="30"/>
      <c r="AG64" s="30"/>
      <c r="AH64" s="30"/>
      <c r="AI64" s="8"/>
    </row>
    <row r="65" spans="1:35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1251473.7599999995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-52663.75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42221.159999999996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-39974.270000000004</v>
      </c>
      <c r="AC65" s="67">
        <f>AC63+AC60</f>
        <v>39612</v>
      </c>
      <c r="AD65" s="40">
        <f>IF(AC65=0,"%",AB65/AC65)</f>
        <v>-1.009145460971423</v>
      </c>
      <c r="AE65" s="41"/>
      <c r="AF65" s="67">
        <f>AF63+AF60</f>
        <v>0</v>
      </c>
      <c r="AG65" s="67">
        <f>AG63+AG60</f>
        <v>1210383.9099999992</v>
      </c>
      <c r="AH65" s="67">
        <f>AH63+AH60</f>
        <v>0</v>
      </c>
      <c r="AI65" s="40" t="str">
        <f>IF(AH65=0,"%",AG65/AH65)</f>
        <v>%</v>
      </c>
    </row>
    <row r="67" spans="1:35" x14ac:dyDescent="0.2">
      <c r="H67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1" zoomScale="80" zoomScaleNormal="80" zoomScaleSheetLayoutView="50" zoomScalePageLayoutView="40" workbookViewId="0">
      <selection activeCell="D12" sqref="D12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681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23354.79</v>
      </c>
      <c r="R17" s="23">
        <v>60227.56</v>
      </c>
      <c r="S17" s="19">
        <v>252306</v>
      </c>
      <c r="T17" s="8">
        <f t="shared" ref="T17" si="4">IF(S17=0,"%",R17/S17)</f>
        <v>0.23870839377581191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23354.79</v>
      </c>
      <c r="AG17" s="23">
        <f t="shared" si="1"/>
        <v>60227.56</v>
      </c>
      <c r="AH17" s="23">
        <f t="shared" si="1"/>
        <v>252306</v>
      </c>
      <c r="AI17" s="8">
        <f t="shared" ref="AI17" si="7">IF(AH17=0,"%",AG17/AH17)</f>
        <v>0.23870839377581191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353112.4</v>
      </c>
      <c r="H19" s="23">
        <v>2418111.44</v>
      </c>
      <c r="I19" s="19">
        <v>4048869</v>
      </c>
      <c r="J19" s="20">
        <f t="shared" si="2"/>
        <v>0.59723133546676865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353112.4</v>
      </c>
      <c r="AG19" s="23">
        <f t="shared" si="1"/>
        <v>2418111.44</v>
      </c>
      <c r="AH19" s="23">
        <f t="shared" si="1"/>
        <v>4048869</v>
      </c>
      <c r="AI19" s="8">
        <f t="shared" ref="AI19:AI24" si="12">IF(AH19=0,"%",AG19/AH19)</f>
        <v>0.59723133546676865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30433</v>
      </c>
      <c r="AB20" s="23">
        <v>152645</v>
      </c>
      <c r="AC20" s="23">
        <v>368504</v>
      </c>
      <c r="AD20" s="8">
        <f t="shared" si="11"/>
        <v>0.41422888218309706</v>
      </c>
      <c r="AE20" s="26"/>
      <c r="AF20" s="23">
        <f>G20+Q20+V20+AA20</f>
        <v>30433</v>
      </c>
      <c r="AG20" s="23">
        <f t="shared" ref="AG20:AH20" si="13">H20+R20+W20+AB20</f>
        <v>152645</v>
      </c>
      <c r="AH20" s="23">
        <f t="shared" si="13"/>
        <v>368504</v>
      </c>
      <c r="AI20" s="8">
        <f t="shared" ref="AI20:AI21" si="14">IF(AH20=0,"%",AG20/AH20)</f>
        <v>0.41422888218309706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12738.45</v>
      </c>
      <c r="H21" s="23">
        <v>76430.7</v>
      </c>
      <c r="I21" s="19">
        <v>140123</v>
      </c>
      <c r="J21" s="20">
        <f t="shared" si="2"/>
        <v>0.54545435082035065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12738.45</v>
      </c>
      <c r="AG21" s="23">
        <f t="shared" ref="AG21" si="18">H21+R21+W21</f>
        <v>76430.7</v>
      </c>
      <c r="AH21" s="23">
        <f t="shared" ref="AH21" si="19">I21+S21+X21</f>
        <v>140123</v>
      </c>
      <c r="AI21" s="8">
        <f t="shared" si="14"/>
        <v>0.54545435082035065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49046.55</v>
      </c>
      <c r="H22" s="23">
        <v>342117.3</v>
      </c>
      <c r="I22" s="19">
        <v>626290</v>
      </c>
      <c r="J22" s="20">
        <f t="shared" si="2"/>
        <v>0.5462601989493685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49046.55</v>
      </c>
      <c r="AG22" s="23">
        <f t="shared" si="20"/>
        <v>342117.3</v>
      </c>
      <c r="AH22" s="23">
        <f t="shared" si="20"/>
        <v>626290</v>
      </c>
      <c r="AI22" s="8">
        <f t="shared" si="12"/>
        <v>0.5462601989493685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20174.62</v>
      </c>
      <c r="H23" s="19">
        <v>140797.91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20174.62</v>
      </c>
      <c r="AG23" s="23">
        <f t="shared" si="20"/>
        <v>140797.91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210982</v>
      </c>
      <c r="J24" s="20">
        <f t="shared" si="2"/>
        <v>4.407958972803367E-2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9300</v>
      </c>
      <c r="AH24" s="23">
        <f t="shared" si="20"/>
        <v>210982</v>
      </c>
      <c r="AI24" s="8">
        <f t="shared" si="12"/>
        <v>4.407958972803367E-2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30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253914</v>
      </c>
      <c r="J27" s="20">
        <f t="shared" si="2"/>
        <v>0</v>
      </c>
      <c r="K27" s="29"/>
      <c r="L27" s="19">
        <v>0</v>
      </c>
      <c r="M27" s="19">
        <v>0</v>
      </c>
      <c r="N27" s="19">
        <v>0</v>
      </c>
      <c r="O27" s="20" t="str">
        <f t="shared" si="21"/>
        <v>%</v>
      </c>
      <c r="P27" s="29"/>
      <c r="Q27" s="19">
        <v>0</v>
      </c>
      <c r="R27" s="19">
        <v>0</v>
      </c>
      <c r="S27" s="19">
        <v>0</v>
      </c>
      <c r="T27" s="8" t="str">
        <f t="shared" si="22"/>
        <v>%</v>
      </c>
      <c r="U27" s="30"/>
      <c r="V27" s="23">
        <v>0</v>
      </c>
      <c r="W27" s="23">
        <v>0</v>
      </c>
      <c r="X27" s="23">
        <v>0</v>
      </c>
      <c r="Y27" s="8" t="str">
        <f t="shared" si="23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30"/>
      <c r="AF27" s="23">
        <f t="shared" si="20"/>
        <v>0</v>
      </c>
      <c r="AG27" s="23">
        <f t="shared" si="20"/>
        <v>0</v>
      </c>
      <c r="AH27" s="23">
        <f t="shared" si="20"/>
        <v>253914</v>
      </c>
      <c r="AI27" s="8">
        <f t="shared" si="25"/>
        <v>0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1"/>
        <v>%</v>
      </c>
      <c r="P28" s="29"/>
      <c r="Q28" s="19">
        <v>0</v>
      </c>
      <c r="R28" s="19">
        <v>0</v>
      </c>
      <c r="S28" s="19">
        <v>0</v>
      </c>
      <c r="T28" s="8" t="str">
        <f t="shared" si="22"/>
        <v>%</v>
      </c>
      <c r="U28" s="30"/>
      <c r="V28" s="23">
        <v>0</v>
      </c>
      <c r="W28" s="23">
        <v>0</v>
      </c>
      <c r="X28" s="23">
        <v>0</v>
      </c>
      <c r="Y28" s="8" t="str">
        <f t="shared" si="23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30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28199</v>
      </c>
      <c r="I29" s="19">
        <v>65238</v>
      </c>
      <c r="J29" s="20">
        <f t="shared" si="2"/>
        <v>0.43224807627456391</v>
      </c>
      <c r="K29" s="29"/>
      <c r="L29" s="19">
        <v>0</v>
      </c>
      <c r="M29" s="19">
        <v>0</v>
      </c>
      <c r="N29" s="19">
        <v>0</v>
      </c>
      <c r="O29" s="20" t="str">
        <f t="shared" si="21"/>
        <v>%</v>
      </c>
      <c r="P29" s="29"/>
      <c r="Q29" s="19">
        <v>0</v>
      </c>
      <c r="R29" s="19">
        <v>0</v>
      </c>
      <c r="S29" s="19">
        <v>0</v>
      </c>
      <c r="T29" s="8" t="str">
        <f t="shared" si="22"/>
        <v>%</v>
      </c>
      <c r="U29" s="30"/>
      <c r="V29" s="23">
        <v>0</v>
      </c>
      <c r="W29" s="23">
        <v>0</v>
      </c>
      <c r="X29" s="23">
        <v>0</v>
      </c>
      <c r="Y29" s="8" t="str">
        <f t="shared" si="23"/>
        <v>%</v>
      </c>
      <c r="Z29" s="30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30"/>
      <c r="AF29" s="23">
        <f t="shared" si="20"/>
        <v>0</v>
      </c>
      <c r="AG29" s="23">
        <f t="shared" si="20"/>
        <v>28199</v>
      </c>
      <c r="AH29" s="23">
        <f t="shared" si="20"/>
        <v>65238</v>
      </c>
      <c r="AI29" s="8">
        <f t="shared" si="25"/>
        <v>0.43224807627456391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330</v>
      </c>
      <c r="H30" s="19">
        <v>740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1"/>
        <v>%</v>
      </c>
      <c r="P30" s="29"/>
      <c r="Q30" s="19">
        <v>0</v>
      </c>
      <c r="R30" s="19">
        <v>0</v>
      </c>
      <c r="S30" s="19">
        <v>0</v>
      </c>
      <c r="T30" s="8" t="str">
        <f t="shared" si="22"/>
        <v>%</v>
      </c>
      <c r="U30" s="30"/>
      <c r="V30" s="23">
        <v>0</v>
      </c>
      <c r="W30" s="23">
        <v>0</v>
      </c>
      <c r="X30" s="23">
        <v>0</v>
      </c>
      <c r="Y30" s="8" t="str">
        <f t="shared" si="23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30"/>
      <c r="AF30" s="23">
        <f>G30+Q30+V30</f>
        <v>330</v>
      </c>
      <c r="AG30" s="23">
        <f>H30+R30+W30+AB30</f>
        <v>740</v>
      </c>
      <c r="AH30" s="23">
        <f>I30+S30+X30</f>
        <v>0</v>
      </c>
      <c r="AI30" s="8" t="str">
        <f t="shared" si="25"/>
        <v>%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9"/>
      <c r="L31" s="19"/>
      <c r="M31" s="19"/>
      <c r="N31" s="19"/>
      <c r="O31" s="20"/>
      <c r="P31" s="29"/>
      <c r="Q31" s="19">
        <v>0</v>
      </c>
      <c r="R31" s="19">
        <v>0</v>
      </c>
      <c r="S31" s="19">
        <v>0</v>
      </c>
      <c r="T31" s="8" t="str">
        <f t="shared" si="22"/>
        <v>%</v>
      </c>
      <c r="U31" s="30"/>
      <c r="V31" s="23">
        <v>0</v>
      </c>
      <c r="W31" s="23">
        <v>0</v>
      </c>
      <c r="X31" s="23">
        <v>0</v>
      </c>
      <c r="Y31" s="8" t="str">
        <f t="shared" si="23"/>
        <v>%</v>
      </c>
      <c r="Z31" s="30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30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23">
        <v>0</v>
      </c>
      <c r="H32" s="23">
        <v>0</v>
      </c>
      <c r="I32" s="23">
        <v>0</v>
      </c>
      <c r="J32" s="8" t="str">
        <f t="shared" si="2"/>
        <v>%</v>
      </c>
      <c r="K32" s="30"/>
      <c r="L32" s="23">
        <v>0</v>
      </c>
      <c r="M32" s="23">
        <v>0</v>
      </c>
      <c r="N32" s="23">
        <v>0</v>
      </c>
      <c r="O32" s="8" t="str">
        <f t="shared" si="21"/>
        <v>%</v>
      </c>
      <c r="P32" s="30"/>
      <c r="Q32" s="23">
        <v>0</v>
      </c>
      <c r="R32" s="23">
        <v>0</v>
      </c>
      <c r="S32" s="23">
        <v>0</v>
      </c>
      <c r="T32" s="8" t="str">
        <f t="shared" si="22"/>
        <v>%</v>
      </c>
      <c r="U32" s="30"/>
      <c r="V32" s="23">
        <v>2610.38</v>
      </c>
      <c r="W32" s="23">
        <v>71185.38</v>
      </c>
      <c r="X32" s="23">
        <v>0</v>
      </c>
      <c r="Y32" s="8" t="str">
        <f t="shared" si="23"/>
        <v>%</v>
      </c>
      <c r="Z32" s="30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30"/>
      <c r="AF32" s="23">
        <f>G32+Q32+V32</f>
        <v>2610.38</v>
      </c>
      <c r="AG32" s="23">
        <f>H32+R32+W32</f>
        <v>71185.38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1">
        <f>SUM(G16:G32)</f>
        <v>435402.02</v>
      </c>
      <c r="H33" s="31">
        <f>SUM(H16:H32)</f>
        <v>3015696.35</v>
      </c>
      <c r="I33" s="31">
        <f>SUM(I16:I32)</f>
        <v>5345416</v>
      </c>
      <c r="J33" s="32">
        <f>IF(I33=0,"",H33/I33)</f>
        <v>0.56416494993093147</v>
      </c>
      <c r="K33" s="30"/>
      <c r="L33" s="31">
        <f>SUM(L16:L32)</f>
        <v>0</v>
      </c>
      <c r="M33" s="31">
        <f>SUM(M16:M32)</f>
        <v>0</v>
      </c>
      <c r="N33" s="31">
        <f>SUM(N16:N32)</f>
        <v>0</v>
      </c>
      <c r="O33" s="32" t="str">
        <f>IF(N33=0,"",M33/N33)</f>
        <v/>
      </c>
      <c r="P33" s="30"/>
      <c r="Q33" s="31">
        <f>SUM(Q16:Q32)</f>
        <v>23354.79</v>
      </c>
      <c r="R33" s="31">
        <f>SUM(R16:R32)</f>
        <v>60227.56</v>
      </c>
      <c r="S33" s="31">
        <f>SUM(S16:S32)</f>
        <v>252306</v>
      </c>
      <c r="T33" s="32">
        <f>IF(S33=0,"",R33/S33)</f>
        <v>0.23870839377581191</v>
      </c>
      <c r="U33" s="30"/>
      <c r="V33" s="31">
        <f>SUM(V16:V32)</f>
        <v>2610.38</v>
      </c>
      <c r="W33" s="31">
        <f>SUM(W16:W32)</f>
        <v>71185.38</v>
      </c>
      <c r="X33" s="31">
        <f>SUM(X16:X32)</f>
        <v>0</v>
      </c>
      <c r="Y33" s="32" t="str">
        <f>IF(X33=0,"",W33/X33)</f>
        <v/>
      </c>
      <c r="Z33" s="30"/>
      <c r="AA33" s="31">
        <f>SUM(AA16:AA32)</f>
        <v>30433</v>
      </c>
      <c r="AB33" s="31">
        <f>SUM(AB16:AB32)</f>
        <v>152645</v>
      </c>
      <c r="AC33" s="31">
        <f>SUM(AC16:AC32)</f>
        <v>368504</v>
      </c>
      <c r="AD33" s="32">
        <f>IF(AC33=0,"",AB33/AC33)</f>
        <v>0.41422888218309706</v>
      </c>
      <c r="AE33" s="30"/>
      <c r="AF33" s="31">
        <f>SUM(AF16:AF32)</f>
        <v>491800.19</v>
      </c>
      <c r="AG33" s="31">
        <f>SUM(AG16:AG32)</f>
        <v>3299754.29</v>
      </c>
      <c r="AH33" s="31">
        <f>SUM(AH16:AH32)</f>
        <v>5966226</v>
      </c>
      <c r="AI33" s="32">
        <f>IF(AH33=0,"",AG33/AH33)</f>
        <v>0.55307229226650145</v>
      </c>
    </row>
    <row r="34" spans="1:35" x14ac:dyDescent="0.2">
      <c r="A34" s="3"/>
      <c r="B34" s="3"/>
      <c r="C34" s="5"/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30"/>
      <c r="H36" s="30"/>
      <c r="I36" s="30"/>
      <c r="J36" s="8"/>
      <c r="K36" s="30"/>
      <c r="L36" s="30"/>
      <c r="M36" s="30"/>
      <c r="N36" s="30"/>
      <c r="O36" s="8"/>
      <c r="P36" s="30"/>
      <c r="Q36" s="30"/>
      <c r="R36" s="30"/>
      <c r="S36" s="30"/>
      <c r="T36" s="8"/>
      <c r="U36" s="30"/>
      <c r="V36" s="30"/>
      <c r="W36" s="30"/>
      <c r="X36" s="30"/>
      <c r="Y36" s="8"/>
      <c r="Z36" s="30"/>
      <c r="AA36" s="30"/>
      <c r="AB36" s="30"/>
      <c r="AC36" s="30"/>
      <c r="AD36" s="8"/>
      <c r="AE36" s="30"/>
      <c r="AF36" s="30"/>
      <c r="AG36" s="30"/>
      <c r="AH36" s="30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65</v>
      </c>
      <c r="E37" s="18">
        <v>5000</v>
      </c>
      <c r="F37" s="34"/>
      <c r="G37" s="23">
        <v>205389.80999999997</v>
      </c>
      <c r="H37" s="23">
        <v>1228011.17</v>
      </c>
      <c r="I37" s="23">
        <v>3109321</v>
      </c>
      <c r="J37" s="8">
        <f t="shared" ref="J37:J52" si="26">IF(I37=0,"%",H37/I37)</f>
        <v>0.39494512467512999</v>
      </c>
      <c r="K37" s="30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30"/>
      <c r="Q37" s="23">
        <v>11605.2</v>
      </c>
      <c r="R37" s="23">
        <v>99637.56</v>
      </c>
      <c r="S37" s="23">
        <v>252306</v>
      </c>
      <c r="T37" s="8">
        <f t="shared" ref="T37:T52" si="28">IF(S37=0,"%",R37/S37)</f>
        <v>0.39490761218520365</v>
      </c>
      <c r="U37" s="30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30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30"/>
      <c r="AF37" s="23">
        <f t="shared" ref="AF37:AH41" si="31">G37+Q37+V37</f>
        <v>216995.00999999998</v>
      </c>
      <c r="AG37" s="23">
        <f t="shared" si="31"/>
        <v>1327648.73</v>
      </c>
      <c r="AH37" s="23">
        <f t="shared" si="31"/>
        <v>3361627</v>
      </c>
      <c r="AI37" s="8">
        <f t="shared" ref="AI37:AI52" si="32">IF(AH37=0,"%",AG37/AH37)</f>
        <v>0.39494230918540335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66</v>
      </c>
      <c r="E38" s="18">
        <v>6000</v>
      </c>
      <c r="F38" s="34"/>
      <c r="G38" s="23">
        <v>4087.75</v>
      </c>
      <c r="H38" s="23">
        <v>18414</v>
      </c>
      <c r="I38" s="23">
        <v>55826</v>
      </c>
      <c r="J38" s="8">
        <f t="shared" si="26"/>
        <v>0.32984630817181959</v>
      </c>
      <c r="K38" s="30"/>
      <c r="L38" s="23">
        <v>0</v>
      </c>
      <c r="M38" s="23">
        <v>0</v>
      </c>
      <c r="N38" s="23">
        <v>0</v>
      </c>
      <c r="O38" s="8" t="str">
        <f t="shared" si="27"/>
        <v>%</v>
      </c>
      <c r="P38" s="30"/>
      <c r="Q38" s="23">
        <v>0</v>
      </c>
      <c r="R38" s="23">
        <v>0</v>
      </c>
      <c r="S38" s="23">
        <v>0</v>
      </c>
      <c r="T38" s="8" t="str">
        <f t="shared" si="28"/>
        <v>%</v>
      </c>
      <c r="U38" s="30"/>
      <c r="V38" s="23">
        <v>0</v>
      </c>
      <c r="W38" s="23">
        <v>0</v>
      </c>
      <c r="X38" s="23">
        <v>0</v>
      </c>
      <c r="Y38" s="8" t="str">
        <f t="shared" si="29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30"/>
      <c r="AF38" s="23">
        <f t="shared" si="31"/>
        <v>4087.75</v>
      </c>
      <c r="AG38" s="23">
        <f t="shared" si="31"/>
        <v>18414</v>
      </c>
      <c r="AH38" s="23">
        <f t="shared" si="31"/>
        <v>55826</v>
      </c>
      <c r="AI38" s="8">
        <f t="shared" si="32"/>
        <v>0.32984630817181959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4" t="s">
        <v>67</v>
      </c>
      <c r="E39" s="18">
        <v>7100</v>
      </c>
      <c r="F39" s="34"/>
      <c r="G39" s="23">
        <v>0</v>
      </c>
      <c r="H39" s="23">
        <v>8000</v>
      </c>
      <c r="I39" s="23">
        <v>13000</v>
      </c>
      <c r="J39" s="8">
        <f t="shared" si="26"/>
        <v>0.61538461538461542</v>
      </c>
      <c r="K39" s="30"/>
      <c r="L39" s="23">
        <v>0</v>
      </c>
      <c r="M39" s="23">
        <v>0</v>
      </c>
      <c r="N39" s="23">
        <v>0</v>
      </c>
      <c r="O39" s="8" t="str">
        <f t="shared" si="27"/>
        <v>%</v>
      </c>
      <c r="P39" s="30"/>
      <c r="Q39" s="23">
        <v>0</v>
      </c>
      <c r="R39" s="23">
        <v>0</v>
      </c>
      <c r="S39" s="23">
        <v>0</v>
      </c>
      <c r="T39" s="8" t="str">
        <f t="shared" si="28"/>
        <v>%</v>
      </c>
      <c r="U39" s="30"/>
      <c r="V39" s="23">
        <v>0</v>
      </c>
      <c r="W39" s="23">
        <v>0</v>
      </c>
      <c r="X39" s="23">
        <v>0</v>
      </c>
      <c r="Y39" s="8" t="str">
        <f t="shared" si="29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30"/>
      <c r="AF39" s="23">
        <f t="shared" si="31"/>
        <v>0</v>
      </c>
      <c r="AG39" s="23">
        <f t="shared" si="31"/>
        <v>8000</v>
      </c>
      <c r="AH39" s="23">
        <f t="shared" si="31"/>
        <v>13000</v>
      </c>
      <c r="AI39" s="8">
        <f t="shared" si="32"/>
        <v>0.61538461538461542</v>
      </c>
    </row>
    <row r="40" spans="1:35" ht="15.75" x14ac:dyDescent="0.25">
      <c r="A40" s="14" t="s">
        <v>36</v>
      </c>
      <c r="B40" s="3" t="s">
        <v>37</v>
      </c>
      <c r="C40" s="5"/>
      <c r="D40" s="34" t="s">
        <v>68</v>
      </c>
      <c r="E40" s="18">
        <v>7200</v>
      </c>
      <c r="F40" s="34"/>
      <c r="G40" s="23">
        <v>0</v>
      </c>
      <c r="H40" s="23">
        <v>0</v>
      </c>
      <c r="I40" s="23">
        <v>0</v>
      </c>
      <c r="J40" s="8" t="str">
        <f t="shared" si="26"/>
        <v>%</v>
      </c>
      <c r="K40" s="30"/>
      <c r="L40" s="23">
        <v>0</v>
      </c>
      <c r="M40" s="23">
        <v>0</v>
      </c>
      <c r="N40" s="23">
        <v>0</v>
      </c>
      <c r="O40" s="8" t="str">
        <f t="shared" si="27"/>
        <v>%</v>
      </c>
      <c r="P40" s="30"/>
      <c r="Q40" s="23">
        <v>0</v>
      </c>
      <c r="R40" s="23">
        <v>0</v>
      </c>
      <c r="S40" s="23">
        <v>0</v>
      </c>
      <c r="T40" s="8" t="str">
        <f t="shared" si="28"/>
        <v>%</v>
      </c>
      <c r="U40" s="30"/>
      <c r="V40" s="23">
        <v>0</v>
      </c>
      <c r="W40" s="23">
        <v>0</v>
      </c>
      <c r="X40" s="23">
        <v>0</v>
      </c>
      <c r="Y40" s="8" t="str">
        <f t="shared" si="29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30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69</v>
      </c>
      <c r="E41" s="18">
        <v>7300</v>
      </c>
      <c r="F41" s="34"/>
      <c r="G41" s="23">
        <v>59227.420000000006</v>
      </c>
      <c r="H41" s="23">
        <v>335750.45</v>
      </c>
      <c r="I41" s="23">
        <v>737045</v>
      </c>
      <c r="J41" s="8">
        <f t="shared" si="26"/>
        <v>0.45553588993887756</v>
      </c>
      <c r="K41" s="30"/>
      <c r="L41" s="23">
        <v>0</v>
      </c>
      <c r="M41" s="23">
        <v>0</v>
      </c>
      <c r="N41" s="23">
        <v>0</v>
      </c>
      <c r="O41" s="8" t="str">
        <f t="shared" si="27"/>
        <v>%</v>
      </c>
      <c r="P41" s="30"/>
      <c r="Q41" s="23">
        <v>0</v>
      </c>
      <c r="R41" s="23">
        <v>0</v>
      </c>
      <c r="S41" s="23">
        <v>0</v>
      </c>
      <c r="T41" s="8" t="str">
        <f t="shared" si="28"/>
        <v>%</v>
      </c>
      <c r="U41" s="30"/>
      <c r="V41" s="23">
        <v>0</v>
      </c>
      <c r="W41" s="23">
        <v>0</v>
      </c>
      <c r="X41" s="23">
        <v>0</v>
      </c>
      <c r="Y41" s="8" t="str">
        <f t="shared" si="29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30"/>
      <c r="AF41" s="23">
        <f t="shared" si="31"/>
        <v>59227.420000000006</v>
      </c>
      <c r="AG41" s="23">
        <f t="shared" si="31"/>
        <v>335750.45</v>
      </c>
      <c r="AH41" s="23">
        <f t="shared" si="31"/>
        <v>737045</v>
      </c>
      <c r="AI41" s="8">
        <f t="shared" si="32"/>
        <v>0.45553588993887756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70</v>
      </c>
      <c r="E42" s="18">
        <v>7400</v>
      </c>
      <c r="F42" s="34"/>
      <c r="G42" s="23">
        <v>0</v>
      </c>
      <c r="H42" s="23">
        <v>12601.35</v>
      </c>
      <c r="I42" s="23">
        <v>20000</v>
      </c>
      <c r="J42" s="8">
        <f t="shared" si="26"/>
        <v>0.6300675</v>
      </c>
      <c r="K42" s="30"/>
      <c r="L42" s="23">
        <v>0</v>
      </c>
      <c r="M42" s="23">
        <v>0</v>
      </c>
      <c r="N42" s="23">
        <v>0</v>
      </c>
      <c r="O42" s="8" t="str">
        <f t="shared" si="27"/>
        <v>%</v>
      </c>
      <c r="P42" s="30"/>
      <c r="Q42" s="23">
        <v>0</v>
      </c>
      <c r="R42" s="23">
        <v>0</v>
      </c>
      <c r="S42" s="23">
        <v>0</v>
      </c>
      <c r="T42" s="8" t="str">
        <f t="shared" si="28"/>
        <v>%</v>
      </c>
      <c r="U42" s="30"/>
      <c r="V42" s="23">
        <v>0</v>
      </c>
      <c r="W42" s="23">
        <v>0</v>
      </c>
      <c r="X42" s="23">
        <v>0</v>
      </c>
      <c r="Y42" s="8" t="str">
        <f t="shared" si="29"/>
        <v>%</v>
      </c>
      <c r="Z42" s="30"/>
      <c r="AA42" s="23">
        <v>14718.779999999999</v>
      </c>
      <c r="AB42" s="23">
        <v>310259.29000000004</v>
      </c>
      <c r="AC42" s="23">
        <v>108816</v>
      </c>
      <c r="AD42" s="8">
        <f t="shared" si="30"/>
        <v>2.8512285877076904</v>
      </c>
      <c r="AE42" s="30"/>
      <c r="AF42" s="23">
        <f>G42+Q42+V42+AA42</f>
        <v>14718.779999999999</v>
      </c>
      <c r="AG42" s="23">
        <f t="shared" ref="AG42:AH43" si="33">H42+R42+W42+AB42</f>
        <v>322860.64</v>
      </c>
      <c r="AH42" s="23">
        <f t="shared" si="33"/>
        <v>128816</v>
      </c>
      <c r="AI42" s="8">
        <f t="shared" si="32"/>
        <v>2.5063706371879269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71</v>
      </c>
      <c r="E43" s="18">
        <v>7500</v>
      </c>
      <c r="F43" s="34"/>
      <c r="G43" s="23">
        <v>2262.2199999999998</v>
      </c>
      <c r="H43" s="23">
        <v>14674.72</v>
      </c>
      <c r="I43" s="23">
        <v>26559</v>
      </c>
      <c r="J43" s="8">
        <f t="shared" si="26"/>
        <v>0.55253285138747688</v>
      </c>
      <c r="K43" s="30"/>
      <c r="L43" s="23">
        <v>0</v>
      </c>
      <c r="M43" s="23">
        <v>0</v>
      </c>
      <c r="N43" s="23">
        <v>0</v>
      </c>
      <c r="O43" s="8" t="str">
        <f t="shared" si="27"/>
        <v>%</v>
      </c>
      <c r="P43" s="30"/>
      <c r="Q43" s="23">
        <v>0</v>
      </c>
      <c r="R43" s="23">
        <v>0</v>
      </c>
      <c r="S43" s="23">
        <v>0</v>
      </c>
      <c r="T43" s="8" t="str">
        <f t="shared" si="28"/>
        <v>%</v>
      </c>
      <c r="U43" s="30"/>
      <c r="V43" s="23">
        <v>0</v>
      </c>
      <c r="W43" s="23">
        <v>0</v>
      </c>
      <c r="X43" s="23">
        <v>0</v>
      </c>
      <c r="Y43" s="8" t="str">
        <f t="shared" si="29"/>
        <v>%</v>
      </c>
      <c r="Z43" s="30"/>
      <c r="AA43" s="23">
        <v>0</v>
      </c>
      <c r="AB43" s="23">
        <v>2000</v>
      </c>
      <c r="AC43" s="23">
        <v>0</v>
      </c>
      <c r="AD43" s="8" t="str">
        <f t="shared" si="30"/>
        <v>%</v>
      </c>
      <c r="AE43" s="30"/>
      <c r="AF43" s="23">
        <f>G43+Q43+V43+AA43</f>
        <v>2262.2199999999998</v>
      </c>
      <c r="AG43" s="23">
        <f t="shared" si="33"/>
        <v>16674.72</v>
      </c>
      <c r="AH43" s="23">
        <f t="shared" si="33"/>
        <v>26559</v>
      </c>
      <c r="AI43" s="8">
        <f t="shared" si="32"/>
        <v>0.62783689144922628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72</v>
      </c>
      <c r="E44" s="18">
        <v>7600</v>
      </c>
      <c r="F44" s="34"/>
      <c r="G44" s="23">
        <v>0</v>
      </c>
      <c r="H44" s="23">
        <v>0</v>
      </c>
      <c r="I44" s="23">
        <v>0</v>
      </c>
      <c r="J44" s="8" t="str">
        <f t="shared" si="26"/>
        <v>%</v>
      </c>
      <c r="K44" s="30"/>
      <c r="L44" s="23">
        <v>0</v>
      </c>
      <c r="M44" s="23">
        <v>0</v>
      </c>
      <c r="N44" s="23">
        <v>0</v>
      </c>
      <c r="O44" s="8" t="str">
        <f t="shared" si="27"/>
        <v>%</v>
      </c>
      <c r="P44" s="30"/>
      <c r="Q44" s="23">
        <v>0</v>
      </c>
      <c r="R44" s="23">
        <v>0</v>
      </c>
      <c r="S44" s="23">
        <v>0</v>
      </c>
      <c r="T44" s="8" t="str">
        <f t="shared" si="28"/>
        <v>%</v>
      </c>
      <c r="U44" s="30"/>
      <c r="V44" s="23">
        <v>0</v>
      </c>
      <c r="W44" s="23">
        <v>0</v>
      </c>
      <c r="X44" s="23">
        <v>0</v>
      </c>
      <c r="Y44" s="8" t="str">
        <f t="shared" si="29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30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73</v>
      </c>
      <c r="E45" s="18">
        <v>7700</v>
      </c>
      <c r="F45" s="34"/>
      <c r="G45" s="23">
        <v>0</v>
      </c>
      <c r="H45" s="23">
        <v>0</v>
      </c>
      <c r="I45" s="23">
        <v>0</v>
      </c>
      <c r="J45" s="8" t="str">
        <f t="shared" si="26"/>
        <v>%</v>
      </c>
      <c r="K45" s="30"/>
      <c r="L45" s="23">
        <v>0</v>
      </c>
      <c r="M45" s="23">
        <v>0</v>
      </c>
      <c r="N45" s="23">
        <v>0</v>
      </c>
      <c r="O45" s="8" t="str">
        <f t="shared" si="27"/>
        <v>%</v>
      </c>
      <c r="P45" s="30"/>
      <c r="Q45" s="23">
        <v>0</v>
      </c>
      <c r="R45" s="23">
        <v>0</v>
      </c>
      <c r="S45" s="23">
        <v>0</v>
      </c>
      <c r="T45" s="8" t="str">
        <f t="shared" si="28"/>
        <v>%</v>
      </c>
      <c r="U45" s="30"/>
      <c r="V45" s="23">
        <v>0</v>
      </c>
      <c r="W45" s="23">
        <v>0</v>
      </c>
      <c r="X45" s="23">
        <v>0</v>
      </c>
      <c r="Y45" s="8" t="str">
        <f t="shared" si="29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30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74</v>
      </c>
      <c r="E46" s="18">
        <v>7800</v>
      </c>
      <c r="F46" s="34"/>
      <c r="G46" s="23">
        <v>1901.25</v>
      </c>
      <c r="H46" s="23">
        <v>5541.5</v>
      </c>
      <c r="I46" s="23">
        <v>1700</v>
      </c>
      <c r="J46" s="8">
        <f t="shared" si="26"/>
        <v>3.2597058823529412</v>
      </c>
      <c r="K46" s="30"/>
      <c r="L46" s="23">
        <v>0</v>
      </c>
      <c r="M46" s="23">
        <v>0</v>
      </c>
      <c r="N46" s="23">
        <v>0</v>
      </c>
      <c r="O46" s="8" t="str">
        <f t="shared" si="27"/>
        <v>%</v>
      </c>
      <c r="P46" s="30"/>
      <c r="Q46" s="23">
        <v>0</v>
      </c>
      <c r="R46" s="23">
        <v>0</v>
      </c>
      <c r="S46" s="23">
        <v>0</v>
      </c>
      <c r="T46" s="8" t="str">
        <f t="shared" si="28"/>
        <v>%</v>
      </c>
      <c r="U46" s="30"/>
      <c r="V46" s="23">
        <v>0</v>
      </c>
      <c r="W46" s="23">
        <v>0</v>
      </c>
      <c r="X46" s="23">
        <v>0</v>
      </c>
      <c r="Y46" s="8" t="str">
        <f t="shared" si="29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30"/>
      <c r="AF46" s="23">
        <f t="shared" si="34"/>
        <v>1901.25</v>
      </c>
      <c r="AG46" s="23">
        <f t="shared" si="34"/>
        <v>5541.5</v>
      </c>
      <c r="AH46" s="23">
        <f t="shared" si="34"/>
        <v>1700</v>
      </c>
      <c r="AI46" s="8">
        <f t="shared" si="32"/>
        <v>3.2597058823529412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75</v>
      </c>
      <c r="E47" s="18">
        <v>7900</v>
      </c>
      <c r="F47" s="34"/>
      <c r="G47" s="23">
        <v>35963.21</v>
      </c>
      <c r="H47" s="23">
        <v>305488.62</v>
      </c>
      <c r="I47" s="23">
        <v>419006</v>
      </c>
      <c r="J47" s="8">
        <f t="shared" si="26"/>
        <v>0.72907934492584836</v>
      </c>
      <c r="K47" s="30"/>
      <c r="L47" s="23">
        <v>0</v>
      </c>
      <c r="M47" s="23">
        <v>0</v>
      </c>
      <c r="N47" s="23">
        <v>0</v>
      </c>
      <c r="O47" s="8" t="str">
        <f t="shared" si="27"/>
        <v>%</v>
      </c>
      <c r="P47" s="30"/>
      <c r="Q47" s="23">
        <v>0</v>
      </c>
      <c r="R47" s="23">
        <v>0</v>
      </c>
      <c r="S47" s="23">
        <v>0</v>
      </c>
      <c r="T47" s="8" t="str">
        <f t="shared" si="28"/>
        <v>%</v>
      </c>
      <c r="U47" s="30"/>
      <c r="V47" s="23">
        <v>0</v>
      </c>
      <c r="W47" s="23">
        <v>0</v>
      </c>
      <c r="X47" s="23">
        <v>0</v>
      </c>
      <c r="Y47" s="8" t="str">
        <f t="shared" si="29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30"/>
      <c r="AF47" s="23">
        <f>G47+Q47+V47+AA47</f>
        <v>35963.21</v>
      </c>
      <c r="AG47" s="23">
        <f t="shared" ref="AG47" si="35">H47+R47+W47+AB47</f>
        <v>305488.62</v>
      </c>
      <c r="AH47" s="23">
        <f>I47+S47+X47+AC47</f>
        <v>419006</v>
      </c>
      <c r="AI47" s="8">
        <f t="shared" si="32"/>
        <v>0.72907934492584836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76</v>
      </c>
      <c r="E48" s="18">
        <v>8100</v>
      </c>
      <c r="F48" s="34"/>
      <c r="G48" s="23">
        <v>0</v>
      </c>
      <c r="H48" s="23">
        <v>0</v>
      </c>
      <c r="I48" s="23">
        <v>0</v>
      </c>
      <c r="J48" s="8" t="str">
        <f t="shared" si="26"/>
        <v>%</v>
      </c>
      <c r="K48" s="30"/>
      <c r="L48" s="23">
        <v>0</v>
      </c>
      <c r="M48" s="23">
        <v>0</v>
      </c>
      <c r="N48" s="23">
        <v>0</v>
      </c>
      <c r="O48" s="8" t="str">
        <f t="shared" si="27"/>
        <v>%</v>
      </c>
      <c r="P48" s="30"/>
      <c r="Q48" s="23">
        <v>0</v>
      </c>
      <c r="R48" s="23">
        <v>0</v>
      </c>
      <c r="S48" s="23">
        <v>0</v>
      </c>
      <c r="T48" s="8" t="str">
        <f t="shared" si="28"/>
        <v>%</v>
      </c>
      <c r="U48" s="30"/>
      <c r="V48" s="23">
        <v>0</v>
      </c>
      <c r="W48" s="23">
        <v>0</v>
      </c>
      <c r="X48" s="23">
        <v>0</v>
      </c>
      <c r="Y48" s="8" t="str">
        <f t="shared" si="29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30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77</v>
      </c>
      <c r="E49" s="18">
        <v>8200</v>
      </c>
      <c r="F49" s="34"/>
      <c r="G49" s="23">
        <v>0</v>
      </c>
      <c r="H49" s="23">
        <v>0</v>
      </c>
      <c r="I49" s="23">
        <v>0</v>
      </c>
      <c r="J49" s="8" t="str">
        <f t="shared" si="26"/>
        <v>%</v>
      </c>
      <c r="K49" s="30"/>
      <c r="L49" s="23">
        <v>0</v>
      </c>
      <c r="M49" s="23">
        <v>0</v>
      </c>
      <c r="N49" s="23">
        <v>0</v>
      </c>
      <c r="O49" s="8" t="str">
        <f t="shared" si="27"/>
        <v>%</v>
      </c>
      <c r="P49" s="30"/>
      <c r="Q49" s="23">
        <v>0</v>
      </c>
      <c r="R49" s="23">
        <v>0</v>
      </c>
      <c r="S49" s="23">
        <v>0</v>
      </c>
      <c r="T49" s="8" t="str">
        <f t="shared" si="28"/>
        <v>%</v>
      </c>
      <c r="U49" s="30"/>
      <c r="V49" s="23">
        <v>0</v>
      </c>
      <c r="W49" s="23">
        <v>0</v>
      </c>
      <c r="X49" s="23">
        <v>0</v>
      </c>
      <c r="Y49" s="8" t="str">
        <f t="shared" si="29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30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78</v>
      </c>
      <c r="E50" s="18">
        <v>9100</v>
      </c>
      <c r="F50" s="34"/>
      <c r="G50" s="23">
        <v>8759.84</v>
      </c>
      <c r="H50" s="23">
        <v>12419.84</v>
      </c>
      <c r="I50" s="23">
        <v>24689</v>
      </c>
      <c r="J50" s="8">
        <f t="shared" si="26"/>
        <v>0.503051561424116</v>
      </c>
      <c r="K50" s="30"/>
      <c r="L50" s="23">
        <v>0</v>
      </c>
      <c r="M50" s="23">
        <v>0</v>
      </c>
      <c r="N50" s="23">
        <v>0</v>
      </c>
      <c r="O50" s="8" t="str">
        <f t="shared" si="27"/>
        <v>%</v>
      </c>
      <c r="P50" s="30"/>
      <c r="Q50" s="23">
        <v>0</v>
      </c>
      <c r="R50" s="23">
        <v>0</v>
      </c>
      <c r="S50" s="23">
        <v>0</v>
      </c>
      <c r="T50" s="8" t="str">
        <f t="shared" si="28"/>
        <v>%</v>
      </c>
      <c r="U50" s="30"/>
      <c r="V50" s="23">
        <v>0</v>
      </c>
      <c r="W50" s="23">
        <v>0</v>
      </c>
      <c r="X50" s="23">
        <v>0</v>
      </c>
      <c r="Y50" s="8" t="str">
        <f t="shared" si="29"/>
        <v>%</v>
      </c>
      <c r="Z50" s="30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30"/>
      <c r="AF50" s="23">
        <f t="shared" si="34"/>
        <v>8759.84</v>
      </c>
      <c r="AG50" s="23">
        <f t="shared" si="34"/>
        <v>12419.84</v>
      </c>
      <c r="AH50" s="23">
        <f t="shared" si="34"/>
        <v>24689</v>
      </c>
      <c r="AI50" s="8">
        <f t="shared" si="32"/>
        <v>0.503051561424116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79</v>
      </c>
      <c r="E51" s="18">
        <v>9200</v>
      </c>
      <c r="F51" s="34"/>
      <c r="G51" s="23">
        <v>0</v>
      </c>
      <c r="H51" s="23">
        <v>0</v>
      </c>
      <c r="I51" s="23">
        <v>0</v>
      </c>
      <c r="J51" s="8" t="str">
        <f t="shared" si="26"/>
        <v>%</v>
      </c>
      <c r="K51" s="30"/>
      <c r="L51" s="23">
        <v>0</v>
      </c>
      <c r="M51" s="23">
        <v>0</v>
      </c>
      <c r="N51" s="23">
        <v>0</v>
      </c>
      <c r="O51" s="8" t="str">
        <f t="shared" si="27"/>
        <v>%</v>
      </c>
      <c r="P51" s="30"/>
      <c r="Q51" s="23">
        <v>0</v>
      </c>
      <c r="R51" s="23">
        <v>0</v>
      </c>
      <c r="S51" s="23">
        <v>0</v>
      </c>
      <c r="T51" s="8" t="str">
        <f t="shared" si="28"/>
        <v>%</v>
      </c>
      <c r="U51" s="30"/>
      <c r="V51" s="23">
        <v>0</v>
      </c>
      <c r="W51" s="23">
        <v>0</v>
      </c>
      <c r="X51" s="23">
        <v>0</v>
      </c>
      <c r="Y51" s="8" t="str">
        <f t="shared" si="29"/>
        <v>%</v>
      </c>
      <c r="Z51" s="30"/>
      <c r="AA51" s="23">
        <v>73666.06</v>
      </c>
      <c r="AB51" s="23">
        <v>286581.21000000002</v>
      </c>
      <c r="AC51" s="23">
        <f>28750+255495+186600</f>
        <v>470845</v>
      </c>
      <c r="AD51" s="8">
        <f t="shared" si="30"/>
        <v>0.60865297497053172</v>
      </c>
      <c r="AE51" s="30"/>
      <c r="AF51" s="23">
        <f>AA51</f>
        <v>73666.06</v>
      </c>
      <c r="AG51" s="23">
        <f>AB51</f>
        <v>286581.21000000002</v>
      </c>
      <c r="AH51" s="23">
        <f>AC51</f>
        <v>470845</v>
      </c>
      <c r="AI51" s="8">
        <f t="shared" si="32"/>
        <v>0.60865297497053172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4" t="s">
        <v>80</v>
      </c>
      <c r="E52" s="18">
        <v>9800</v>
      </c>
      <c r="F52" s="34"/>
      <c r="G52" s="23">
        <v>0</v>
      </c>
      <c r="H52" s="23">
        <v>0</v>
      </c>
      <c r="I52" s="23">
        <v>0</v>
      </c>
      <c r="J52" s="8" t="str">
        <f t="shared" si="26"/>
        <v>%</v>
      </c>
      <c r="K52" s="30"/>
      <c r="L52" s="23">
        <v>0</v>
      </c>
      <c r="M52" s="23">
        <v>0</v>
      </c>
      <c r="N52" s="23">
        <v>0</v>
      </c>
      <c r="O52" s="8" t="str">
        <f t="shared" si="27"/>
        <v>%</v>
      </c>
      <c r="P52" s="30"/>
      <c r="Q52" s="23">
        <v>0</v>
      </c>
      <c r="R52" s="23">
        <v>0</v>
      </c>
      <c r="S52" s="23">
        <v>0</v>
      </c>
      <c r="T52" s="8" t="str">
        <f t="shared" si="28"/>
        <v>%</v>
      </c>
      <c r="U52" s="30"/>
      <c r="V52" s="23">
        <v>12772.88</v>
      </c>
      <c r="W52" s="23">
        <v>58755.23</v>
      </c>
      <c r="X52" s="23">
        <v>0</v>
      </c>
      <c r="Y52" s="8" t="str">
        <f t="shared" si="29"/>
        <v>%</v>
      </c>
      <c r="Z52" s="30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30"/>
      <c r="AF52" s="23">
        <f t="shared" ref="AF52:AH52" si="36">G52+Q52+V52</f>
        <v>12772.88</v>
      </c>
      <c r="AG52" s="23">
        <f t="shared" si="36"/>
        <v>58755.23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9">
        <f>SUM(G37:G52)</f>
        <v>317591.5</v>
      </c>
      <c r="H53" s="59">
        <f>SUM(H37:H52)</f>
        <v>1940901.6500000001</v>
      </c>
      <c r="I53" s="59">
        <f>SUM(I37:I52)</f>
        <v>4407146</v>
      </c>
      <c r="J53" s="32">
        <f>IF(I53=0,"",H53/I53)</f>
        <v>0.44039876373507936</v>
      </c>
      <c r="K53" s="30"/>
      <c r="L53" s="31">
        <f>SUM(L37:L51)</f>
        <v>0</v>
      </c>
      <c r="M53" s="31">
        <f>SUM(M37:M51)</f>
        <v>0</v>
      </c>
      <c r="N53" s="31">
        <f>SUM(N37:N51)</f>
        <v>0</v>
      </c>
      <c r="O53" s="32" t="str">
        <f>IF(N53=0,"",M53/N53)</f>
        <v/>
      </c>
      <c r="P53" s="30"/>
      <c r="Q53" s="59">
        <f>SUM(Q37:Q51)</f>
        <v>11605.2</v>
      </c>
      <c r="R53" s="59">
        <f>SUM(R37:R51)</f>
        <v>99637.56</v>
      </c>
      <c r="S53" s="59">
        <f>SUM(S37:S51)</f>
        <v>252306</v>
      </c>
      <c r="T53" s="32">
        <f>IF(S53=0,"",R53/S53)</f>
        <v>0.39490761218520365</v>
      </c>
      <c r="U53" s="30"/>
      <c r="V53" s="59">
        <f>SUM(V37:V52)</f>
        <v>12772.88</v>
      </c>
      <c r="W53" s="59">
        <f>SUM(W37:W52)</f>
        <v>58755.23</v>
      </c>
      <c r="X53" s="59">
        <f>SUM(X37:X52)</f>
        <v>0</v>
      </c>
      <c r="Y53" s="32" t="str">
        <f>IF(X53=0,"",W53/X53)</f>
        <v/>
      </c>
      <c r="Z53" s="30"/>
      <c r="AA53" s="59">
        <f>SUM(AA37:AA52)</f>
        <v>88384.84</v>
      </c>
      <c r="AB53" s="59">
        <f>SUM(AB37:AB52)</f>
        <v>598840.5</v>
      </c>
      <c r="AC53" s="59">
        <f>SUM(AC37:AC52)</f>
        <v>579661</v>
      </c>
      <c r="AD53" s="32">
        <f>IF(AC53=0,"",AB53/AC53)</f>
        <v>1.0330874424879368</v>
      </c>
      <c r="AE53" s="30"/>
      <c r="AF53" s="59">
        <f>SUM(AF37:AF52)</f>
        <v>430354.42</v>
      </c>
      <c r="AG53" s="59">
        <f>SUM(AG37:AG52)</f>
        <v>2698134.9399999995</v>
      </c>
      <c r="AH53" s="59">
        <f>SUM(AH37:AH52)</f>
        <v>5239113</v>
      </c>
      <c r="AI53" s="32">
        <f>IF(AH53=0,"",AG53/AH53)</f>
        <v>0.51499842435160292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60">
        <f>G33-G53</f>
        <v>117810.52000000002</v>
      </c>
      <c r="H54" s="60">
        <f>H33-H53</f>
        <v>1074794.7</v>
      </c>
      <c r="I54" s="60">
        <f>I33-I53</f>
        <v>938270</v>
      </c>
      <c r="J54" s="32">
        <f>IF(I54=0,"",H54/I54)</f>
        <v>1.1455068370511685</v>
      </c>
      <c r="K54" s="30"/>
      <c r="L54" s="35">
        <f>L33-L53</f>
        <v>0</v>
      </c>
      <c r="M54" s="35">
        <f>M33-M53</f>
        <v>0</v>
      </c>
      <c r="N54" s="35">
        <f>N33-N53</f>
        <v>0</v>
      </c>
      <c r="O54" s="32" t="str">
        <f>IF(N54=0,"",M54/N54)</f>
        <v/>
      </c>
      <c r="P54" s="30"/>
      <c r="Q54" s="60">
        <f>Q33-Q53</f>
        <v>11749.59</v>
      </c>
      <c r="R54" s="60">
        <f>R33-R53</f>
        <v>-39410</v>
      </c>
      <c r="S54" s="60">
        <f>S33-S53</f>
        <v>0</v>
      </c>
      <c r="T54" s="32" t="str">
        <f>IF(S54=0,"",R54/S54)</f>
        <v/>
      </c>
      <c r="U54" s="30"/>
      <c r="V54" s="60">
        <f>V33-V53</f>
        <v>-10162.5</v>
      </c>
      <c r="W54" s="60">
        <f>W33-W53</f>
        <v>12430.150000000001</v>
      </c>
      <c r="X54" s="60">
        <f>X33-X53</f>
        <v>0</v>
      </c>
      <c r="Y54" s="32" t="str">
        <f>IF(X54=0,"",W54/X54)</f>
        <v/>
      </c>
      <c r="Z54" s="30"/>
      <c r="AA54" s="60">
        <f>AA33-AA53</f>
        <v>-57951.839999999997</v>
      </c>
      <c r="AB54" s="60">
        <f>AB33-AB53</f>
        <v>-446195.5</v>
      </c>
      <c r="AC54" s="60">
        <f>AC33-AC53</f>
        <v>-211157</v>
      </c>
      <c r="AD54" s="32">
        <f>IF(AC54=0,"",AB54/AC54)</f>
        <v>2.1130983107356136</v>
      </c>
      <c r="AE54" s="30"/>
      <c r="AF54" s="60">
        <f>AF33-AF53</f>
        <v>61445.770000000019</v>
      </c>
      <c r="AG54" s="60">
        <f>AG33-AG53</f>
        <v>601619.35000000056</v>
      </c>
      <c r="AH54" s="60">
        <f>AH33-AH53</f>
        <v>727113</v>
      </c>
      <c r="AI54" s="32">
        <f>IF(AH54=0,"",AG54/AH54)</f>
        <v>0.82740832580355539</v>
      </c>
    </row>
    <row r="55" spans="1:35" x14ac:dyDescent="0.2">
      <c r="A55" s="3"/>
      <c r="B55" s="3"/>
      <c r="C55" s="5"/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30"/>
      <c r="H56" s="30"/>
      <c r="I56" s="30"/>
      <c r="J56" s="8"/>
      <c r="K56" s="30"/>
      <c r="L56" s="30"/>
      <c r="M56" s="30"/>
      <c r="N56" s="30"/>
      <c r="O56" s="8"/>
      <c r="P56" s="30"/>
      <c r="Q56" s="30"/>
      <c r="R56" s="30"/>
      <c r="S56" s="30"/>
      <c r="T56" s="8"/>
      <c r="U56" s="30"/>
      <c r="V56" s="30"/>
      <c r="W56" s="30"/>
      <c r="X56" s="30"/>
      <c r="Y56" s="8"/>
      <c r="Z56" s="30"/>
      <c r="AA56" s="30"/>
      <c r="AB56" s="30"/>
      <c r="AC56" s="30"/>
      <c r="AD56" s="8"/>
      <c r="AE56" s="30"/>
      <c r="AF56" s="30"/>
      <c r="AG56" s="30"/>
      <c r="AH56" s="30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3" t="s">
        <v>42</v>
      </c>
      <c r="E57" s="36">
        <v>3600</v>
      </c>
      <c r="F57" s="5"/>
      <c r="G57" s="68"/>
      <c r="H57" s="68"/>
      <c r="I57" s="61"/>
      <c r="J57" s="8" t="str">
        <f t="shared" ref="J57:J58" si="37">IF(I57=0,"%",H57/I57)</f>
        <v>%</v>
      </c>
      <c r="K57" s="30"/>
      <c r="L57" s="23">
        <v>0</v>
      </c>
      <c r="M57" s="23">
        <v>0</v>
      </c>
      <c r="N57" s="30">
        <v>0</v>
      </c>
      <c r="O57" s="8" t="str">
        <f t="shared" ref="O57:O58" si="38">IF(N57=0,"%",M57/N57)</f>
        <v>%</v>
      </c>
      <c r="P57" s="30"/>
      <c r="Q57" s="68">
        <v>0</v>
      </c>
      <c r="R57" s="68">
        <v>0</v>
      </c>
      <c r="S57" s="61">
        <v>0</v>
      </c>
      <c r="T57" s="8" t="str">
        <f t="shared" ref="T57:T58" si="39">IF(S57=0,"%",R57/S57)</f>
        <v>%</v>
      </c>
      <c r="U57" s="30"/>
      <c r="V57" s="68">
        <v>0</v>
      </c>
      <c r="W57" s="68">
        <v>0</v>
      </c>
      <c r="X57" s="61">
        <v>0</v>
      </c>
      <c r="Y57" s="8" t="str">
        <f t="shared" ref="Y57:Y58" si="40">IF(X57=0,"%",W57/X57)</f>
        <v>%</v>
      </c>
      <c r="Z57" s="30"/>
      <c r="AA57" s="68">
        <v>0</v>
      </c>
      <c r="AB57" s="68">
        <v>74874.350000000006</v>
      </c>
      <c r="AC57" s="61">
        <v>211157</v>
      </c>
      <c r="AD57" s="8">
        <f t="shared" ref="AD57:AD58" si="41">IF(AC57=0,"%",AB57/AC57)</f>
        <v>0.35459089682084899</v>
      </c>
      <c r="AE57" s="30"/>
      <c r="AF57" s="61">
        <f t="shared" ref="AF57" si="42">G57+Q57+V57+AA57</f>
        <v>0</v>
      </c>
      <c r="AG57" s="61">
        <f>H57+R57+W57+AB57</f>
        <v>74874.350000000006</v>
      </c>
      <c r="AH57" s="61">
        <f>I57+S57+X57+AC57</f>
        <v>211157</v>
      </c>
      <c r="AI57" s="8">
        <f t="shared" ref="AI57:AI58" si="43">IF(AH57=0,"%",AG57/AH57)</f>
        <v>0.35459089682084899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3" t="s">
        <v>43</v>
      </c>
      <c r="E58" s="36">
        <v>9700</v>
      </c>
      <c r="F58" s="5"/>
      <c r="G58" s="68">
        <v>60493.520000000004</v>
      </c>
      <c r="H58" s="68">
        <v>378263.62</v>
      </c>
      <c r="I58" s="61">
        <v>938270</v>
      </c>
      <c r="J58" s="8">
        <f t="shared" si="37"/>
        <v>0.40315007407249515</v>
      </c>
      <c r="K58" s="30"/>
      <c r="L58" s="23">
        <v>0</v>
      </c>
      <c r="M58" s="23">
        <v>0</v>
      </c>
      <c r="N58" s="30">
        <v>0</v>
      </c>
      <c r="O58" s="8" t="str">
        <f t="shared" si="38"/>
        <v>%</v>
      </c>
      <c r="P58" s="30"/>
      <c r="Q58" s="68">
        <v>0</v>
      </c>
      <c r="R58" s="68">
        <v>0</v>
      </c>
      <c r="S58" s="61">
        <v>0</v>
      </c>
      <c r="T58" s="8" t="str">
        <f t="shared" si="39"/>
        <v>%</v>
      </c>
      <c r="U58" s="30"/>
      <c r="V58" s="68">
        <v>0</v>
      </c>
      <c r="W58" s="68">
        <v>0</v>
      </c>
      <c r="X58" s="61">
        <v>0</v>
      </c>
      <c r="Y58" s="8" t="str">
        <f t="shared" si="40"/>
        <v>%</v>
      </c>
      <c r="Z58" s="30"/>
      <c r="AA58" s="68"/>
      <c r="AB58" s="68"/>
      <c r="AC58" s="61"/>
      <c r="AD58" s="8" t="str">
        <f t="shared" si="41"/>
        <v>%</v>
      </c>
      <c r="AE58" s="30"/>
      <c r="AF58" s="68">
        <f t="shared" ref="AF58:AH58" si="44">G58+Q58+V58</f>
        <v>60493.520000000004</v>
      </c>
      <c r="AG58" s="68">
        <f t="shared" si="44"/>
        <v>378263.62</v>
      </c>
      <c r="AH58" s="61">
        <f t="shared" si="44"/>
        <v>938270</v>
      </c>
      <c r="AI58" s="8">
        <f t="shared" si="43"/>
        <v>0.40315007407249515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9">
        <f>SUM(G57:G58)</f>
        <v>60493.520000000004</v>
      </c>
      <c r="H59" s="59">
        <f>SUM(H57-H58)</f>
        <v>-378263.62</v>
      </c>
      <c r="I59" s="59">
        <f>SUM(I57:I58)</f>
        <v>938270</v>
      </c>
      <c r="J59" s="32">
        <f>IF(I59=0,"",H59/I59)</f>
        <v>-0.40315007407249515</v>
      </c>
      <c r="K59" s="30"/>
      <c r="L59" s="31">
        <f>SUM(L57:L58)</f>
        <v>0</v>
      </c>
      <c r="M59" s="31">
        <f>SUM(M57:M58)</f>
        <v>0</v>
      </c>
      <c r="N59" s="31">
        <f>SUM(N57:N58)</f>
        <v>0</v>
      </c>
      <c r="O59" s="32" t="str">
        <f>IF(N59=0,"",M59/N59)</f>
        <v/>
      </c>
      <c r="P59" s="30"/>
      <c r="Q59" s="59">
        <f>SUM(Q57:Q58)</f>
        <v>0</v>
      </c>
      <c r="R59" s="59">
        <f>SUM(R57:R58)</f>
        <v>0</v>
      </c>
      <c r="S59" s="59">
        <f>SUM(S57:S58)</f>
        <v>0</v>
      </c>
      <c r="T59" s="32" t="str">
        <f>IF(S59=0,"",R59/S59)</f>
        <v/>
      </c>
      <c r="U59" s="30"/>
      <c r="V59" s="59">
        <f>SUM(V57:V58)</f>
        <v>0</v>
      </c>
      <c r="W59" s="59">
        <f>SUM(W57:W58)</f>
        <v>0</v>
      </c>
      <c r="X59" s="59">
        <f>SUM(X57:X58)</f>
        <v>0</v>
      </c>
      <c r="Y59" s="32" t="str">
        <f>IF(X59=0,"",W59/X59)</f>
        <v/>
      </c>
      <c r="Z59" s="30"/>
      <c r="AA59" s="59">
        <f>SUM(AA57:AA58)</f>
        <v>0</v>
      </c>
      <c r="AB59" s="59">
        <f>SUM(AB57:AB58)</f>
        <v>74874.350000000006</v>
      </c>
      <c r="AC59" s="59">
        <f>SUM(AC57:AC58)</f>
        <v>211157</v>
      </c>
      <c r="AD59" s="32">
        <f>IF(AC59=0,"",AB59/AC59)</f>
        <v>0.35459089682084899</v>
      </c>
      <c r="AE59" s="30"/>
      <c r="AF59" s="59">
        <f>SUM(AF57:AF58)</f>
        <v>60493.520000000004</v>
      </c>
      <c r="AG59" s="59">
        <f>AG57-AG58</f>
        <v>-303389.27</v>
      </c>
      <c r="AH59" s="59">
        <f>SUM(AH57:AH58)</f>
        <v>1149427</v>
      </c>
      <c r="AI59" s="32">
        <f>IF(AH59=0,"",AG59/AH59)</f>
        <v>-0.26394827161707529</v>
      </c>
    </row>
    <row r="60" spans="1:35" x14ac:dyDescent="0.2">
      <c r="A60" s="3"/>
      <c r="B60" s="3"/>
      <c r="C60" s="5"/>
      <c r="D60" s="5"/>
      <c r="E60" s="5"/>
      <c r="F60" s="5"/>
      <c r="G60" s="30"/>
      <c r="H60" s="30"/>
      <c r="I60" s="30"/>
      <c r="J60" s="8"/>
      <c r="K60" s="30"/>
      <c r="L60" s="30"/>
      <c r="M60" s="30"/>
      <c r="N60" s="30"/>
      <c r="O60" s="8"/>
      <c r="P60" s="30"/>
      <c r="Q60" s="30"/>
      <c r="R60" s="30"/>
      <c r="S60" s="30"/>
      <c r="T60" s="8"/>
      <c r="U60" s="30"/>
      <c r="V60" s="30"/>
      <c r="W60" s="30"/>
      <c r="X60" s="30"/>
      <c r="Y60" s="8"/>
      <c r="Z60" s="30"/>
      <c r="AA60" s="30"/>
      <c r="AB60" s="30"/>
      <c r="AC60" s="30"/>
      <c r="AD60" s="8"/>
      <c r="AE60" s="30"/>
      <c r="AF60" s="30"/>
      <c r="AG60" s="30"/>
      <c r="AH60" s="30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1"/>
      <c r="H61" s="61">
        <f>H54+H59</f>
        <v>696531.08</v>
      </c>
      <c r="I61" s="61"/>
      <c r="J61" s="8" t="str">
        <f>IF(I61=0,"",H61/I61)</f>
        <v/>
      </c>
      <c r="K61" s="30"/>
      <c r="L61" s="30"/>
      <c r="M61" s="30">
        <f>M33-M53+M59</f>
        <v>0</v>
      </c>
      <c r="N61" s="30">
        <f>N33-N53+N59</f>
        <v>0</v>
      </c>
      <c r="O61" s="30"/>
      <c r="P61" s="30">
        <f>P33-P53+P59</f>
        <v>0</v>
      </c>
      <c r="Q61" s="61"/>
      <c r="R61" s="61">
        <f>R33-R53+R59</f>
        <v>-39410</v>
      </c>
      <c r="S61" s="61"/>
      <c r="T61" s="30"/>
      <c r="U61" s="30"/>
      <c r="V61" s="61"/>
      <c r="W61" s="61">
        <f>W33-W53+W59</f>
        <v>12430.150000000001</v>
      </c>
      <c r="X61" s="61">
        <f>X33-X53+X59</f>
        <v>0</v>
      </c>
      <c r="Y61" s="30"/>
      <c r="Z61" s="30">
        <f>Z33-Z53+Z59</f>
        <v>0</v>
      </c>
      <c r="AA61" s="61"/>
      <c r="AB61" s="61">
        <f>AB33-AB53+AB59</f>
        <v>-371321.15</v>
      </c>
      <c r="AC61" s="61">
        <f>AC33-AC53+AC59</f>
        <v>0</v>
      </c>
      <c r="AD61" s="30"/>
      <c r="AE61" s="30"/>
      <c r="AF61" s="61"/>
      <c r="AG61" s="61">
        <f>AG33-AG53+AG59</f>
        <v>298230.08000000054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1"/>
      <c r="H62" s="61">
        <v>1283878.1299999999</v>
      </c>
      <c r="I62" s="61"/>
      <c r="J62" s="8" t="str">
        <f>IF(I62=0,"",H62/I62)</f>
        <v/>
      </c>
      <c r="K62" s="30"/>
      <c r="L62" s="30"/>
      <c r="M62" s="30">
        <v>1988031</v>
      </c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>
        <v>20096.419999999998</v>
      </c>
      <c r="X62" s="61"/>
      <c r="Y62" s="8" t="str">
        <f>IF(X62=0,"",W62/X62)</f>
        <v/>
      </c>
      <c r="Z62" s="30"/>
      <c r="AA62" s="61"/>
      <c r="AB62" s="61">
        <v>-1184935.22</v>
      </c>
      <c r="AC62" s="61"/>
      <c r="AD62" s="8" t="str">
        <f>IF(AC62=0,"",AB62/AC62)</f>
        <v/>
      </c>
      <c r="AE62" s="30"/>
      <c r="AF62" s="61"/>
      <c r="AG62" s="61">
        <f>H62+W62+AB62</f>
        <v>119039.32999999984</v>
      </c>
      <c r="AH62" s="61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1"/>
      <c r="H63" s="61"/>
      <c r="I63" s="61"/>
      <c r="J63" s="8" t="str">
        <f>IF(I63=0,"",H63/I63)</f>
        <v/>
      </c>
      <c r="K63" s="30"/>
      <c r="L63" s="30"/>
      <c r="M63" s="30"/>
      <c r="N63" s="30"/>
      <c r="O63" s="8" t="str">
        <f>IF(N63=0,"",M63/N63)</f>
        <v/>
      </c>
      <c r="P63" s="30"/>
      <c r="Q63" s="61"/>
      <c r="R63" s="61"/>
      <c r="S63" s="61"/>
      <c r="T63" s="8" t="str">
        <f>IF(S63=0,"",R63/S63)</f>
        <v/>
      </c>
      <c r="U63" s="30"/>
      <c r="V63" s="61"/>
      <c r="W63" s="61"/>
      <c r="X63" s="61"/>
      <c r="Y63" s="8" t="str">
        <f>IF(X63=0,"",W63/X63)</f>
        <v/>
      </c>
      <c r="Z63" s="30"/>
      <c r="AA63" s="61"/>
      <c r="AB63" s="61"/>
      <c r="AC63" s="61"/>
      <c r="AD63" s="8" t="str">
        <f>IF(AC63=0,"",AB63/AC63)</f>
        <v/>
      </c>
      <c r="AE63" s="30"/>
      <c r="AF63" s="61"/>
      <c r="AG63" s="61"/>
      <c r="AH63" s="61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9">
        <f>SUM(G62:G63)</f>
        <v>0</v>
      </c>
      <c r="H64" s="59">
        <f>SUM(H62:H63)</f>
        <v>1283878.1299999999</v>
      </c>
      <c r="I64" s="59">
        <f>SUM(I62:I63)</f>
        <v>0</v>
      </c>
      <c r="J64" s="32" t="str">
        <f>IF(I64=0,"",H64/I64)</f>
        <v/>
      </c>
      <c r="K64" s="30"/>
      <c r="L64" s="31">
        <f>SUM(L62:L63)</f>
        <v>0</v>
      </c>
      <c r="M64" s="31">
        <f>SUM(M62:M63)</f>
        <v>1988031</v>
      </c>
      <c r="N64" s="31">
        <f>SUM(N62:N63)</f>
        <v>0</v>
      </c>
      <c r="O64" s="32" t="str">
        <f>IF(N64=0,"",M64/N64)</f>
        <v/>
      </c>
      <c r="P64" s="30"/>
      <c r="Q64" s="59">
        <f>SUM(Q62:Q63)</f>
        <v>0</v>
      </c>
      <c r="R64" s="59">
        <f>SUM(R62:R63)</f>
        <v>0</v>
      </c>
      <c r="S64" s="59">
        <f>SUM(S62:S63)</f>
        <v>0</v>
      </c>
      <c r="T64" s="32" t="str">
        <f>IF(S64=0,"",R64/S64)</f>
        <v/>
      </c>
      <c r="U64" s="30"/>
      <c r="V64" s="59">
        <f>SUM(V62:V63)</f>
        <v>0</v>
      </c>
      <c r="W64" s="59">
        <f>SUM(W62:W63)</f>
        <v>20096.419999999998</v>
      </c>
      <c r="X64" s="59">
        <f>SUM(X62:X63)</f>
        <v>0</v>
      </c>
      <c r="Y64" s="32" t="str">
        <f>IF(X64=0,"",W64/X64)</f>
        <v/>
      </c>
      <c r="Z64" s="30"/>
      <c r="AA64" s="59">
        <f>SUM(AA62:AA63)</f>
        <v>0</v>
      </c>
      <c r="AB64" s="59">
        <f>SUM(AB62:AB63)</f>
        <v>-1184935.22</v>
      </c>
      <c r="AC64" s="59">
        <f>SUM(AC62:AC63)</f>
        <v>0</v>
      </c>
      <c r="AD64" s="32" t="str">
        <f>IF(AC64=0,"",AB64/AC64)</f>
        <v/>
      </c>
      <c r="AE64" s="30"/>
      <c r="AF64" s="59">
        <f>SUM(AF62:AF63)</f>
        <v>0</v>
      </c>
      <c r="AG64" s="59">
        <f>SUM(AG62:AG63)</f>
        <v>119039.32999999984</v>
      </c>
      <c r="AH64" s="59">
        <f>SUM(AH62:AH63)</f>
        <v>0</v>
      </c>
      <c r="AI64" s="32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30"/>
      <c r="H65" s="30"/>
      <c r="I65" s="30"/>
      <c r="J65" s="8"/>
      <c r="K65" s="30"/>
      <c r="L65" s="30"/>
      <c r="M65" s="30"/>
      <c r="N65" s="30"/>
      <c r="O65" s="8"/>
      <c r="P65" s="30"/>
      <c r="Q65" s="30"/>
      <c r="R65" s="30"/>
      <c r="S65" s="30"/>
      <c r="T65" s="8"/>
      <c r="U65" s="30"/>
      <c r="V65" s="30"/>
      <c r="W65" s="30"/>
      <c r="X65" s="30"/>
      <c r="Y65" s="8"/>
      <c r="Z65" s="30"/>
      <c r="AA65" s="30"/>
      <c r="AB65" s="30"/>
      <c r="AC65" s="30"/>
      <c r="AD65" s="8"/>
      <c r="AE65" s="30"/>
      <c r="AF65" s="30"/>
      <c r="AG65" s="30"/>
      <c r="AH65" s="30"/>
      <c r="AI65" s="8"/>
    </row>
    <row r="66" spans="1:35" ht="28.5" customHeight="1" thickBot="1" x14ac:dyDescent="0.3">
      <c r="A66" s="3"/>
      <c r="B66" s="3"/>
      <c r="C66" s="37" t="s">
        <v>49</v>
      </c>
      <c r="D66" s="38"/>
      <c r="E66" s="38"/>
      <c r="F66" s="38"/>
      <c r="G66" s="67">
        <f>G64+G61</f>
        <v>0</v>
      </c>
      <c r="H66" s="67">
        <f>H64+H61</f>
        <v>1980409.21</v>
      </c>
      <c r="I66" s="67">
        <f>I64+I61</f>
        <v>0</v>
      </c>
      <c r="J66" s="40" t="str">
        <f>IF(I66=0,"%",H66/I66)</f>
        <v>%</v>
      </c>
      <c r="K66" s="41"/>
      <c r="L66" s="39">
        <f>L64+L61</f>
        <v>0</v>
      </c>
      <c r="M66" s="39">
        <f>M64+M61</f>
        <v>1988031</v>
      </c>
      <c r="N66" s="39">
        <f>N64+N61</f>
        <v>0</v>
      </c>
      <c r="O66" s="40" t="str">
        <f>IF(N66=0,"%",M66/N66)</f>
        <v>%</v>
      </c>
      <c r="P66" s="41"/>
      <c r="Q66" s="67">
        <f>Q64+Q61</f>
        <v>0</v>
      </c>
      <c r="R66" s="67">
        <f>R64+R61</f>
        <v>-39410</v>
      </c>
      <c r="S66" s="67">
        <f>S64+S61</f>
        <v>0</v>
      </c>
      <c r="T66" s="40" t="str">
        <f>IF(S66=0,"%",R66/S66)</f>
        <v>%</v>
      </c>
      <c r="U66" s="41"/>
      <c r="V66" s="67">
        <f>V64+V61</f>
        <v>0</v>
      </c>
      <c r="W66" s="67">
        <f>W64+W61</f>
        <v>32526.57</v>
      </c>
      <c r="X66" s="67">
        <f>X64+X61</f>
        <v>0</v>
      </c>
      <c r="Y66" s="40" t="str">
        <f>IF(X66=0,"%",W66/X66)</f>
        <v>%</v>
      </c>
      <c r="Z66" s="41"/>
      <c r="AA66" s="67">
        <f>AA64+AA61</f>
        <v>0</v>
      </c>
      <c r="AB66" s="67">
        <f>AB64+AB61</f>
        <v>-1556256.37</v>
      </c>
      <c r="AC66" s="67">
        <f>AC64+AC61</f>
        <v>0</v>
      </c>
      <c r="AD66" s="40" t="str">
        <f>IF(AC66=0,"%",AB66/AC66)</f>
        <v>%</v>
      </c>
      <c r="AE66" s="41"/>
      <c r="AF66" s="67">
        <f>AF64+AF61</f>
        <v>0</v>
      </c>
      <c r="AG66" s="67">
        <f>AG64+AG61</f>
        <v>417269.41000000038</v>
      </c>
      <c r="AH66" s="67">
        <f>AH64+AH61</f>
        <v>0</v>
      </c>
      <c r="AI66" s="40" t="str">
        <f>IF(AH66=0,"%",AG66/AH66)</f>
        <v>%</v>
      </c>
    </row>
    <row r="68" spans="1:35" x14ac:dyDescent="0.2">
      <c r="H68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4" zoomScale="90" zoomScaleNormal="90" zoomScaleSheetLayoutView="50" zoomScalePageLayoutView="40" workbookViewId="0">
      <selection activeCell="H39" sqref="H39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1585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1585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148505.07999999999</v>
      </c>
      <c r="R17" s="19">
        <v>317847.37</v>
      </c>
      <c r="S17" s="19">
        <v>640889</v>
      </c>
      <c r="T17" s="8">
        <f t="shared" ref="T17" si="3">IF(S17=0,"%",R17/S17)</f>
        <v>0.49594761339327093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148505.07999999999</v>
      </c>
      <c r="AB17" s="23">
        <f t="shared" si="5"/>
        <v>317847.37</v>
      </c>
      <c r="AC17" s="23">
        <f t="shared" si="5"/>
        <v>640889</v>
      </c>
      <c r="AD17" s="8">
        <f t="shared" ref="AD17" si="6">IF(AC17=0,"%",AB17/AC17)</f>
        <v>0.49594761339327093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891272.64</v>
      </c>
      <c r="H19" s="19">
        <v>5326835.16</v>
      </c>
      <c r="I19" s="19">
        <v>9183057</v>
      </c>
      <c r="J19" s="20">
        <f t="shared" si="1"/>
        <v>0.58007210017317767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891272.64</v>
      </c>
      <c r="AB19" s="23">
        <f t="shared" si="5"/>
        <v>5326835.16</v>
      </c>
      <c r="AC19" s="23">
        <f t="shared" si="5"/>
        <v>9183057</v>
      </c>
      <c r="AD19" s="8">
        <f t="shared" ref="AD19:AD24" si="10">IF(AC19=0,"%",AB19/AC19)</f>
        <v>0.58007210017317767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27602.45</v>
      </c>
      <c r="H21" s="19">
        <v>165614.70000000001</v>
      </c>
      <c r="I21" s="19">
        <v>303627</v>
      </c>
      <c r="J21" s="20">
        <f t="shared" si="1"/>
        <v>0.54545445563141626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27602.45</v>
      </c>
      <c r="AB21" s="23">
        <f t="shared" ref="AB21" si="13">H21+R21+W21</f>
        <v>165614.70000000001</v>
      </c>
      <c r="AC21" s="23">
        <f t="shared" ref="AC21" si="14">I21+S21+X21</f>
        <v>303627</v>
      </c>
      <c r="AD21" s="8">
        <f t="shared" si="10"/>
        <v>0.54545445563141626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131722.54999999999</v>
      </c>
      <c r="H22" s="19">
        <v>790335.29</v>
      </c>
      <c r="I22" s="19">
        <v>1435336</v>
      </c>
      <c r="J22" s="20">
        <f t="shared" si="1"/>
        <v>0.55062737226684211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131722.54999999999</v>
      </c>
      <c r="AB22" s="23">
        <f t="shared" si="5"/>
        <v>790335.29</v>
      </c>
      <c r="AC22" s="23">
        <f t="shared" si="5"/>
        <v>1435336</v>
      </c>
      <c r="AD22" s="8">
        <f t="shared" si="10"/>
        <v>0.55062737226684211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53967.12</v>
      </c>
      <c r="H23" s="19">
        <v>324834.42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53967.12</v>
      </c>
      <c r="AB23" s="23">
        <f t="shared" si="5"/>
        <v>324834.42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18900</v>
      </c>
      <c r="I24" s="19">
        <v>757364</v>
      </c>
      <c r="J24" s="20">
        <f t="shared" si="1"/>
        <v>2.4954975414727926E-2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18900</v>
      </c>
      <c r="AC24" s="23">
        <f t="shared" si="5"/>
        <v>757364</v>
      </c>
      <c r="AD24" s="8">
        <f t="shared" si="10"/>
        <v>2.4954975414727926E-2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580451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580451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684.33</v>
      </c>
      <c r="I30" s="19">
        <v>125000</v>
      </c>
      <c r="J30" s="20">
        <f t="shared" si="1"/>
        <v>5.4746400000000002E-3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684.33</v>
      </c>
      <c r="AC30" s="23">
        <f t="shared" si="5"/>
        <v>125000</v>
      </c>
      <c r="AD30" s="8">
        <f t="shared" si="18"/>
        <v>5.4746400000000002E-3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38527.129999999997</v>
      </c>
      <c r="W31" s="19">
        <v>338637.68</v>
      </c>
      <c r="X31" s="23">
        <v>0</v>
      </c>
      <c r="Y31" s="8" t="str">
        <f t="shared" si="17"/>
        <v>%</v>
      </c>
      <c r="Z31" s="30"/>
      <c r="AA31" s="23">
        <f t="shared" si="5"/>
        <v>38527.129999999997</v>
      </c>
      <c r="AB31" s="23">
        <f t="shared" si="5"/>
        <v>338637.68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1104564.76</v>
      </c>
      <c r="H32" s="59">
        <f>SUM(H16:H31)</f>
        <v>6627203.9000000004</v>
      </c>
      <c r="I32" s="59">
        <f>SUM(I16:I31)</f>
        <v>12384835</v>
      </c>
      <c r="J32" s="32">
        <f>IF(I32=0,"",H32/I32)</f>
        <v>0.53510635385937722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148505.07999999999</v>
      </c>
      <c r="R32" s="59">
        <f>SUM(R16:R31)</f>
        <v>317847.37</v>
      </c>
      <c r="S32" s="59">
        <f>SUM(S16:S31)</f>
        <v>640889</v>
      </c>
      <c r="T32" s="32">
        <f>IF(S32=0,"",R32/S32)</f>
        <v>0.49594761339327093</v>
      </c>
      <c r="U32" s="30"/>
      <c r="V32" s="59">
        <f>SUM(V16:V31)</f>
        <v>38527.129999999997</v>
      </c>
      <c r="W32" s="59">
        <f>SUM(W16:W31)</f>
        <v>338637.68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1291596.97</v>
      </c>
      <c r="AB32" s="59">
        <f>SUM(AB16:AB31)</f>
        <v>7283688.9500000002</v>
      </c>
      <c r="AC32" s="59">
        <f>SUM(AC16:AC31)</f>
        <v>13025724</v>
      </c>
      <c r="AD32" s="32">
        <f>IF(AC32=0,"",AB32/AC32)</f>
        <v>0.55917728258329447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592852.37999999989</v>
      </c>
      <c r="H36" s="19">
        <v>2862928.25</v>
      </c>
      <c r="I36" s="23">
        <v>7025118</v>
      </c>
      <c r="J36" s="8">
        <f t="shared" ref="J36:J51" si="19">IF(I36=0,"%",H36/I36)</f>
        <v>0.40752742516211116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82572.240000000005</v>
      </c>
      <c r="R36" s="23">
        <v>538244.56999999995</v>
      </c>
      <c r="S36" s="23">
        <v>640889</v>
      </c>
      <c r="T36" s="8">
        <f t="shared" ref="T36:T51" si="21">IF(S36=0,"%",R36/S36)</f>
        <v>0.83984054961155508</v>
      </c>
      <c r="U36" s="30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675424.61999999988</v>
      </c>
      <c r="AB36" s="23">
        <f>H36+R36+W36</f>
        <v>3401172.82</v>
      </c>
      <c r="AC36" s="23">
        <f>I36+S36+X36</f>
        <v>7666007</v>
      </c>
      <c r="AD36" s="8">
        <f t="shared" ref="AD36:AD51" si="23">IF(AC36=0,"%",AB36/AC36)</f>
        <v>0.44366941225073231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37254.360000000008</v>
      </c>
      <c r="H37" s="19">
        <v>214563.9</v>
      </c>
      <c r="I37" s="23">
        <v>570463</v>
      </c>
      <c r="J37" s="8">
        <f t="shared" si="19"/>
        <v>0.37612237778786706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37254.360000000008</v>
      </c>
      <c r="AB37" s="23">
        <f t="shared" si="24"/>
        <v>214563.9</v>
      </c>
      <c r="AC37" s="23">
        <f t="shared" si="24"/>
        <v>570463</v>
      </c>
      <c r="AD37" s="8">
        <f t="shared" si="23"/>
        <v>0.37612237778786706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11250</v>
      </c>
      <c r="I38" s="23">
        <v>18000</v>
      </c>
      <c r="J38" s="8">
        <f t="shared" si="19"/>
        <v>0.625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11250</v>
      </c>
      <c r="AC38" s="23">
        <f t="shared" si="24"/>
        <v>18000</v>
      </c>
      <c r="AD38" s="8">
        <f t="shared" si="23"/>
        <v>0.625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100813.64</v>
      </c>
      <c r="H40" s="19">
        <v>590524.24000000011</v>
      </c>
      <c r="I40" s="23">
        <v>1293112</v>
      </c>
      <c r="J40" s="8">
        <f t="shared" si="19"/>
        <v>0.45666905882862435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100813.64</v>
      </c>
      <c r="AB40" s="23">
        <f t="shared" si="24"/>
        <v>590524.24000000011</v>
      </c>
      <c r="AC40" s="23">
        <f t="shared" si="24"/>
        <v>1293112</v>
      </c>
      <c r="AD40" s="8">
        <f t="shared" si="23"/>
        <v>0.45666905882862435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5664.4</v>
      </c>
      <c r="H42" s="19">
        <v>33173.85</v>
      </c>
      <c r="I42" s="23">
        <v>61815</v>
      </c>
      <c r="J42" s="8">
        <f t="shared" si="19"/>
        <v>0.53666343120601789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5664.4</v>
      </c>
      <c r="AB42" s="23">
        <f t="shared" si="24"/>
        <v>33173.85</v>
      </c>
      <c r="AC42" s="23">
        <f t="shared" si="24"/>
        <v>61815</v>
      </c>
      <c r="AD42" s="8">
        <f t="shared" si="23"/>
        <v>0.53666343120601789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12262.5</v>
      </c>
      <c r="H45" s="19">
        <v>42711.75</v>
      </c>
      <c r="I45" s="23">
        <v>94200</v>
      </c>
      <c r="J45" s="8">
        <f t="shared" si="19"/>
        <v>0.45341560509554141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12262.5</v>
      </c>
      <c r="AB45" s="23">
        <f t="shared" si="24"/>
        <v>42711.75</v>
      </c>
      <c r="AC45" s="23">
        <f t="shared" si="24"/>
        <v>94200</v>
      </c>
      <c r="AD45" s="8">
        <f t="shared" si="23"/>
        <v>0.45341560509554141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66386.64</v>
      </c>
      <c r="H46" s="19">
        <v>510616.71</v>
      </c>
      <c r="I46" s="23">
        <v>916397</v>
      </c>
      <c r="J46" s="8">
        <f t="shared" si="19"/>
        <v>0.5572003291150015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66386.64</v>
      </c>
      <c r="AB46" s="23">
        <f t="shared" si="24"/>
        <v>510616.71</v>
      </c>
      <c r="AC46" s="23">
        <f t="shared" si="24"/>
        <v>916397</v>
      </c>
      <c r="AD46" s="8">
        <f t="shared" si="23"/>
        <v>0.5572003291150015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14000</v>
      </c>
      <c r="I47" s="23">
        <v>119577</v>
      </c>
      <c r="J47" s="8">
        <f t="shared" si="19"/>
        <v>0.11707937145103155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14000</v>
      </c>
      <c r="AC47" s="23">
        <f t="shared" si="24"/>
        <v>119577</v>
      </c>
      <c r="AD47" s="8">
        <f t="shared" si="23"/>
        <v>0.11707937145103155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48507.569999999992</v>
      </c>
      <c r="H49" s="19">
        <v>330615.49</v>
      </c>
      <c r="I49" s="23">
        <v>790840</v>
      </c>
      <c r="J49" s="8">
        <f t="shared" si="19"/>
        <v>0.41805610490111778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48507.569999999992</v>
      </c>
      <c r="AB49" s="23">
        <f t="shared" si="24"/>
        <v>330615.49</v>
      </c>
      <c r="AC49" s="23">
        <f t="shared" si="24"/>
        <v>790840</v>
      </c>
      <c r="AD49" s="8">
        <f t="shared" si="23"/>
        <v>0.41805610490111778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19">
        <v>30064.71</v>
      </c>
      <c r="W51" s="19">
        <v>159637.10999999999</v>
      </c>
      <c r="X51" s="23">
        <v>0</v>
      </c>
      <c r="Y51" s="8" t="str">
        <f t="shared" si="22"/>
        <v>%</v>
      </c>
      <c r="Z51" s="30"/>
      <c r="AA51" s="23">
        <f t="shared" si="24"/>
        <v>30064.71</v>
      </c>
      <c r="AB51" s="23">
        <f t="shared" si="24"/>
        <v>159637.10999999999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863741.48999999987</v>
      </c>
      <c r="H52" s="59">
        <f>SUM(H36:H51)</f>
        <v>4610384.1900000004</v>
      </c>
      <c r="I52" s="59">
        <f>SUM(I36:I51)</f>
        <v>10889522</v>
      </c>
      <c r="J52" s="32">
        <f>IF(I52=0,"",H52/I52)</f>
        <v>0.42337801328653363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82572.240000000005</v>
      </c>
      <c r="R52" s="59">
        <f>SUM(R36:R50)</f>
        <v>538244.56999999995</v>
      </c>
      <c r="S52" s="59">
        <f>SUM(S36:S50)</f>
        <v>640889</v>
      </c>
      <c r="T52" s="32">
        <f>IF(S52=0,"",R52/S52)</f>
        <v>0.83984054961155508</v>
      </c>
      <c r="U52" s="30"/>
      <c r="V52" s="59">
        <f>SUM(V36:V51)</f>
        <v>30064.71</v>
      </c>
      <c r="W52" s="59">
        <f>SUM(W36:W51)</f>
        <v>159637.10999999999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976378.43999999983</v>
      </c>
      <c r="AB52" s="59">
        <f>SUM(AB36:AB51)</f>
        <v>5308265.87</v>
      </c>
      <c r="AC52" s="59">
        <f>SUM(AC36:AC51)</f>
        <v>11530411</v>
      </c>
      <c r="AD52" s="32">
        <f>IF(AC52=0,"",AB52/AC52)</f>
        <v>0.46037091565946781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240823.27000000014</v>
      </c>
      <c r="H53" s="59">
        <f>H32-H52</f>
        <v>2016819.71</v>
      </c>
      <c r="I53" s="59">
        <f>I32-I52</f>
        <v>1495313</v>
      </c>
      <c r="J53" s="32">
        <f>IF(I53=0,"",H53/I53)</f>
        <v>1.3487609015637529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65932.839999999982</v>
      </c>
      <c r="R53" s="59">
        <f>R32-R52</f>
        <v>-220397.19999999995</v>
      </c>
      <c r="S53" s="59">
        <f>S32-S52</f>
        <v>0</v>
      </c>
      <c r="T53" s="32" t="str">
        <f>IF(S53=0,"",R53/S53)</f>
        <v/>
      </c>
      <c r="U53" s="30"/>
      <c r="V53" s="59">
        <f>V32-V52</f>
        <v>8462.4199999999983</v>
      </c>
      <c r="W53" s="59">
        <f>W32-W52</f>
        <v>179000.57</v>
      </c>
      <c r="X53" s="59">
        <f>X32-X52</f>
        <v>0</v>
      </c>
      <c r="Y53" s="32" t="str">
        <f>IF(X53=0,"",W53/X53)</f>
        <v/>
      </c>
      <c r="Z53" s="30"/>
      <c r="AA53" s="59">
        <f>AA32-AA52</f>
        <v>315218.53000000014</v>
      </c>
      <c r="AB53" s="59">
        <f>AB32-AB52</f>
        <v>1975423.08</v>
      </c>
      <c r="AC53" s="59">
        <f>AC32-AC52</f>
        <v>1495313</v>
      </c>
      <c r="AD53" s="32">
        <f>IF(AC53=0,"",AB53/AC53)</f>
        <v>1.3210766441541002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9"/>
      <c r="H56" s="69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9">
        <v>0</v>
      </c>
      <c r="R56" s="69">
        <v>0</v>
      </c>
      <c r="S56" s="61">
        <v>0</v>
      </c>
      <c r="T56" s="8" t="str">
        <f t="shared" ref="T56:T57" si="27">IF(S56=0,"%",R56/S56)</f>
        <v>%</v>
      </c>
      <c r="U56" s="30"/>
      <c r="V56" s="69">
        <v>0</v>
      </c>
      <c r="W56" s="69">
        <v>0</v>
      </c>
      <c r="X56" s="61">
        <v>0</v>
      </c>
      <c r="Y56" s="8" t="str">
        <f t="shared" ref="Y56:Y57" si="28">IF(X56=0,"%",W56/X56)</f>
        <v>%</v>
      </c>
      <c r="Z56" s="30"/>
      <c r="AA56" s="69">
        <f t="shared" ref="AA56:AC57" si="29">G56+Q56+V56</f>
        <v>0</v>
      </c>
      <c r="AB56" s="69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9">
        <v>115987.47</v>
      </c>
      <c r="H57" s="69">
        <v>765997.56</v>
      </c>
      <c r="I57" s="61">
        <v>1495313</v>
      </c>
      <c r="J57" s="8">
        <f t="shared" si="25"/>
        <v>0.51226569955587897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9">
        <v>0</v>
      </c>
      <c r="R57" s="69">
        <v>0</v>
      </c>
      <c r="S57" s="61">
        <v>0</v>
      </c>
      <c r="T57" s="8" t="str">
        <f t="shared" si="27"/>
        <v>%</v>
      </c>
      <c r="U57" s="30"/>
      <c r="V57" s="69">
        <v>0</v>
      </c>
      <c r="W57" s="69">
        <v>0</v>
      </c>
      <c r="X57" s="61">
        <v>0</v>
      </c>
      <c r="Y57" s="8" t="str">
        <f t="shared" si="28"/>
        <v>%</v>
      </c>
      <c r="Z57" s="30"/>
      <c r="AA57" s="69">
        <f t="shared" si="29"/>
        <v>115987.47</v>
      </c>
      <c r="AB57" s="69">
        <f t="shared" si="29"/>
        <v>765997.56</v>
      </c>
      <c r="AC57" s="61">
        <f t="shared" si="29"/>
        <v>1495313</v>
      </c>
      <c r="AD57" s="8">
        <f t="shared" si="30"/>
        <v>0.51226569955587897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115987.47</v>
      </c>
      <c r="H58" s="59">
        <f>SUM(H56-H57)</f>
        <v>-765997.56</v>
      </c>
      <c r="I58" s="59">
        <f>SUM(I56:I57)</f>
        <v>1495313</v>
      </c>
      <c r="J58" s="32">
        <f>IF(I58=0,"",H58/I58)</f>
        <v>-0.51226569955587897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115987.47</v>
      </c>
      <c r="AB58" s="59">
        <f>AB56-AB57</f>
        <v>-765997.56</v>
      </c>
      <c r="AC58" s="59">
        <f>SUM(AC56:AC57)</f>
        <v>1495313</v>
      </c>
      <c r="AD58" s="32">
        <f>IF(AC58=0,"",AB58/AC58)</f>
        <v>-0.51226569955587897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1250822.1499999999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-220397.19999999995</v>
      </c>
      <c r="S60" s="61"/>
      <c r="T60" s="30"/>
      <c r="U60" s="30"/>
      <c r="V60" s="61"/>
      <c r="W60" s="61">
        <f>W32-W52+W58</f>
        <v>179000.57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1209425.52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1821584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188266.3</v>
      </c>
      <c r="X61" s="61"/>
      <c r="Y61" s="8" t="str">
        <f>IF(X61=0,"",W61/X61)</f>
        <v/>
      </c>
      <c r="Z61" s="30"/>
      <c r="AA61" s="61"/>
      <c r="AB61" s="61">
        <f>H61+W61</f>
        <v>2009850.3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1821584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188266.3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2009850.3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3072406.15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-220397.19999999995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367266.87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3219275.8200000003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opLeftCell="C1" zoomScale="90" zoomScaleNormal="90" workbookViewId="0">
      <selection activeCell="AG22" sqref="AG22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28515625" style="4" bestFit="1" customWidth="1"/>
    <col min="6" max="6" width="1.7109375" style="4" customWidth="1"/>
    <col min="7" max="7" width="17.7109375" style="4" bestFit="1" customWidth="1"/>
    <col min="8" max="8" width="19.85546875" style="4" bestFit="1" customWidth="1"/>
    <col min="9" max="9" width="19" style="4" bestFit="1" customWidth="1"/>
    <col min="10" max="10" width="8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7.85546875" style="4" bestFit="1" customWidth="1"/>
    <col min="15" max="15" width="10.5703125" style="4" bestFit="1" customWidth="1"/>
    <col min="16" max="16" width="1.85546875" style="4" customWidth="1"/>
    <col min="17" max="17" width="16.7109375" style="4" customWidth="1"/>
    <col min="18" max="18" width="17.7109375" style="4" bestFit="1" customWidth="1"/>
    <col min="19" max="19" width="19.140625" style="4" bestFit="1" customWidth="1"/>
    <col min="20" max="20" width="9" style="4" bestFit="1" customWidth="1"/>
    <col min="21" max="21" width="1.85546875" style="4" customWidth="1"/>
    <col min="22" max="22" width="16.7109375" style="4" customWidth="1"/>
    <col min="23" max="23" width="17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140625" style="4" bestFit="1" customWidth="1"/>
    <col min="29" max="29" width="16.7109375" style="4" customWidth="1"/>
    <col min="30" max="30" width="6.570312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7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7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7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7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7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7"/>
    </row>
    <row r="4" spans="1:41" ht="23.25" x14ac:dyDescent="0.35">
      <c r="A4" s="3"/>
      <c r="B4" s="3"/>
      <c r="C4" s="71" t="str">
        <f>'1351'!C4:AD4</f>
        <v>For Month or Quarter Ended and For the Year Ending 12/31/2023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7"/>
      <c r="V4" s="71" t="str">
        <f>C4</f>
        <v>For Month or Quarter Ended and For the Year Ending 12/31/2023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7"/>
    </row>
    <row r="5" spans="1:41" ht="23.25" x14ac:dyDescent="0.35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4"/>
      <c r="E8" s="44"/>
      <c r="F8" s="44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3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4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120000</v>
      </c>
      <c r="J14" s="20">
        <f t="shared" ref="J14:J28" si="2">IF(I14=0,"%",H14/I14)</f>
        <v>0.29044708333333336</v>
      </c>
      <c r="K14" s="25"/>
      <c r="L14" s="19">
        <v>180839.43</v>
      </c>
      <c r="M14" s="19">
        <v>360954.61</v>
      </c>
      <c r="N14" s="19">
        <v>3879525</v>
      </c>
      <c r="O14" s="20">
        <f t="shared" ref="O14" si="3">IF(N14=0,"%",M14/N14)</f>
        <v>9.304092897970756E-2</v>
      </c>
      <c r="P14" s="25"/>
      <c r="Q14" s="19">
        <v>686079.75</v>
      </c>
      <c r="R14" s="19">
        <v>3504735.9</v>
      </c>
      <c r="S14" s="19">
        <v>9458223</v>
      </c>
      <c r="T14" s="8">
        <f t="shared" ref="T14" si="4">IF(S14=0,"%",R14/S14)</f>
        <v>0.37054908728626929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866919.17999999993</v>
      </c>
      <c r="AL14" s="23">
        <f>H14+M14+R14+W14+AB14+AG14</f>
        <v>3900544.16</v>
      </c>
      <c r="AM14" s="23">
        <f>I14+N14+S14+X14+AC14+AH14</f>
        <v>13457748</v>
      </c>
      <c r="AN14" s="8">
        <f t="shared" ref="AN14" si="8">IF(AM14=0,"%",AL14/AM14)</f>
        <v>0.289836320311541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27"/>
      <c r="L15" s="19"/>
      <c r="M15" s="19"/>
      <c r="N15" s="19"/>
      <c r="O15" s="20"/>
      <c r="P15" s="27"/>
      <c r="Q15" s="19"/>
      <c r="R15" s="19"/>
      <c r="S15" s="19"/>
      <c r="T15" s="8"/>
      <c r="U15" s="28"/>
      <c r="V15" s="23"/>
      <c r="W15" s="23"/>
      <c r="X15" s="23"/>
      <c r="Y15" s="8"/>
      <c r="Z15" s="28"/>
      <c r="AA15" s="23"/>
      <c r="AB15" s="23"/>
      <c r="AC15" s="23"/>
      <c r="AD15" s="8"/>
      <c r="AE15" s="28"/>
      <c r="AF15" s="23"/>
      <c r="AG15" s="23"/>
      <c r="AH15" s="23"/>
      <c r="AI15" s="8"/>
      <c r="AJ15" s="28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0</v>
      </c>
      <c r="J16" s="20" t="str">
        <f t="shared" si="2"/>
        <v>%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0</v>
      </c>
      <c r="AN16" s="8" t="str">
        <f t="shared" ref="AN16:AN21" si="17">IF(AM16=0,"%",AL16/AM16)</f>
        <v>%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261517.3</v>
      </c>
      <c r="H18" s="19">
        <v>1416057.51</v>
      </c>
      <c r="I18" s="19">
        <v>2781180</v>
      </c>
      <c r="J18" s="20">
        <f t="shared" si="2"/>
        <v>0.50915708799861925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261517.3</v>
      </c>
      <c r="AL18" s="23">
        <f t="shared" si="15"/>
        <v>1416057.51</v>
      </c>
      <c r="AM18" s="23">
        <f t="shared" si="16"/>
        <v>2781180</v>
      </c>
      <c r="AN18" s="8">
        <f t="shared" si="17"/>
        <v>0.50915708799861925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137940.07</v>
      </c>
      <c r="H21" s="19">
        <v>887503.57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137940.07</v>
      </c>
      <c r="AL21" s="23">
        <f t="shared" si="15"/>
        <v>887503.57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27"/>
      <c r="L22" s="19"/>
      <c r="M22" s="19"/>
      <c r="N22" s="19"/>
      <c r="O22" s="20"/>
      <c r="P22" s="27"/>
      <c r="Q22" s="19"/>
      <c r="R22" s="19"/>
      <c r="S22" s="19"/>
      <c r="T22" s="8"/>
      <c r="U22" s="28"/>
      <c r="V22" s="23"/>
      <c r="W22" s="23"/>
      <c r="X22" s="23"/>
      <c r="Y22" s="8"/>
      <c r="Z22" s="28"/>
      <c r="AA22" s="23"/>
      <c r="AB22" s="23"/>
      <c r="AC22" s="23"/>
      <c r="AD22" s="8"/>
      <c r="AE22" s="28"/>
      <c r="AF22" s="23"/>
      <c r="AG22" s="23"/>
      <c r="AH22" s="23"/>
      <c r="AI22" s="8"/>
      <c r="AJ22" s="28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166</v>
      </c>
      <c r="H23" s="19">
        <v>1012.35</v>
      </c>
      <c r="I23" s="19">
        <v>1000</v>
      </c>
      <c r="J23" s="20">
        <f t="shared" si="2"/>
        <v>1.0123500000000001</v>
      </c>
      <c r="K23" s="29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9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30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30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30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30"/>
      <c r="AK23" s="23">
        <f t="shared" si="14"/>
        <v>166</v>
      </c>
      <c r="AL23" s="23">
        <f t="shared" si="15"/>
        <v>1012.35</v>
      </c>
      <c r="AM23" s="23">
        <f t="shared" si="16"/>
        <v>1000</v>
      </c>
      <c r="AN23" s="8">
        <f t="shared" ref="AN23:AN28" si="23">IF(AM23=0,"%",AL23/AM23)</f>
        <v>1.0123500000000001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9"/>
      <c r="L24" s="19">
        <v>0</v>
      </c>
      <c r="M24" s="19">
        <v>0</v>
      </c>
      <c r="N24" s="19">
        <v>0</v>
      </c>
      <c r="O24" s="20" t="str">
        <f t="shared" si="18"/>
        <v>%</v>
      </c>
      <c r="P24" s="29"/>
      <c r="Q24" s="19">
        <v>0</v>
      </c>
      <c r="R24" s="19">
        <v>0</v>
      </c>
      <c r="S24" s="19">
        <v>0</v>
      </c>
      <c r="T24" s="8" t="str">
        <f t="shared" si="19"/>
        <v>%</v>
      </c>
      <c r="U24" s="30"/>
      <c r="V24" s="23">
        <v>0</v>
      </c>
      <c r="W24" s="23">
        <v>0</v>
      </c>
      <c r="X24" s="23">
        <v>0</v>
      </c>
      <c r="Y24" s="8" t="str">
        <f t="shared" si="20"/>
        <v>%</v>
      </c>
      <c r="Z24" s="30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30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30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9"/>
      <c r="L25" s="19">
        <v>0</v>
      </c>
      <c r="M25" s="19">
        <v>0</v>
      </c>
      <c r="N25" s="19">
        <v>0</v>
      </c>
      <c r="O25" s="20" t="str">
        <f t="shared" si="18"/>
        <v>%</v>
      </c>
      <c r="P25" s="29"/>
      <c r="Q25" s="19">
        <v>0</v>
      </c>
      <c r="R25" s="19">
        <v>0</v>
      </c>
      <c r="S25" s="19">
        <v>0</v>
      </c>
      <c r="T25" s="8" t="str">
        <f t="shared" si="19"/>
        <v>%</v>
      </c>
      <c r="U25" s="30"/>
      <c r="V25" s="23">
        <v>0</v>
      </c>
      <c r="W25" s="23">
        <v>0</v>
      </c>
      <c r="X25" s="23">
        <v>0</v>
      </c>
      <c r="Y25" s="8" t="str">
        <f t="shared" si="20"/>
        <v>%</v>
      </c>
      <c r="Z25" s="30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30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30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10339</v>
      </c>
      <c r="J26" s="20">
        <f t="shared" si="2"/>
        <v>0</v>
      </c>
      <c r="K26" s="29"/>
      <c r="L26" s="19">
        <v>0</v>
      </c>
      <c r="M26" s="19">
        <v>0</v>
      </c>
      <c r="N26" s="19">
        <v>0</v>
      </c>
      <c r="O26" s="20" t="str">
        <f t="shared" si="18"/>
        <v>%</v>
      </c>
      <c r="P26" s="29"/>
      <c r="Q26" s="19">
        <v>0</v>
      </c>
      <c r="R26" s="19">
        <v>0</v>
      </c>
      <c r="S26" s="19">
        <v>0</v>
      </c>
      <c r="T26" s="8" t="str">
        <f t="shared" si="19"/>
        <v>%</v>
      </c>
      <c r="U26" s="30"/>
      <c r="V26" s="23">
        <v>0</v>
      </c>
      <c r="W26" s="23">
        <v>0</v>
      </c>
      <c r="X26" s="23">
        <v>0</v>
      </c>
      <c r="Y26" s="8" t="str">
        <f t="shared" si="20"/>
        <v>%</v>
      </c>
      <c r="Z26" s="30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30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30"/>
      <c r="AK26" s="23">
        <f t="shared" si="14"/>
        <v>0</v>
      </c>
      <c r="AL26" s="23">
        <f t="shared" si="15"/>
        <v>0</v>
      </c>
      <c r="AM26" s="23">
        <f t="shared" si="16"/>
        <v>10339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16121.25</v>
      </c>
      <c r="H27" s="19">
        <v>-108448.59</v>
      </c>
      <c r="I27" s="19">
        <v>604902</v>
      </c>
      <c r="J27" s="20">
        <f t="shared" si="2"/>
        <v>-0.17928290863644028</v>
      </c>
      <c r="K27" s="29"/>
      <c r="L27" s="19">
        <v>0</v>
      </c>
      <c r="M27" s="19">
        <v>0</v>
      </c>
      <c r="N27" s="19">
        <v>0</v>
      </c>
      <c r="O27" s="20" t="str">
        <f t="shared" si="18"/>
        <v>%</v>
      </c>
      <c r="P27" s="29"/>
      <c r="Q27" s="19">
        <v>0</v>
      </c>
      <c r="R27" s="19">
        <v>0</v>
      </c>
      <c r="S27" s="19">
        <v>0</v>
      </c>
      <c r="T27" s="8" t="str">
        <f t="shared" si="19"/>
        <v>%</v>
      </c>
      <c r="U27" s="30"/>
      <c r="V27" s="19">
        <v>0</v>
      </c>
      <c r="W27" s="19">
        <v>0</v>
      </c>
      <c r="X27" s="23">
        <v>0</v>
      </c>
      <c r="Y27" s="8" t="str">
        <f t="shared" si="20"/>
        <v>%</v>
      </c>
      <c r="Z27" s="30"/>
      <c r="AA27" s="23">
        <v>429362.58</v>
      </c>
      <c r="AB27" s="23">
        <v>2214076.46</v>
      </c>
      <c r="AC27" s="23">
        <v>5120384</v>
      </c>
      <c r="AD27" s="8">
        <f t="shared" si="21"/>
        <v>0.43240437826538008</v>
      </c>
      <c r="AE27" s="30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30"/>
      <c r="AK27" s="23">
        <f t="shared" si="14"/>
        <v>445483.83</v>
      </c>
      <c r="AL27" s="23">
        <f t="shared" si="15"/>
        <v>2105627.87</v>
      </c>
      <c r="AM27" s="23">
        <f t="shared" si="16"/>
        <v>5725286</v>
      </c>
      <c r="AN27" s="8">
        <f t="shared" si="23"/>
        <v>0.3677768883510798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30"/>
      <c r="L28" s="19">
        <v>0</v>
      </c>
      <c r="M28" s="19">
        <v>0</v>
      </c>
      <c r="N28" s="19">
        <v>0</v>
      </c>
      <c r="O28" s="8" t="str">
        <f t="shared" si="18"/>
        <v>%</v>
      </c>
      <c r="P28" s="30"/>
      <c r="Q28" s="23">
        <v>0</v>
      </c>
      <c r="R28" s="23">
        <v>0</v>
      </c>
      <c r="S28" s="23">
        <v>0</v>
      </c>
      <c r="T28" s="8" t="str">
        <f t="shared" si="19"/>
        <v>%</v>
      </c>
      <c r="U28" s="30"/>
      <c r="V28" s="19">
        <v>0</v>
      </c>
      <c r="W28" s="19">
        <v>26416.58</v>
      </c>
      <c r="X28" s="23">
        <v>0</v>
      </c>
      <c r="Y28" s="8" t="str">
        <f t="shared" si="20"/>
        <v>%</v>
      </c>
      <c r="Z28" s="30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30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30"/>
      <c r="AK28" s="23">
        <f t="shared" si="14"/>
        <v>0</v>
      </c>
      <c r="AL28" s="23">
        <f t="shared" si="15"/>
        <v>26416.58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9">
        <f>SUM(G13:G28)</f>
        <v>415744.62</v>
      </c>
      <c r="H29" s="59">
        <f>SUM(H13:H28)</f>
        <v>2230978.4900000002</v>
      </c>
      <c r="I29" s="59">
        <f>SUM(I13:I28)</f>
        <v>3517421</v>
      </c>
      <c r="J29" s="32">
        <f>IF(I29=0,"",H29/I29)</f>
        <v>0.6342654149162128</v>
      </c>
      <c r="K29" s="30"/>
      <c r="L29" s="59">
        <f>SUM(L13:L28)</f>
        <v>180839.43</v>
      </c>
      <c r="M29" s="59">
        <f>SUM(M13:M28)</f>
        <v>360954.61</v>
      </c>
      <c r="N29" s="59">
        <f>SUM(N13:N28)</f>
        <v>3879525</v>
      </c>
      <c r="O29" s="32">
        <f>IF(N29=0,"",M29/N29)</f>
        <v>9.304092897970756E-2</v>
      </c>
      <c r="P29" s="30"/>
      <c r="Q29" s="59">
        <f>SUM(Q13:Q28)</f>
        <v>686079.75</v>
      </c>
      <c r="R29" s="59">
        <f>SUM(R13:R28)</f>
        <v>3504735.9</v>
      </c>
      <c r="S29" s="59">
        <f>SUM(S13:S28)</f>
        <v>9458223</v>
      </c>
      <c r="T29" s="32">
        <f>IF(S29=0,"",R29/S29)</f>
        <v>0.37054908728626929</v>
      </c>
      <c r="U29" s="30"/>
      <c r="V29" s="59">
        <f>SUM(V13:V28)</f>
        <v>0</v>
      </c>
      <c r="W29" s="59">
        <f>SUM(W13:W28)</f>
        <v>26416.58</v>
      </c>
      <c r="X29" s="59">
        <f>SUM(X13:X28)</f>
        <v>0</v>
      </c>
      <c r="Y29" s="32" t="str">
        <f>IF(X29=0,"",W29/X29)</f>
        <v/>
      </c>
      <c r="Z29" s="30"/>
      <c r="AA29" s="59">
        <f>SUM(AA13:AA28)</f>
        <v>429362.58</v>
      </c>
      <c r="AB29" s="59">
        <f>SUM(AB13:AB28)</f>
        <v>2214076.46</v>
      </c>
      <c r="AC29" s="59">
        <f>SUM(AC13:AC28)</f>
        <v>5120384</v>
      </c>
      <c r="AD29" s="32">
        <f>IF(AC29=0,"",AB29/AC29)</f>
        <v>0.43240437826538008</v>
      </c>
      <c r="AE29" s="30"/>
      <c r="AF29" s="59">
        <f>SUM(AF13:AF28)</f>
        <v>0</v>
      </c>
      <c r="AG29" s="59">
        <f>SUM(AG13:AG28)</f>
        <v>0</v>
      </c>
      <c r="AH29" s="59">
        <f>SUM(AH13:AH28)</f>
        <v>0</v>
      </c>
      <c r="AI29" s="32" t="str">
        <f>IF(AH29=0,"",AG29/AH29)</f>
        <v/>
      </c>
      <c r="AJ29" s="30"/>
      <c r="AK29" s="59">
        <f>SUM(AK13:AK28)</f>
        <v>1712026.3800000001</v>
      </c>
      <c r="AL29" s="59">
        <f>SUM(AL13:AL28)</f>
        <v>8337162.04</v>
      </c>
      <c r="AM29" s="59">
        <f>SUM(AM13:AM28)</f>
        <v>21975553</v>
      </c>
      <c r="AN29" s="32">
        <f>IF(AM29=0,"",AL29/AM29)</f>
        <v>0.37938349219243767</v>
      </c>
    </row>
    <row r="30" spans="1:40" x14ac:dyDescent="0.2">
      <c r="A30" s="3"/>
      <c r="B30" s="3"/>
      <c r="C30" s="5"/>
      <c r="D30" s="5"/>
      <c r="E30" s="5"/>
      <c r="F30" s="5"/>
      <c r="G30" s="30"/>
      <c r="H30" s="30"/>
      <c r="I30" s="30"/>
      <c r="J30" s="8"/>
      <c r="K30" s="30"/>
      <c r="L30" s="30"/>
      <c r="M30" s="30"/>
      <c r="N30" s="30"/>
      <c r="O30" s="8"/>
      <c r="P30" s="30"/>
      <c r="Q30" s="30"/>
      <c r="R30" s="30"/>
      <c r="S30" s="30"/>
      <c r="T30" s="8"/>
      <c r="U30" s="30"/>
      <c r="V30" s="30"/>
      <c r="W30" s="30"/>
      <c r="X30" s="30"/>
      <c r="Y30" s="8"/>
      <c r="Z30" s="30"/>
      <c r="AA30" s="30"/>
      <c r="AB30" s="30"/>
      <c r="AC30" s="30"/>
      <c r="AD30" s="8"/>
      <c r="AE30" s="30"/>
      <c r="AF30" s="30"/>
      <c r="AG30" s="30"/>
      <c r="AH30" s="30"/>
      <c r="AI30" s="8"/>
      <c r="AJ30" s="30"/>
      <c r="AK30" s="30"/>
      <c r="AL30" s="30"/>
      <c r="AM30" s="30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  <c r="AE31" s="30"/>
      <c r="AF31" s="30"/>
      <c r="AG31" s="30"/>
      <c r="AH31" s="30"/>
      <c r="AI31" s="8"/>
      <c r="AJ31" s="30"/>
      <c r="AK31" s="30"/>
      <c r="AL31" s="30"/>
      <c r="AM31" s="30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  <c r="AE32" s="30"/>
      <c r="AF32" s="30"/>
      <c r="AG32" s="30"/>
      <c r="AH32" s="30"/>
      <c r="AI32" s="8"/>
      <c r="AJ32" s="30"/>
      <c r="AK32" s="30"/>
      <c r="AL32" s="30"/>
      <c r="AM32" s="30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3" t="s">
        <v>65</v>
      </c>
      <c r="E33" s="18">
        <v>5000</v>
      </c>
      <c r="F33" s="34"/>
      <c r="G33" s="19">
        <v>12.5</v>
      </c>
      <c r="H33" s="19">
        <v>9207.44</v>
      </c>
      <c r="I33" s="23">
        <v>105879</v>
      </c>
      <c r="J33" s="8">
        <f t="shared" ref="J33:J47" si="24">IF(I33=0,"%",H33/I33)</f>
        <v>8.6961909349351621E-2</v>
      </c>
      <c r="K33" s="30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30"/>
      <c r="Q33" s="23">
        <v>189141.89</v>
      </c>
      <c r="R33" s="23">
        <v>1847299.2300000002</v>
      </c>
      <c r="S33" s="23">
        <v>2470202</v>
      </c>
      <c r="T33" s="8">
        <f t="shared" ref="T33:T49" si="26">IF(S33=0,"%",R33/S33)</f>
        <v>0.74783326626729318</v>
      </c>
      <c r="U33" s="30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30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30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30"/>
      <c r="AK33" s="23">
        <f>G33+L33+Q33+V33+AA33+AF33</f>
        <v>189154.39</v>
      </c>
      <c r="AL33" s="23">
        <f t="shared" ref="AL33" si="30">H33+M33+R33+W33+AB33+AG33</f>
        <v>1856506.6700000002</v>
      </c>
      <c r="AM33" s="23">
        <f>I33+N33+S33+X33+AC33+AH33</f>
        <v>2576081</v>
      </c>
      <c r="AN33" s="8">
        <f t="shared" ref="AN33:AN49" si="31">IF(AM33=0,"%",AL33/AM33)</f>
        <v>0.72067092222643625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3" t="s">
        <v>66</v>
      </c>
      <c r="E34" s="18">
        <v>6000</v>
      </c>
      <c r="F34" s="34"/>
      <c r="G34" s="19">
        <v>27785.650000000009</v>
      </c>
      <c r="H34" s="19">
        <v>191652.44</v>
      </c>
      <c r="I34" s="23">
        <v>399162</v>
      </c>
      <c r="J34" s="8">
        <f t="shared" si="24"/>
        <v>0.48013698698773932</v>
      </c>
      <c r="K34" s="30"/>
      <c r="L34" s="19">
        <v>0</v>
      </c>
      <c r="M34" s="19">
        <v>0</v>
      </c>
      <c r="N34" s="19">
        <v>0</v>
      </c>
      <c r="O34" s="8" t="str">
        <f t="shared" si="25"/>
        <v>%</v>
      </c>
      <c r="P34" s="30"/>
      <c r="Q34" s="23">
        <v>103439.08999999995</v>
      </c>
      <c r="R34" s="23">
        <v>698294.4099999998</v>
      </c>
      <c r="S34" s="23">
        <v>1973783</v>
      </c>
      <c r="T34" s="8">
        <f t="shared" si="26"/>
        <v>0.35378479295849635</v>
      </c>
      <c r="U34" s="30"/>
      <c r="V34" s="23">
        <v>0</v>
      </c>
      <c r="W34" s="23">
        <v>0</v>
      </c>
      <c r="X34" s="23">
        <v>0</v>
      </c>
      <c r="Y34" s="8" t="str">
        <f t="shared" si="27"/>
        <v>%</v>
      </c>
      <c r="Z34" s="30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30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30"/>
      <c r="AK34" s="23">
        <f t="shared" ref="AK34:AK49" si="32">G34+L34+Q34+V34+AA34+AF34</f>
        <v>131224.73999999996</v>
      </c>
      <c r="AL34" s="23">
        <f t="shared" ref="AL34:AL49" si="33">H34+M34+R34+W34+AB34+AG34</f>
        <v>889946.84999999986</v>
      </c>
      <c r="AM34" s="23">
        <f t="shared" ref="AM34:AM49" si="34">I34+N34+S34+X34+AC34+AH34</f>
        <v>2372945</v>
      </c>
      <c r="AN34" s="8">
        <f t="shared" si="31"/>
        <v>0.37503897056189667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3" t="s">
        <v>67</v>
      </c>
      <c r="E35" s="18">
        <v>7100</v>
      </c>
      <c r="F35" s="34"/>
      <c r="G35" s="19">
        <v>10035</v>
      </c>
      <c r="H35" s="19">
        <v>43222.68</v>
      </c>
      <c r="I35" s="23">
        <v>131500</v>
      </c>
      <c r="J35" s="8">
        <f t="shared" si="24"/>
        <v>0.32868958174904944</v>
      </c>
      <c r="K35" s="30"/>
      <c r="L35" s="19">
        <v>0</v>
      </c>
      <c r="M35" s="19">
        <v>0</v>
      </c>
      <c r="N35" s="19">
        <v>0</v>
      </c>
      <c r="O35" s="8" t="str">
        <f t="shared" si="25"/>
        <v>%</v>
      </c>
      <c r="P35" s="30"/>
      <c r="Q35" s="23">
        <v>0</v>
      </c>
      <c r="R35" s="23">
        <v>0</v>
      </c>
      <c r="S35" s="23">
        <v>0</v>
      </c>
      <c r="T35" s="8" t="str">
        <f t="shared" si="26"/>
        <v>%</v>
      </c>
      <c r="U35" s="30"/>
      <c r="V35" s="23">
        <v>0</v>
      </c>
      <c r="W35" s="23">
        <v>0</v>
      </c>
      <c r="X35" s="23">
        <v>0</v>
      </c>
      <c r="Y35" s="8" t="str">
        <f t="shared" si="27"/>
        <v>%</v>
      </c>
      <c r="Z35" s="30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30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30"/>
      <c r="AK35" s="23">
        <f t="shared" si="32"/>
        <v>10035</v>
      </c>
      <c r="AL35" s="23">
        <f t="shared" si="33"/>
        <v>43222.68</v>
      </c>
      <c r="AM35" s="23">
        <f t="shared" si="34"/>
        <v>131500</v>
      </c>
      <c r="AN35" s="8">
        <f t="shared" si="31"/>
        <v>0.32868958174904944</v>
      </c>
    </row>
    <row r="36" spans="1:40" ht="15.75" x14ac:dyDescent="0.25">
      <c r="A36" s="14" t="s">
        <v>36</v>
      </c>
      <c r="B36" s="3" t="s">
        <v>37</v>
      </c>
      <c r="C36" s="5"/>
      <c r="D36" s="33" t="s">
        <v>68</v>
      </c>
      <c r="E36" s="18">
        <v>7200</v>
      </c>
      <c r="F36" s="34"/>
      <c r="G36" s="19">
        <v>34601.250000000007</v>
      </c>
      <c r="H36" s="19">
        <v>227159.27999999997</v>
      </c>
      <c r="I36" s="23">
        <v>434783</v>
      </c>
      <c r="J36" s="8">
        <f t="shared" si="24"/>
        <v>0.52246587378071352</v>
      </c>
      <c r="K36" s="30"/>
      <c r="L36" s="19">
        <v>0</v>
      </c>
      <c r="M36" s="19">
        <v>0</v>
      </c>
      <c r="N36" s="19">
        <v>0</v>
      </c>
      <c r="O36" s="8" t="str">
        <f t="shared" si="25"/>
        <v>%</v>
      </c>
      <c r="P36" s="30"/>
      <c r="Q36" s="23">
        <v>0</v>
      </c>
      <c r="R36" s="23">
        <v>0</v>
      </c>
      <c r="S36" s="23">
        <v>399588</v>
      </c>
      <c r="T36" s="8">
        <f t="shared" si="26"/>
        <v>0</v>
      </c>
      <c r="U36" s="30"/>
      <c r="V36" s="23">
        <v>0</v>
      </c>
      <c r="W36" s="23">
        <v>0</v>
      </c>
      <c r="X36" s="23">
        <v>0</v>
      </c>
      <c r="Y36" s="8" t="str">
        <f t="shared" si="27"/>
        <v>%</v>
      </c>
      <c r="Z36" s="30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30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30"/>
      <c r="AK36" s="23">
        <f t="shared" si="32"/>
        <v>34601.250000000007</v>
      </c>
      <c r="AL36" s="23">
        <f t="shared" si="33"/>
        <v>227159.27999999997</v>
      </c>
      <c r="AM36" s="23">
        <f t="shared" si="34"/>
        <v>834371</v>
      </c>
      <c r="AN36" s="8">
        <f t="shared" si="31"/>
        <v>0.27225212765064938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3" t="s">
        <v>69</v>
      </c>
      <c r="E37" s="18">
        <v>7300</v>
      </c>
      <c r="F37" s="34"/>
      <c r="G37" s="19">
        <v>0</v>
      </c>
      <c r="H37" s="19">
        <v>0</v>
      </c>
      <c r="I37" s="23">
        <v>0</v>
      </c>
      <c r="J37" s="8" t="str">
        <f t="shared" si="24"/>
        <v>%</v>
      </c>
      <c r="K37" s="30"/>
      <c r="L37" s="19">
        <v>0</v>
      </c>
      <c r="M37" s="19">
        <v>0</v>
      </c>
      <c r="N37" s="19">
        <v>0</v>
      </c>
      <c r="O37" s="8" t="str">
        <f t="shared" si="25"/>
        <v>%</v>
      </c>
      <c r="P37" s="30"/>
      <c r="Q37" s="23">
        <v>0</v>
      </c>
      <c r="R37" s="23">
        <v>21293.789999999997</v>
      </c>
      <c r="S37" s="23">
        <v>74141</v>
      </c>
      <c r="T37" s="8">
        <f t="shared" si="26"/>
        <v>0.28720667377024856</v>
      </c>
      <c r="U37" s="30"/>
      <c r="V37" s="23">
        <v>0</v>
      </c>
      <c r="W37" s="23">
        <v>0</v>
      </c>
      <c r="X37" s="23">
        <v>0</v>
      </c>
      <c r="Y37" s="8" t="str">
        <f t="shared" si="27"/>
        <v>%</v>
      </c>
      <c r="Z37" s="30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30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30"/>
      <c r="AK37" s="23">
        <f t="shared" si="32"/>
        <v>0</v>
      </c>
      <c r="AL37" s="23">
        <f t="shared" si="33"/>
        <v>21293.789999999997</v>
      </c>
      <c r="AM37" s="23">
        <f t="shared" si="34"/>
        <v>74141</v>
      </c>
      <c r="AN37" s="8">
        <f t="shared" si="31"/>
        <v>0.28720667377024856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3" t="s">
        <v>70</v>
      </c>
      <c r="E38" s="18">
        <v>7400</v>
      </c>
      <c r="F38" s="34"/>
      <c r="G38" s="19">
        <v>0</v>
      </c>
      <c r="H38" s="19">
        <v>0</v>
      </c>
      <c r="I38" s="23">
        <v>0</v>
      </c>
      <c r="J38" s="8" t="str">
        <f t="shared" si="24"/>
        <v>%</v>
      </c>
      <c r="K38" s="30"/>
      <c r="L38" s="19">
        <v>0</v>
      </c>
      <c r="M38" s="19">
        <v>0</v>
      </c>
      <c r="N38" s="19">
        <v>0</v>
      </c>
      <c r="O38" s="8" t="str">
        <f t="shared" si="25"/>
        <v>%</v>
      </c>
      <c r="P38" s="30"/>
      <c r="Q38" s="23">
        <v>0</v>
      </c>
      <c r="R38" s="23">
        <v>0</v>
      </c>
      <c r="S38" s="23">
        <v>3000000</v>
      </c>
      <c r="T38" s="8">
        <f t="shared" si="26"/>
        <v>0</v>
      </c>
      <c r="U38" s="30"/>
      <c r="V38" s="23">
        <v>0</v>
      </c>
      <c r="W38" s="23">
        <v>0</v>
      </c>
      <c r="X38" s="23">
        <v>0</v>
      </c>
      <c r="Y38" s="8" t="str">
        <f t="shared" si="27"/>
        <v>%</v>
      </c>
      <c r="Z38" s="30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30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30"/>
      <c r="AK38" s="23">
        <f t="shared" si="32"/>
        <v>0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3" t="s">
        <v>71</v>
      </c>
      <c r="E39" s="18">
        <v>7500</v>
      </c>
      <c r="F39" s="34"/>
      <c r="G39" s="19">
        <v>45363.81</v>
      </c>
      <c r="H39" s="19">
        <v>275952.23999999993</v>
      </c>
      <c r="I39" s="23">
        <v>567165</v>
      </c>
      <c r="J39" s="8">
        <f t="shared" si="24"/>
        <v>0.48654666631403548</v>
      </c>
      <c r="K39" s="30"/>
      <c r="L39" s="19">
        <v>0</v>
      </c>
      <c r="M39" s="19">
        <v>0</v>
      </c>
      <c r="N39" s="19">
        <v>0</v>
      </c>
      <c r="O39" s="8" t="str">
        <f t="shared" si="25"/>
        <v>%</v>
      </c>
      <c r="P39" s="30"/>
      <c r="Q39" s="23">
        <v>0</v>
      </c>
      <c r="R39" s="23">
        <v>0</v>
      </c>
      <c r="S39" s="23">
        <v>0</v>
      </c>
      <c r="T39" s="8" t="str">
        <f t="shared" si="26"/>
        <v>%</v>
      </c>
      <c r="U39" s="30"/>
      <c r="V39" s="23">
        <v>0</v>
      </c>
      <c r="W39" s="23">
        <v>0</v>
      </c>
      <c r="X39" s="23">
        <v>0</v>
      </c>
      <c r="Y39" s="8" t="str">
        <f t="shared" si="27"/>
        <v>%</v>
      </c>
      <c r="Z39" s="30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30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30"/>
      <c r="AK39" s="23">
        <f t="shared" si="32"/>
        <v>45363.81</v>
      </c>
      <c r="AL39" s="23">
        <f t="shared" si="33"/>
        <v>275952.23999999993</v>
      </c>
      <c r="AM39" s="23">
        <f t="shared" si="34"/>
        <v>567165</v>
      </c>
      <c r="AN39" s="8">
        <f t="shared" si="31"/>
        <v>0.48654666631403548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3" t="s">
        <v>72</v>
      </c>
      <c r="E40" s="18">
        <v>7600</v>
      </c>
      <c r="F40" s="34"/>
      <c r="G40" s="19">
        <v>0</v>
      </c>
      <c r="H40" s="19">
        <v>0</v>
      </c>
      <c r="I40" s="23">
        <v>0</v>
      </c>
      <c r="J40" s="8" t="str">
        <f t="shared" si="24"/>
        <v>%</v>
      </c>
      <c r="K40" s="30"/>
      <c r="L40" s="19">
        <v>194606.9</v>
      </c>
      <c r="M40" s="19">
        <v>1235576.8500000001</v>
      </c>
      <c r="N40" s="19">
        <v>3387595</v>
      </c>
      <c r="O40" s="8">
        <f t="shared" si="25"/>
        <v>0.36473570482894208</v>
      </c>
      <c r="P40" s="30"/>
      <c r="Q40" s="23">
        <v>0</v>
      </c>
      <c r="R40" s="23">
        <v>0</v>
      </c>
      <c r="S40" s="23">
        <v>0</v>
      </c>
      <c r="T40" s="8" t="str">
        <f t="shared" si="26"/>
        <v>%</v>
      </c>
      <c r="U40" s="30"/>
      <c r="V40" s="23">
        <v>0</v>
      </c>
      <c r="W40" s="23">
        <v>0</v>
      </c>
      <c r="X40" s="23">
        <v>0</v>
      </c>
      <c r="Y40" s="8" t="str">
        <f t="shared" si="27"/>
        <v>%</v>
      </c>
      <c r="Z40" s="30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30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30"/>
      <c r="AK40" s="23">
        <f t="shared" si="32"/>
        <v>194606.9</v>
      </c>
      <c r="AL40" s="23">
        <f t="shared" si="33"/>
        <v>1235576.8500000001</v>
      </c>
      <c r="AM40" s="23">
        <f t="shared" si="34"/>
        <v>3387595</v>
      </c>
      <c r="AN40" s="8">
        <f t="shared" si="31"/>
        <v>0.36473570482894208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3" t="s">
        <v>73</v>
      </c>
      <c r="E41" s="18">
        <v>7700</v>
      </c>
      <c r="F41" s="34"/>
      <c r="G41" s="19">
        <v>14365.39</v>
      </c>
      <c r="H41" s="19">
        <v>95086.06</v>
      </c>
      <c r="I41" s="23">
        <v>201182</v>
      </c>
      <c r="J41" s="8">
        <f t="shared" si="24"/>
        <v>0.47263701523993201</v>
      </c>
      <c r="K41" s="30"/>
      <c r="L41" s="19">
        <v>0</v>
      </c>
      <c r="M41" s="19">
        <v>0</v>
      </c>
      <c r="N41" s="19">
        <v>0</v>
      </c>
      <c r="O41" s="8" t="str">
        <f t="shared" si="25"/>
        <v>%</v>
      </c>
      <c r="P41" s="30"/>
      <c r="Q41" s="23">
        <v>22.34</v>
      </c>
      <c r="R41" s="23">
        <v>7991.68</v>
      </c>
      <c r="S41" s="23">
        <v>16388</v>
      </c>
      <c r="T41" s="8">
        <f t="shared" si="26"/>
        <v>0.48765438125457655</v>
      </c>
      <c r="U41" s="30"/>
      <c r="V41" s="23">
        <v>0</v>
      </c>
      <c r="W41" s="23">
        <v>0</v>
      </c>
      <c r="X41" s="23">
        <v>0</v>
      </c>
      <c r="Y41" s="8" t="str">
        <f t="shared" si="27"/>
        <v>%</v>
      </c>
      <c r="Z41" s="30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30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30"/>
      <c r="AK41" s="23">
        <f t="shared" si="32"/>
        <v>14387.73</v>
      </c>
      <c r="AL41" s="23">
        <f t="shared" si="33"/>
        <v>103077.73999999999</v>
      </c>
      <c r="AM41" s="23">
        <f t="shared" si="34"/>
        <v>217570</v>
      </c>
      <c r="AN41" s="8">
        <f t="shared" si="31"/>
        <v>0.47376816656708182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3" t="s">
        <v>74</v>
      </c>
      <c r="E42" s="18">
        <v>7800</v>
      </c>
      <c r="F42" s="34"/>
      <c r="G42" s="19">
        <v>226549.15000000002</v>
      </c>
      <c r="H42" s="19">
        <v>1417358.21</v>
      </c>
      <c r="I42" s="23">
        <v>2637382</v>
      </c>
      <c r="J42" s="8">
        <f t="shared" si="24"/>
        <v>0.53741104246559657</v>
      </c>
      <c r="K42" s="30"/>
      <c r="L42" s="19">
        <v>0</v>
      </c>
      <c r="M42" s="19">
        <v>0</v>
      </c>
      <c r="N42" s="19">
        <v>0</v>
      </c>
      <c r="O42" s="8" t="str">
        <f t="shared" si="25"/>
        <v>%</v>
      </c>
      <c r="P42" s="30"/>
      <c r="Q42" s="23">
        <v>35.729999999999997</v>
      </c>
      <c r="R42" s="23">
        <v>52731.86</v>
      </c>
      <c r="S42" s="23">
        <v>133206</v>
      </c>
      <c r="T42" s="8">
        <f t="shared" si="26"/>
        <v>0.39586700298785338</v>
      </c>
      <c r="U42" s="30"/>
      <c r="V42" s="23">
        <v>0</v>
      </c>
      <c r="W42" s="23">
        <v>0</v>
      </c>
      <c r="X42" s="23">
        <v>0</v>
      </c>
      <c r="Y42" s="8" t="str">
        <f t="shared" si="27"/>
        <v>%</v>
      </c>
      <c r="Z42" s="30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30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30"/>
      <c r="AK42" s="23">
        <f t="shared" si="32"/>
        <v>226584.88000000003</v>
      </c>
      <c r="AL42" s="23">
        <f t="shared" si="33"/>
        <v>1470090.07</v>
      </c>
      <c r="AM42" s="23">
        <f t="shared" si="34"/>
        <v>2770588</v>
      </c>
      <c r="AN42" s="8">
        <f t="shared" si="31"/>
        <v>0.53060580281153313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3" t="s">
        <v>75</v>
      </c>
      <c r="E43" s="18">
        <v>7900</v>
      </c>
      <c r="F43" s="34"/>
      <c r="G43" s="19">
        <v>12437.460000000001</v>
      </c>
      <c r="H43" s="19">
        <v>83943.93</v>
      </c>
      <c r="I43" s="23">
        <v>141340</v>
      </c>
      <c r="J43" s="8">
        <f t="shared" si="24"/>
        <v>0.59391488609027876</v>
      </c>
      <c r="K43" s="30"/>
      <c r="L43" s="19">
        <v>0</v>
      </c>
      <c r="M43" s="19">
        <v>0</v>
      </c>
      <c r="N43" s="19">
        <v>0</v>
      </c>
      <c r="O43" s="8" t="str">
        <f t="shared" si="25"/>
        <v>%</v>
      </c>
      <c r="P43" s="30"/>
      <c r="Q43" s="23">
        <v>21119.5</v>
      </c>
      <c r="R43" s="23">
        <v>537756.42999999993</v>
      </c>
      <c r="S43" s="23">
        <v>1325115</v>
      </c>
      <c r="T43" s="8">
        <f t="shared" si="26"/>
        <v>0.40581868743467542</v>
      </c>
      <c r="U43" s="30"/>
      <c r="V43" s="23">
        <v>0</v>
      </c>
      <c r="W43" s="23">
        <v>0</v>
      </c>
      <c r="X43" s="23">
        <v>0</v>
      </c>
      <c r="Y43" s="8" t="str">
        <f t="shared" si="27"/>
        <v>%</v>
      </c>
      <c r="Z43" s="30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30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30"/>
      <c r="AK43" s="23">
        <f t="shared" si="32"/>
        <v>33556.959999999999</v>
      </c>
      <c r="AL43" s="23">
        <f t="shared" si="33"/>
        <v>621700.35999999987</v>
      </c>
      <c r="AM43" s="23">
        <f t="shared" si="34"/>
        <v>1466455</v>
      </c>
      <c r="AN43" s="8">
        <f t="shared" si="31"/>
        <v>0.42394779246550346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3" t="s">
        <v>76</v>
      </c>
      <c r="E44" s="18">
        <v>8100</v>
      </c>
      <c r="F44" s="34"/>
      <c r="G44" s="19">
        <v>0</v>
      </c>
      <c r="H44" s="19">
        <v>0</v>
      </c>
      <c r="I44" s="23">
        <v>0</v>
      </c>
      <c r="J44" s="8" t="str">
        <f t="shared" si="24"/>
        <v>%</v>
      </c>
      <c r="K44" s="30"/>
      <c r="L44" s="19">
        <v>0</v>
      </c>
      <c r="M44" s="19">
        <v>0</v>
      </c>
      <c r="N44" s="19">
        <v>0</v>
      </c>
      <c r="O44" s="8" t="str">
        <f t="shared" si="25"/>
        <v>%</v>
      </c>
      <c r="P44" s="30"/>
      <c r="Q44" s="23">
        <v>0</v>
      </c>
      <c r="R44" s="23">
        <v>0</v>
      </c>
      <c r="S44" s="23">
        <v>65800</v>
      </c>
      <c r="T44" s="8">
        <f t="shared" si="26"/>
        <v>0</v>
      </c>
      <c r="U44" s="30"/>
      <c r="V44" s="23">
        <v>0</v>
      </c>
      <c r="W44" s="23">
        <v>0</v>
      </c>
      <c r="X44" s="23">
        <v>0</v>
      </c>
      <c r="Y44" s="8" t="str">
        <f t="shared" si="27"/>
        <v>%</v>
      </c>
      <c r="Z44" s="30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30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30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3" t="s">
        <v>77</v>
      </c>
      <c r="E45" s="18">
        <v>8200</v>
      </c>
      <c r="F45" s="34"/>
      <c r="G45" s="19">
        <v>7236.7100000000009</v>
      </c>
      <c r="H45" s="19">
        <v>83052.55</v>
      </c>
      <c r="I45" s="23">
        <v>113580</v>
      </c>
      <c r="J45" s="8">
        <f t="shared" si="24"/>
        <v>0.73122512766332104</v>
      </c>
      <c r="K45" s="30"/>
      <c r="L45" s="19">
        <v>0</v>
      </c>
      <c r="M45" s="19">
        <v>0</v>
      </c>
      <c r="N45" s="19">
        <v>0</v>
      </c>
      <c r="O45" s="8" t="str">
        <f t="shared" si="25"/>
        <v>%</v>
      </c>
      <c r="P45" s="30"/>
      <c r="Q45" s="23">
        <v>0</v>
      </c>
      <c r="R45" s="23">
        <v>0</v>
      </c>
      <c r="S45" s="23">
        <v>0</v>
      </c>
      <c r="T45" s="8" t="str">
        <f t="shared" si="26"/>
        <v>%</v>
      </c>
      <c r="U45" s="30"/>
      <c r="V45" s="23">
        <v>0</v>
      </c>
      <c r="W45" s="23">
        <v>0</v>
      </c>
      <c r="X45" s="23">
        <v>0</v>
      </c>
      <c r="Y45" s="8" t="str">
        <f t="shared" si="27"/>
        <v>%</v>
      </c>
      <c r="Z45" s="30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30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30"/>
      <c r="AK45" s="23">
        <f t="shared" si="32"/>
        <v>7236.7100000000009</v>
      </c>
      <c r="AL45" s="23">
        <f t="shared" si="33"/>
        <v>83052.55</v>
      </c>
      <c r="AM45" s="23">
        <f t="shared" si="34"/>
        <v>113580</v>
      </c>
      <c r="AN45" s="8">
        <f t="shared" si="31"/>
        <v>0.73122512766332104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3" t="s">
        <v>78</v>
      </c>
      <c r="E46" s="18">
        <v>9100</v>
      </c>
      <c r="F46" s="34"/>
      <c r="G46" s="19">
        <v>0</v>
      </c>
      <c r="H46" s="19">
        <v>0</v>
      </c>
      <c r="I46" s="23">
        <v>0</v>
      </c>
      <c r="J46" s="8" t="str">
        <f t="shared" si="24"/>
        <v>%</v>
      </c>
      <c r="K46" s="30"/>
      <c r="L46" s="19">
        <v>0</v>
      </c>
      <c r="M46" s="19">
        <v>0</v>
      </c>
      <c r="N46" s="19">
        <v>0</v>
      </c>
      <c r="O46" s="8" t="str">
        <f t="shared" si="25"/>
        <v>%</v>
      </c>
      <c r="P46" s="30"/>
      <c r="Q46" s="23">
        <v>0</v>
      </c>
      <c r="R46" s="23">
        <v>445</v>
      </c>
      <c r="S46" s="23">
        <v>0</v>
      </c>
      <c r="T46" s="8" t="str">
        <f t="shared" si="26"/>
        <v>%</v>
      </c>
      <c r="U46" s="30"/>
      <c r="V46" s="23">
        <v>0</v>
      </c>
      <c r="W46" s="23">
        <v>0</v>
      </c>
      <c r="X46" s="23">
        <v>0</v>
      </c>
      <c r="Y46" s="8" t="str">
        <f t="shared" si="27"/>
        <v>%</v>
      </c>
      <c r="Z46" s="30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30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30"/>
      <c r="AK46" s="23">
        <f t="shared" si="32"/>
        <v>0</v>
      </c>
      <c r="AL46" s="23">
        <f t="shared" si="33"/>
        <v>445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3" t="s">
        <v>79</v>
      </c>
      <c r="E47" s="18">
        <v>9200</v>
      </c>
      <c r="F47" s="34"/>
      <c r="G47" s="19">
        <v>34968.15</v>
      </c>
      <c r="H47" s="19">
        <v>100131.34</v>
      </c>
      <c r="I47" s="23">
        <v>359479</v>
      </c>
      <c r="J47" s="8">
        <f t="shared" si="24"/>
        <v>0.27854572867956123</v>
      </c>
      <c r="K47" s="30"/>
      <c r="L47" s="19">
        <v>0</v>
      </c>
      <c r="M47" s="19">
        <v>0</v>
      </c>
      <c r="N47" s="19">
        <v>0</v>
      </c>
      <c r="O47" s="8" t="str">
        <f t="shared" si="25"/>
        <v>%</v>
      </c>
      <c r="P47" s="30"/>
      <c r="Q47" s="23">
        <v>0</v>
      </c>
      <c r="R47" s="23">
        <v>0</v>
      </c>
      <c r="S47" s="23">
        <v>0</v>
      </c>
      <c r="T47" s="8" t="str">
        <f t="shared" si="26"/>
        <v>%</v>
      </c>
      <c r="U47" s="30"/>
      <c r="V47" s="23">
        <v>0</v>
      </c>
      <c r="W47" s="23">
        <v>0</v>
      </c>
      <c r="X47" s="23">
        <v>0</v>
      </c>
      <c r="Y47" s="8" t="str">
        <f t="shared" si="27"/>
        <v>%</v>
      </c>
      <c r="Z47" s="30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30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30"/>
      <c r="AK47" s="23">
        <f t="shared" si="32"/>
        <v>34968.15</v>
      </c>
      <c r="AL47" s="23">
        <f t="shared" si="33"/>
        <v>100131.34</v>
      </c>
      <c r="AM47" s="23">
        <f t="shared" si="34"/>
        <v>359479</v>
      </c>
      <c r="AN47" s="8">
        <f t="shared" si="31"/>
        <v>0.27854572867956123</v>
      </c>
    </row>
    <row r="48" spans="1:40" ht="15.75" x14ac:dyDescent="0.25">
      <c r="A48" s="14"/>
      <c r="B48" s="3"/>
      <c r="C48" s="5"/>
      <c r="D48" s="33" t="s">
        <v>80</v>
      </c>
      <c r="E48" s="18">
        <v>9800</v>
      </c>
      <c r="F48" s="34"/>
      <c r="G48" s="19">
        <v>0</v>
      </c>
      <c r="H48" s="19">
        <v>0</v>
      </c>
      <c r="I48" s="23">
        <v>0</v>
      </c>
      <c r="J48" s="8"/>
      <c r="K48" s="30"/>
      <c r="L48" s="23">
        <v>0</v>
      </c>
      <c r="M48" s="23">
        <v>0</v>
      </c>
      <c r="N48" s="23">
        <v>0</v>
      </c>
      <c r="O48" s="8"/>
      <c r="P48" s="30"/>
      <c r="Q48" s="23">
        <v>0</v>
      </c>
      <c r="R48" s="23">
        <v>0</v>
      </c>
      <c r="S48" s="23">
        <v>0</v>
      </c>
      <c r="T48" s="8"/>
      <c r="U48" s="30"/>
      <c r="V48" s="23">
        <v>1850.68</v>
      </c>
      <c r="W48" s="23">
        <v>8697.9699999999993</v>
      </c>
      <c r="X48" s="23">
        <v>0</v>
      </c>
      <c r="Y48" s="8" t="str">
        <f t="shared" si="27"/>
        <v>%</v>
      </c>
      <c r="Z48" s="30"/>
      <c r="AA48" s="23">
        <v>0</v>
      </c>
      <c r="AB48" s="23">
        <v>0</v>
      </c>
      <c r="AC48" s="23">
        <v>0</v>
      </c>
      <c r="AD48" s="8"/>
      <c r="AE48" s="30"/>
      <c r="AF48" s="23">
        <v>0</v>
      </c>
      <c r="AG48" s="23">
        <v>0</v>
      </c>
      <c r="AH48" s="23">
        <v>0</v>
      </c>
      <c r="AI48" s="8"/>
      <c r="AJ48" s="30"/>
      <c r="AK48" s="23">
        <f t="shared" si="32"/>
        <v>1850.68</v>
      </c>
      <c r="AL48" s="23">
        <f t="shared" si="33"/>
        <v>8697.9699999999993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3" t="s">
        <v>81</v>
      </c>
      <c r="E49" s="18">
        <v>9900</v>
      </c>
      <c r="F49" s="34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30"/>
      <c r="L49" s="19">
        <v>0</v>
      </c>
      <c r="M49" s="19">
        <v>0</v>
      </c>
      <c r="N49" s="19">
        <v>0</v>
      </c>
      <c r="O49" s="8" t="str">
        <f t="shared" si="25"/>
        <v>%</v>
      </c>
      <c r="P49" s="30"/>
      <c r="Q49" s="23">
        <v>0</v>
      </c>
      <c r="R49" s="23">
        <v>0</v>
      </c>
      <c r="S49" s="23">
        <v>0</v>
      </c>
      <c r="T49" s="8" t="str">
        <f t="shared" si="26"/>
        <v>%</v>
      </c>
      <c r="U49" s="30"/>
      <c r="V49" s="23">
        <v>0</v>
      </c>
      <c r="W49" s="23">
        <v>0</v>
      </c>
      <c r="X49" s="23">
        <v>0</v>
      </c>
      <c r="Y49" s="8" t="str">
        <f t="shared" si="27"/>
        <v>%</v>
      </c>
      <c r="Z49" s="30"/>
      <c r="AA49" s="23">
        <v>365049.83999999997</v>
      </c>
      <c r="AB49" s="23">
        <v>2831291.07</v>
      </c>
      <c r="AC49" s="23">
        <v>5120384</v>
      </c>
      <c r="AD49" s="8">
        <f t="shared" si="28"/>
        <v>0.55294506622940776</v>
      </c>
      <c r="AE49" s="30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30"/>
      <c r="AK49" s="23">
        <f t="shared" si="32"/>
        <v>365049.83999999997</v>
      </c>
      <c r="AL49" s="23">
        <f t="shared" si="33"/>
        <v>2831291.07</v>
      </c>
      <c r="AM49" s="23">
        <f t="shared" si="34"/>
        <v>5120384</v>
      </c>
      <c r="AN49" s="8">
        <f t="shared" si="31"/>
        <v>0.55294506622940776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9">
        <f>SUM(G33:G47)</f>
        <v>413355.07000000012</v>
      </c>
      <c r="H50" s="59">
        <f>SUM(H33:H47)</f>
        <v>2526766.1699999995</v>
      </c>
      <c r="I50" s="59">
        <f>SUM(I33:I49)</f>
        <v>5091452</v>
      </c>
      <c r="J50" s="32">
        <f>IF(I50=0,"",H50/I50)</f>
        <v>0.4962761448011293</v>
      </c>
      <c r="K50" s="30"/>
      <c r="L50" s="59">
        <f>SUM(L33:L47)</f>
        <v>194606.9</v>
      </c>
      <c r="M50" s="59">
        <f>SUM(M33:M47)</f>
        <v>1235576.8500000001</v>
      </c>
      <c r="N50" s="59">
        <f>SUM(N33:N47)</f>
        <v>3387595</v>
      </c>
      <c r="O50" s="32">
        <f>IF(N50=0,"",M50/N50)</f>
        <v>0.36473570482894208</v>
      </c>
      <c r="P50" s="30"/>
      <c r="Q50" s="59">
        <f>SUM(Q33:Q47)</f>
        <v>313758.55</v>
      </c>
      <c r="R50" s="59">
        <f>SUM(R33:R47)</f>
        <v>3165812.4000000004</v>
      </c>
      <c r="S50" s="59">
        <f>SUM(S33:S47)</f>
        <v>9458223</v>
      </c>
      <c r="T50" s="32">
        <f>IF(S50=0,"",R50/S50)</f>
        <v>0.33471534769269029</v>
      </c>
      <c r="U50" s="30"/>
      <c r="V50" s="59">
        <f>SUM(V33:V49)</f>
        <v>1850.68</v>
      </c>
      <c r="W50" s="59">
        <f>SUM(W33:W49)</f>
        <v>8697.9699999999993</v>
      </c>
      <c r="X50" s="59">
        <f>SUM(X33:X49)</f>
        <v>0</v>
      </c>
      <c r="Y50" s="32" t="str">
        <f>IF(X50=0,"",W50/X50)</f>
        <v/>
      </c>
      <c r="Z50" s="30"/>
      <c r="AA50" s="59">
        <f>SUM(AA33:AA49)</f>
        <v>365049.83999999997</v>
      </c>
      <c r="AB50" s="59">
        <f>SUM(AB33:AB49)</f>
        <v>2831291.07</v>
      </c>
      <c r="AC50" s="59">
        <f>SUM(AC33:AC49)</f>
        <v>5120384</v>
      </c>
      <c r="AD50" s="32">
        <f>IF(AC50=0,"",AB50/AC50)</f>
        <v>0.55294506622940776</v>
      </c>
      <c r="AE50" s="30"/>
      <c r="AF50" s="59">
        <f>SUM(AF33:AF49)</f>
        <v>0</v>
      </c>
      <c r="AG50" s="59">
        <f>SUM(AG33:AG49)</f>
        <v>0</v>
      </c>
      <c r="AH50" s="59">
        <f>SUM(AH33:AH49)</f>
        <v>0</v>
      </c>
      <c r="AI50" s="32" t="str">
        <f>IF(AH50=0,"",AG50/AH50)</f>
        <v/>
      </c>
      <c r="AJ50" s="30"/>
      <c r="AK50" s="59">
        <f>SUM(AK33:AK49)</f>
        <v>1288621.04</v>
      </c>
      <c r="AL50" s="59">
        <f>SUM(AL33:AL49)</f>
        <v>9768144.459999999</v>
      </c>
      <c r="AM50" s="59">
        <f>SUM(AM33:AM49)</f>
        <v>23057654</v>
      </c>
      <c r="AN50" s="32">
        <f>IF(AM50=0,"",AL50/AM50)</f>
        <v>0.42363999650614931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60">
        <f>G29-G50</f>
        <v>2389.5499999998719</v>
      </c>
      <c r="H51" s="60">
        <f>H29-H50</f>
        <v>-295787.67999999924</v>
      </c>
      <c r="I51" s="60">
        <f>I29-I50</f>
        <v>-1574031</v>
      </c>
      <c r="J51" s="32">
        <f>IF(I51=0,"",H51/I51)</f>
        <v>0.18791731547853838</v>
      </c>
      <c r="K51" s="30"/>
      <c r="L51" s="60">
        <f>L29-L50</f>
        <v>-13767.470000000001</v>
      </c>
      <c r="M51" s="60">
        <f>M29-M50</f>
        <v>-874622.24000000011</v>
      </c>
      <c r="N51" s="60">
        <f>N29-N50</f>
        <v>491930</v>
      </c>
      <c r="O51" s="32">
        <f>IF(N51=0,"",M51/N51)</f>
        <v>-1.7779404386803002</v>
      </c>
      <c r="P51" s="30"/>
      <c r="Q51" s="60">
        <f>Q29-Q50</f>
        <v>372321.2</v>
      </c>
      <c r="R51" s="60">
        <f>R29-R50</f>
        <v>338923.49999999953</v>
      </c>
      <c r="S51" s="60">
        <f>S29-S50</f>
        <v>0</v>
      </c>
      <c r="T51" s="32" t="str">
        <f>IF(S51=0,"",R51/S51)</f>
        <v/>
      </c>
      <c r="U51" s="30"/>
      <c r="V51" s="60">
        <f>V29-V50</f>
        <v>-1850.68</v>
      </c>
      <c r="W51" s="60">
        <f>W29-W50</f>
        <v>17718.61</v>
      </c>
      <c r="X51" s="60">
        <f>X29-X50</f>
        <v>0</v>
      </c>
      <c r="Y51" s="32" t="str">
        <f>IF(X51=0,"",W51/X51)</f>
        <v/>
      </c>
      <c r="Z51" s="30"/>
      <c r="AA51" s="60">
        <f>AA29-AA50</f>
        <v>64312.740000000049</v>
      </c>
      <c r="AB51" s="60">
        <f>AB29-AB50</f>
        <v>-617214.60999999987</v>
      </c>
      <c r="AC51" s="60">
        <f>AC29-AC50</f>
        <v>0</v>
      </c>
      <c r="AD51" s="32" t="str">
        <f>IF(AC51=0,"",AB51/AC51)</f>
        <v/>
      </c>
      <c r="AE51" s="30"/>
      <c r="AF51" s="60">
        <f>AF29-AF50</f>
        <v>0</v>
      </c>
      <c r="AG51" s="60">
        <f>AG29-AG50</f>
        <v>0</v>
      </c>
      <c r="AH51" s="60">
        <f>AH29-AH50</f>
        <v>0</v>
      </c>
      <c r="AI51" s="32" t="str">
        <f>IF(AH51=0,"",AG51/AH51)</f>
        <v/>
      </c>
      <c r="AJ51" s="30"/>
      <c r="AK51" s="60">
        <f>AK29-AK50</f>
        <v>423405.34000000008</v>
      </c>
      <c r="AL51" s="60">
        <f>AL29-AL50</f>
        <v>-1430982.419999999</v>
      </c>
      <c r="AM51" s="60">
        <f>AM29-AM50</f>
        <v>-1082101</v>
      </c>
      <c r="AN51" s="32">
        <f>IF(AM51=0,"",AL51/AM51)</f>
        <v>1.3224111427676335</v>
      </c>
    </row>
    <row r="52" spans="1:40" x14ac:dyDescent="0.2">
      <c r="A52" s="3"/>
      <c r="B52" s="3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  <c r="AE52" s="30"/>
      <c r="AF52" s="30"/>
      <c r="AG52" s="30"/>
      <c r="AH52" s="30"/>
      <c r="AI52" s="8"/>
      <c r="AJ52" s="30"/>
      <c r="AK52" s="30"/>
      <c r="AL52" s="30"/>
      <c r="AM52" s="30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  <c r="AE53" s="30"/>
      <c r="AF53" s="30"/>
      <c r="AG53" s="30"/>
      <c r="AH53" s="30"/>
      <c r="AI53" s="8"/>
      <c r="AJ53" s="30"/>
      <c r="AK53" s="30"/>
      <c r="AL53" s="30"/>
      <c r="AM53" s="30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3" t="s">
        <v>42</v>
      </c>
      <c r="E54" s="36">
        <v>3600</v>
      </c>
      <c r="F54" s="5"/>
      <c r="G54" s="19">
        <v>122697.86</v>
      </c>
      <c r="H54" s="19">
        <v>1095852.8500000001</v>
      </c>
      <c r="I54" s="30">
        <v>1600027</v>
      </c>
      <c r="J54" s="8">
        <f t="shared" ref="J54:J55" si="35">IF(I54=0,"%",H54/I54)</f>
        <v>0.68489647362200767</v>
      </c>
      <c r="K54" s="30"/>
      <c r="L54" s="19">
        <v>0</v>
      </c>
      <c r="M54" s="19">
        <v>0</v>
      </c>
      <c r="N54" s="30">
        <v>0</v>
      </c>
      <c r="O54" s="8" t="str">
        <f t="shared" ref="O54:O55" si="36">IF(N54=0,"%",M54/N54)</f>
        <v>%</v>
      </c>
      <c r="P54" s="30"/>
      <c r="Q54" s="19">
        <v>0</v>
      </c>
      <c r="R54" s="19">
        <v>0</v>
      </c>
      <c r="S54" s="30">
        <v>0</v>
      </c>
      <c r="T54" s="8" t="str">
        <f t="shared" ref="T54:T55" si="37">IF(S54=0,"%",R54/S54)</f>
        <v>%</v>
      </c>
      <c r="U54" s="30"/>
      <c r="V54" s="19">
        <v>0</v>
      </c>
      <c r="W54" s="19">
        <v>0</v>
      </c>
      <c r="X54" s="30">
        <v>0</v>
      </c>
      <c r="Y54" s="8" t="str">
        <f t="shared" ref="Y54:Y55" si="38">IF(X54=0,"%",W54/X54)</f>
        <v>%</v>
      </c>
      <c r="Z54" s="30"/>
      <c r="AA54" s="19">
        <v>0</v>
      </c>
      <c r="AB54" s="19"/>
      <c r="AC54" s="30">
        <v>0</v>
      </c>
      <c r="AD54" s="8" t="str">
        <f t="shared" ref="AD54:AD55" si="39">IF(AC54=0,"%",AB54/AC54)</f>
        <v>%</v>
      </c>
      <c r="AE54" s="30"/>
      <c r="AF54" s="19">
        <v>0</v>
      </c>
      <c r="AG54" s="19">
        <v>0</v>
      </c>
      <c r="AH54" s="30">
        <v>0</v>
      </c>
      <c r="AI54" s="8" t="str">
        <f t="shared" ref="AI54:AI55" si="40">IF(AH54=0,"%",AG54/AH54)</f>
        <v>%</v>
      </c>
      <c r="AJ54" s="30"/>
      <c r="AK54" s="23">
        <f>G54+L54+Q54+V54+AA54+AF54</f>
        <v>122697.86</v>
      </c>
      <c r="AL54" s="23">
        <f>H54+M54+R54+W54+AB54+AG54</f>
        <v>1095852.8500000001</v>
      </c>
      <c r="AM54" s="23">
        <f t="shared" ref="AM54" si="41">I54+N54+S54+X54+AC54+AH54</f>
        <v>1600027</v>
      </c>
      <c r="AN54" s="8">
        <f t="shared" ref="AN54:AN55" si="42">IF(AM54=0,"%",AL54/AM54)</f>
        <v>0.68489647362200767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3" t="s">
        <v>43</v>
      </c>
      <c r="E55" s="36">
        <v>9700</v>
      </c>
      <c r="F55" s="5"/>
      <c r="G55" s="19"/>
      <c r="H55" s="19"/>
      <c r="I55" s="30">
        <v>75000</v>
      </c>
      <c r="J55" s="8">
        <f t="shared" si="35"/>
        <v>0</v>
      </c>
      <c r="K55" s="30"/>
      <c r="L55" s="19">
        <v>0</v>
      </c>
      <c r="M55" s="19">
        <v>0</v>
      </c>
      <c r="N55" s="30">
        <v>0</v>
      </c>
      <c r="O55" s="8" t="str">
        <f t="shared" si="36"/>
        <v>%</v>
      </c>
      <c r="P55" s="30"/>
      <c r="Q55" s="19">
        <v>0</v>
      </c>
      <c r="R55" s="19">
        <v>74874.350000000006</v>
      </c>
      <c r="S55" s="30">
        <v>0</v>
      </c>
      <c r="T55" s="8" t="str">
        <f t="shared" si="37"/>
        <v>%</v>
      </c>
      <c r="U55" s="30"/>
      <c r="V55" s="19">
        <v>0</v>
      </c>
      <c r="W55" s="19">
        <v>0</v>
      </c>
      <c r="X55" s="30">
        <v>0</v>
      </c>
      <c r="Y55" s="8" t="str">
        <f t="shared" si="38"/>
        <v>%</v>
      </c>
      <c r="Z55" s="30"/>
      <c r="AA55" s="19">
        <v>0</v>
      </c>
      <c r="AB55" s="19">
        <v>0</v>
      </c>
      <c r="AC55" s="30">
        <v>0</v>
      </c>
      <c r="AD55" s="8" t="str">
        <f t="shared" si="39"/>
        <v>%</v>
      </c>
      <c r="AE55" s="30"/>
      <c r="AF55" s="19">
        <v>0</v>
      </c>
      <c r="AG55" s="19">
        <v>0</v>
      </c>
      <c r="AH55" s="30">
        <v>0</v>
      </c>
      <c r="AI55" s="8" t="str">
        <f t="shared" si="40"/>
        <v>%</v>
      </c>
      <c r="AJ55" s="30"/>
      <c r="AK55" s="23">
        <f>G55+L55+Q55+V55+AA55+AF55</f>
        <v>0</v>
      </c>
      <c r="AL55" s="23">
        <f>H55+M55+R55+W55+AB55+AG55</f>
        <v>74874.350000000006</v>
      </c>
      <c r="AM55" s="23">
        <f>I55+N55+S55+X55+AC55+AH55</f>
        <v>75000</v>
      </c>
      <c r="AN55" s="8">
        <f t="shared" si="42"/>
        <v>0.99832466666666675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1">
        <f>SUM(G54:G55)</f>
        <v>122697.86</v>
      </c>
      <c r="H56" s="31">
        <f>SUM(H54-H55)</f>
        <v>1095852.8500000001</v>
      </c>
      <c r="I56" s="31">
        <f>SUM(I54:I55)</f>
        <v>1675027</v>
      </c>
      <c r="J56" s="32">
        <f>IF(I56=0,"",H56/I56)</f>
        <v>0.65422996166628966</v>
      </c>
      <c r="K56" s="30"/>
      <c r="L56" s="31">
        <f>SUM(L54:L55)</f>
        <v>0</v>
      </c>
      <c r="M56" s="31">
        <f>M54-M55</f>
        <v>0</v>
      </c>
      <c r="N56" s="31">
        <f>SUM(N54:N55)</f>
        <v>0</v>
      </c>
      <c r="O56" s="32" t="str">
        <f>IF(N56=0,"",M56/N56)</f>
        <v/>
      </c>
      <c r="P56" s="30"/>
      <c r="Q56" s="31">
        <f>SUM(Q54:Q55)</f>
        <v>0</v>
      </c>
      <c r="R56" s="31">
        <f>R54-R55</f>
        <v>-74874.350000000006</v>
      </c>
      <c r="S56" s="31">
        <f>SUM(S54:S55)</f>
        <v>0</v>
      </c>
      <c r="T56" s="32" t="str">
        <f>IF(S56=0,"",R56/S56)</f>
        <v/>
      </c>
      <c r="U56" s="30"/>
      <c r="V56" s="31">
        <f>SUM(V54:V55)</f>
        <v>0</v>
      </c>
      <c r="W56" s="31">
        <f>SUM(W54:W55)</f>
        <v>0</v>
      </c>
      <c r="X56" s="31">
        <f>SUM(X54:X55)</f>
        <v>0</v>
      </c>
      <c r="Y56" s="32" t="str">
        <f>IF(X56=0,"",W56/X56)</f>
        <v/>
      </c>
      <c r="Z56" s="30"/>
      <c r="AA56" s="31">
        <f>SUM(AA54:AA55)</f>
        <v>0</v>
      </c>
      <c r="AB56" s="31">
        <f>SUM(AB54:AB55)</f>
        <v>0</v>
      </c>
      <c r="AC56" s="31">
        <f>SUM(AC54:AC55)</f>
        <v>0</v>
      </c>
      <c r="AD56" s="32" t="str">
        <f>IF(AC56=0,"",AB56/AC56)</f>
        <v/>
      </c>
      <c r="AE56" s="30"/>
      <c r="AF56" s="31">
        <f>SUM(AF54:AF55)</f>
        <v>0</v>
      </c>
      <c r="AG56" s="31">
        <f>SUM(AG54:AG55)</f>
        <v>0</v>
      </c>
      <c r="AH56" s="31">
        <f>SUM(AH54:AH55)</f>
        <v>0</v>
      </c>
      <c r="AI56" s="32" t="str">
        <f>IF(AH56=0,"",AG56/AH56)</f>
        <v/>
      </c>
      <c r="AJ56" s="30"/>
      <c r="AK56" s="31">
        <f>SUM(AK54:AK55)</f>
        <v>122697.86</v>
      </c>
      <c r="AL56" s="31">
        <f>AL54-AL55</f>
        <v>1020978.5000000001</v>
      </c>
      <c r="AM56" s="31">
        <f>SUM(AM54:AM55)</f>
        <v>1675027</v>
      </c>
      <c r="AN56" s="32">
        <f>IF(AM56=0,"",AL56/AM56)</f>
        <v>0.60952957773217986</v>
      </c>
    </row>
    <row r="57" spans="1:40" x14ac:dyDescent="0.2">
      <c r="A57" s="3"/>
      <c r="B57" s="3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  <c r="AE57" s="30"/>
      <c r="AF57" s="30"/>
      <c r="AG57" s="30"/>
      <c r="AH57" s="30"/>
      <c r="AI57" s="8"/>
      <c r="AJ57" s="30"/>
      <c r="AK57" s="30"/>
      <c r="AL57" s="30"/>
      <c r="AM57" s="30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1"/>
      <c r="H58" s="61">
        <f>H51+H56</f>
        <v>800065.17000000086</v>
      </c>
      <c r="I58" s="61"/>
      <c r="J58" s="62" t="str">
        <f>IF(I58=0,"",H58/I58)</f>
        <v/>
      </c>
      <c r="K58" s="61"/>
      <c r="L58" s="61"/>
      <c r="M58" s="61">
        <f>M29-M50+M56</f>
        <v>-874622.24000000011</v>
      </c>
      <c r="N58" s="61">
        <f>N29-N50+N56</f>
        <v>491930</v>
      </c>
      <c r="O58" s="61"/>
      <c r="P58" s="61">
        <f>P29-P50+P56</f>
        <v>0</v>
      </c>
      <c r="Q58" s="61"/>
      <c r="R58" s="61">
        <f>R29-R50+R56</f>
        <v>264049.14999999956</v>
      </c>
      <c r="S58" s="61"/>
      <c r="T58" s="61"/>
      <c r="U58" s="61"/>
      <c r="V58" s="61"/>
      <c r="W58" s="61">
        <f>W29-W50+W56</f>
        <v>17718.61</v>
      </c>
      <c r="X58" s="61">
        <f>X29-X50+X56</f>
        <v>0</v>
      </c>
      <c r="Y58" s="61"/>
      <c r="Z58" s="61">
        <f>Z29-Z50+Z56</f>
        <v>0</v>
      </c>
      <c r="AA58" s="61"/>
      <c r="AB58" s="61">
        <f>AB29-AB50+AB56</f>
        <v>-617214.60999999987</v>
      </c>
      <c r="AC58" s="61">
        <f>AC29-AC50+AC56</f>
        <v>0</v>
      </c>
      <c r="AD58" s="61"/>
      <c r="AE58" s="61"/>
      <c r="AF58" s="61"/>
      <c r="AG58" s="61">
        <f>AG29-AG50+AG56</f>
        <v>0</v>
      </c>
      <c r="AH58" s="61">
        <f>AH29-AH50+AH56</f>
        <v>0</v>
      </c>
      <c r="AI58" s="61"/>
      <c r="AJ58" s="61"/>
      <c r="AK58" s="61"/>
      <c r="AL58" s="61">
        <f>AL29-AL50+AL56</f>
        <v>-410003.91999999888</v>
      </c>
      <c r="AM58" s="30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1"/>
      <c r="H59" s="61">
        <v>-2633432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/>
      <c r="X59" s="61"/>
      <c r="Y59" s="62" t="str">
        <f>IF(X59=0,"",W59/X59)</f>
        <v/>
      </c>
      <c r="Z59" s="61"/>
      <c r="AA59" s="61"/>
      <c r="AB59" s="61">
        <v>0</v>
      </c>
      <c r="AC59" s="61"/>
      <c r="AD59" s="62" t="str">
        <f>IF(AC59=0,"",AB59/AC59)</f>
        <v/>
      </c>
      <c r="AE59" s="61"/>
      <c r="AF59" s="61"/>
      <c r="AG59" s="61">
        <v>11541079</v>
      </c>
      <c r="AH59" s="61"/>
      <c r="AI59" s="62" t="str">
        <f>IF(AH59=0,"",AG59/AH59)</f>
        <v/>
      </c>
      <c r="AJ59" s="61"/>
      <c r="AK59" s="61"/>
      <c r="AL59" s="61">
        <f>H59+M59+R59+W59+AB59+AG59</f>
        <v>10895678</v>
      </c>
      <c r="AM59" s="30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  <c r="AE60" s="61"/>
      <c r="AF60" s="61"/>
      <c r="AG60" s="61"/>
      <c r="AH60" s="61"/>
      <c r="AI60" s="62" t="str">
        <f>IF(AH60=0,"",AG60/AH60)</f>
        <v/>
      </c>
      <c r="AJ60" s="61"/>
      <c r="AK60" s="61"/>
      <c r="AL60" s="61"/>
      <c r="AM60" s="30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-2633432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0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0</v>
      </c>
      <c r="AC61" s="59">
        <f>SUM(AC59:AC60)</f>
        <v>0</v>
      </c>
      <c r="AD61" s="63" t="str">
        <f>IF(AC61=0,"",AB61/AC61)</f>
        <v/>
      </c>
      <c r="AE61" s="61"/>
      <c r="AF61" s="59">
        <f>SUM(AF59:AF60)</f>
        <v>0</v>
      </c>
      <c r="AG61" s="59">
        <f>SUM(AG59:AG60)</f>
        <v>11541079</v>
      </c>
      <c r="AH61" s="59">
        <f>SUM(AH59:AH60)</f>
        <v>0</v>
      </c>
      <c r="AI61" s="63" t="str">
        <f>IF(AH61=0,"",AG61/AH61)</f>
        <v/>
      </c>
      <c r="AJ61" s="61"/>
      <c r="AK61" s="59">
        <f>SUM(AK59:AK60)</f>
        <v>0</v>
      </c>
      <c r="AL61" s="59">
        <f>SUM(AL59:AL60)</f>
        <v>10895678</v>
      </c>
      <c r="AM61" s="31">
        <f>SUM(AM59:AM60)</f>
        <v>0</v>
      </c>
      <c r="AN61" s="32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1"/>
      <c r="H62" s="61"/>
      <c r="I62" s="61"/>
      <c r="J62" s="62"/>
      <c r="K62" s="61"/>
      <c r="L62" s="61"/>
      <c r="M62" s="61"/>
      <c r="N62" s="61"/>
      <c r="O62" s="62"/>
      <c r="P62" s="61"/>
      <c r="Q62" s="61"/>
      <c r="R62" s="61"/>
      <c r="S62" s="61"/>
      <c r="T62" s="62"/>
      <c r="U62" s="61"/>
      <c r="V62" s="61"/>
      <c r="W62" s="61"/>
      <c r="X62" s="61"/>
      <c r="Y62" s="62"/>
      <c r="Z62" s="61"/>
      <c r="AA62" s="61"/>
      <c r="AB62" s="61"/>
      <c r="AC62" s="61"/>
      <c r="AD62" s="62"/>
      <c r="AE62" s="61"/>
      <c r="AF62" s="61"/>
      <c r="AG62" s="61"/>
      <c r="AH62" s="61"/>
      <c r="AI62" s="62"/>
      <c r="AJ62" s="62"/>
      <c r="AK62" s="61"/>
      <c r="AL62" s="61"/>
      <c r="AM62" s="30"/>
      <c r="AN62" s="8"/>
    </row>
    <row r="63" spans="1:40" ht="28.5" customHeight="1" thickBot="1" x14ac:dyDescent="0.3">
      <c r="A63" s="3"/>
      <c r="B63" s="3"/>
      <c r="C63" s="56" t="s">
        <v>49</v>
      </c>
      <c r="D63" s="38"/>
      <c r="E63" s="38"/>
      <c r="F63" s="38"/>
      <c r="G63" s="67">
        <f>G61+G58</f>
        <v>0</v>
      </c>
      <c r="H63" s="67">
        <f>H61+H58</f>
        <v>-1833366.8299999991</v>
      </c>
      <c r="I63" s="67">
        <f>I61+I58</f>
        <v>0</v>
      </c>
      <c r="J63" s="65" t="str">
        <f>IF(I63=0,"%",H63/I63)</f>
        <v>%</v>
      </c>
      <c r="K63" s="66"/>
      <c r="L63" s="67">
        <f>L61+L58</f>
        <v>0</v>
      </c>
      <c r="M63" s="67">
        <f>M61+M58</f>
        <v>1113408.7599999998</v>
      </c>
      <c r="N63" s="67">
        <f>N61+N58</f>
        <v>491930</v>
      </c>
      <c r="O63" s="65">
        <f>IF(N63=0,"%",M63/N63)</f>
        <v>2.2633479560100009</v>
      </c>
      <c r="P63" s="66"/>
      <c r="Q63" s="67">
        <f>Q61+Q58</f>
        <v>0</v>
      </c>
      <c r="R63" s="67">
        <f>R61+R58</f>
        <v>264049.14999999956</v>
      </c>
      <c r="S63" s="67">
        <f>S61+S58</f>
        <v>0</v>
      </c>
      <c r="T63" s="65" t="str">
        <f>IF(S63=0,"%",R63/S63)</f>
        <v>%</v>
      </c>
      <c r="U63" s="66"/>
      <c r="V63" s="67">
        <f>V61+V58</f>
        <v>0</v>
      </c>
      <c r="W63" s="67">
        <f>W61+W58</f>
        <v>17718.61</v>
      </c>
      <c r="X63" s="64">
        <f>X61+X58</f>
        <v>0</v>
      </c>
      <c r="Y63" s="65" t="str">
        <f>IF(X63=0,"%",W63/X63)</f>
        <v>%</v>
      </c>
      <c r="Z63" s="66"/>
      <c r="AA63" s="67">
        <f>AA61+AA58</f>
        <v>0</v>
      </c>
      <c r="AB63" s="67">
        <f>AB61+AB58</f>
        <v>-617214.60999999987</v>
      </c>
      <c r="AC63" s="64">
        <f>AC61+AC58</f>
        <v>0</v>
      </c>
      <c r="AD63" s="65" t="str">
        <f>IF(AC63=0,"%",AB63/AC63)</f>
        <v>%</v>
      </c>
      <c r="AE63" s="66"/>
      <c r="AF63" s="67">
        <f>AF61+AF58</f>
        <v>0</v>
      </c>
      <c r="AG63" s="67">
        <f>AG61+AG58</f>
        <v>11541079</v>
      </c>
      <c r="AH63" s="64">
        <f>AH61+AH58</f>
        <v>0</v>
      </c>
      <c r="AI63" s="65" t="str">
        <f>IF(AH63=0,"%",AG63/AH63)</f>
        <v>%</v>
      </c>
      <c r="AJ63" s="65"/>
      <c r="AK63" s="67">
        <f>AK61+AK58</f>
        <v>0</v>
      </c>
      <c r="AL63" s="67">
        <f>AL61+AL58</f>
        <v>10485674.080000002</v>
      </c>
      <c r="AM63" s="39">
        <f>AM61+AM58</f>
        <v>0</v>
      </c>
      <c r="AN63" s="40" t="str">
        <f>IF(AM63=0,"%",AL63/AM63)</f>
        <v>%</v>
      </c>
    </row>
    <row r="65" spans="8:8" x14ac:dyDescent="0.2">
      <c r="H65" s="42"/>
    </row>
    <row r="68" spans="8:8" x14ac:dyDescent="0.2">
      <c r="H68" s="58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2024-01-31T16:45:41Z</dcterms:modified>
</cp:coreProperties>
</file>