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Users\lynn.guthrie\Downloads\"/>
    </mc:Choice>
  </mc:AlternateContent>
  <xr:revisionPtr revIDLastSave="0" documentId="8_{C2254AFD-DACA-4138-84E7-E72A224D0DBA}" xr6:coauthVersionLast="47" xr6:coauthVersionMax="47" xr10:uidLastSave="{00000000-0000-0000-0000-000000000000}"/>
  <bookViews>
    <workbookView xWindow="-120" yWindow="-120" windowWidth="29040" windowHeight="15840" tabRatio="833" xr2:uid="{00000000-000D-0000-FFFF-FFFF00000000}"/>
  </bookViews>
  <sheets>
    <sheet name="Sheet1" sheetId="155" r:id="rId1"/>
    <sheet name="22-23" sheetId="154" r:id="rId2"/>
    <sheet name="Super-BD MEM" sheetId="94" r:id="rId3"/>
    <sheet name="Asst Super--Admin " sheetId="124" r:id="rId4"/>
    <sheet name="SUPERVISOR OF FOOD SERVICE " sheetId="121" r:id="rId5"/>
    <sheet name="SUPERVISORS 12 mo" sheetId="131" r:id="rId6"/>
    <sheet name="12 Mo. Instructional" sheetId="63" r:id="rId7"/>
    <sheet name="11 Mo. Instructional " sheetId="98" r:id="rId8"/>
    <sheet name=" 10 Mo. Instructional" sheetId="100" r:id="rId9"/>
    <sheet name="Inst Perf Pay Slots" sheetId="99" r:id="rId10"/>
    <sheet name="12 Mo. TSIA Instructional " sheetId="127" r:id="rId11"/>
    <sheet name="11 Mo. TSIA Instructional" sheetId="128" r:id="rId12"/>
    <sheet name="10 mo TSIA Instructional " sheetId="126" r:id="rId13"/>
    <sheet name="ROTC" sheetId="39" r:id="rId14"/>
    <sheet name="Therapist" sheetId="120" r:id="rId15"/>
    <sheet name="Psychologist (PT)" sheetId="97" r:id="rId16"/>
    <sheet name="School Safety Specialist " sheetId="111" r:id="rId17"/>
    <sheet name="Mental Health Counselors" sheetId="110" r:id="rId18"/>
    <sheet name="21st Century" sheetId="86" r:id="rId19"/>
    <sheet name="Clerical School Level" sheetId="133" r:id="rId20"/>
    <sheet name="Clerical" sheetId="33" r:id="rId21"/>
    <sheet name="Student-Data Proc. 12 Mo" sheetId="136" r:id="rId22"/>
    <sheet name="Student-Data Proc. 10 Mo " sheetId="137" r:id="rId23"/>
    <sheet name=" PARA-PRO 7hrs 12mo" sheetId="70" r:id="rId24"/>
    <sheet name="PARA-PROF. 7hrsS 10 mo" sheetId="148" r:id="rId25"/>
    <sheet name="Specialist " sheetId="138" r:id="rId26"/>
    <sheet name="Para Pro 12mo 8hrs " sheetId="140" r:id="rId27"/>
    <sheet name="Staffing Spec Asst" sheetId="109" r:id="rId28"/>
    <sheet name="Special Positions " sheetId="27" r:id="rId29"/>
    <sheet name="Mechnical" sheetId="12" r:id="rId30"/>
    <sheet name=" Grskp-Custodial " sheetId="142" r:id="rId31"/>
    <sheet name="Food Serv. " sheetId="143" r:id="rId32"/>
    <sheet name="Transportation" sheetId="144" r:id="rId33"/>
    <sheet name="Special Transportation" sheetId="108" r:id="rId34"/>
    <sheet name="Summer Instr. Hrly" sheetId="18" r:id="rId35"/>
    <sheet name="Other Compen. ADDITIONAL" sheetId="118" r:id="rId36"/>
    <sheet name="Other Compen. (2)" sheetId="153" r:id="rId37"/>
    <sheet name="LCHS Ath. Supple." sheetId="21" r:id="rId38"/>
    <sheet name="Tolar Ath. Supple." sheetId="54" r:id="rId39"/>
    <sheet name=" Supple." sheetId="30" r:id="rId40"/>
    <sheet name="Acad Supple" sheetId="84" r:id="rId41"/>
    <sheet name="Other Supple." sheetId="4" r:id="rId42"/>
    <sheet name="Frozen Supple." sheetId="83" r:id="rId43"/>
    <sheet name="Evaluation Ratings" sheetId="25" r:id="rId44"/>
    <sheet name="Ret Incent" sheetId="88" r:id="rId45"/>
    <sheet name="EMP Pay days" sheetId="89" r:id="rId46"/>
    <sheet name="Differentiated Pay" sheetId="102" r:id="rId47"/>
    <sheet name="Instructional (TSIA) Pay" sheetId="129" r:id="rId48"/>
    <sheet name="Performance Pay" sheetId="114" r:id="rId49"/>
    <sheet name="Grandfather's Pay" sheetId="115" r:id="rId50"/>
    <sheet name="Administration Pay" sheetId="116" r:id="rId51"/>
    <sheet name="Non-Instructional Pay" sheetId="117" r:id="rId5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 i="136" l="1"/>
  <c r="L4" i="127"/>
  <c r="L5" i="127"/>
  <c r="L6" i="127"/>
  <c r="L7" i="127"/>
  <c r="L8" i="127"/>
  <c r="L9" i="127"/>
  <c r="L10" i="127"/>
  <c r="L11" i="127"/>
  <c r="L12" i="127"/>
  <c r="L13" i="127"/>
  <c r="L14" i="127"/>
  <c r="L15" i="127"/>
  <c r="L16" i="127"/>
  <c r="L3" i="127"/>
  <c r="H3" i="127"/>
  <c r="H16" i="128"/>
  <c r="L17" i="128"/>
  <c r="L4" i="128"/>
  <c r="L5" i="128"/>
  <c r="L6" i="128"/>
  <c r="L7" i="128"/>
  <c r="L8" i="128"/>
  <c r="L9" i="128"/>
  <c r="L10" i="128"/>
  <c r="L11" i="128"/>
  <c r="L12" i="128"/>
  <c r="L13" i="128"/>
  <c r="L14" i="128"/>
  <c r="L15" i="128"/>
  <c r="L3" i="128"/>
  <c r="H3" i="128"/>
  <c r="D21" i="126"/>
  <c r="B19" i="127" l="1"/>
  <c r="B20" i="127" s="1"/>
  <c r="B21" i="127" s="1"/>
  <c r="B22" i="127" s="1"/>
  <c r="B23" i="127" s="1"/>
  <c r="B24" i="127" s="1"/>
  <c r="B25" i="127" s="1"/>
  <c r="B26" i="127" s="1"/>
  <c r="B27" i="127" s="1"/>
  <c r="B28" i="127" s="1"/>
  <c r="B19" i="128"/>
  <c r="B20" i="128" s="1"/>
  <c r="B21" i="128" s="1"/>
  <c r="B22" i="128" s="1"/>
  <c r="B23" i="128" s="1"/>
  <c r="B24" i="128" s="1"/>
  <c r="B25" i="128" s="1"/>
  <c r="B26" i="128" s="1"/>
  <c r="B27" i="128" s="1"/>
  <c r="B28" i="128" s="1"/>
  <c r="L18" i="127"/>
  <c r="L19" i="127" s="1"/>
  <c r="L20" i="127" s="1"/>
  <c r="L21" i="127" s="1"/>
  <c r="L22" i="127" s="1"/>
  <c r="L23" i="127" s="1"/>
  <c r="L24" i="127" s="1"/>
  <c r="L25" i="127" s="1"/>
  <c r="L26" i="127" s="1"/>
  <c r="L27" i="127" s="1"/>
  <c r="L28" i="127" s="1"/>
  <c r="L18" i="128"/>
  <c r="L19" i="128" s="1"/>
  <c r="L20" i="128" s="1"/>
  <c r="L21" i="128" s="1"/>
  <c r="L22" i="128" s="1"/>
  <c r="L23" i="128" s="1"/>
  <c r="L24" i="128" s="1"/>
  <c r="L25" i="128" s="1"/>
  <c r="L26" i="128" s="1"/>
  <c r="L27" i="128" s="1"/>
  <c r="L28" i="128" s="1"/>
  <c r="H4" i="128"/>
  <c r="H5" i="128"/>
  <c r="H6" i="128"/>
  <c r="H7" i="128"/>
  <c r="H8" i="128"/>
  <c r="H9" i="128"/>
  <c r="H10" i="128"/>
  <c r="H11" i="128"/>
  <c r="H12" i="128"/>
  <c r="H13" i="128"/>
  <c r="H14" i="128"/>
  <c r="D20" i="126"/>
  <c r="D22" i="126" s="1"/>
  <c r="D23" i="126" s="1"/>
  <c r="D24" i="126" s="1"/>
  <c r="D25" i="126" s="1"/>
  <c r="D26" i="126" s="1"/>
  <c r="D27" i="126" s="1"/>
  <c r="D28" i="126" s="1"/>
  <c r="D29" i="126" s="1"/>
  <c r="H4" i="127"/>
  <c r="H5" i="127"/>
  <c r="H6" i="127"/>
  <c r="H7" i="127"/>
  <c r="H8" i="127"/>
  <c r="H9" i="127"/>
  <c r="H10" i="127"/>
  <c r="H11" i="127"/>
  <c r="H12" i="127"/>
  <c r="H13" i="127"/>
  <c r="H14" i="127"/>
  <c r="H15" i="127"/>
  <c r="H16" i="127" s="1"/>
  <c r="H17" i="127" s="1"/>
  <c r="H18" i="127" s="1"/>
  <c r="H19" i="127" s="1"/>
  <c r="H20" i="127" s="1"/>
  <c r="H21" i="127" s="1"/>
  <c r="H22" i="127" s="1"/>
  <c r="H23" i="127" s="1"/>
  <c r="H24" i="127" s="1"/>
  <c r="H25" i="127" s="1"/>
  <c r="H26" i="127" s="1"/>
  <c r="H27" i="127" s="1"/>
  <c r="H28" i="127" s="1"/>
  <c r="A9" i="143" l="1"/>
  <c r="A10" i="143" s="1"/>
  <c r="A11" i="143" s="1"/>
  <c r="A12" i="143" s="1"/>
  <c r="A13" i="143" s="1"/>
  <c r="A14" i="143" s="1"/>
  <c r="A15" i="143" s="1"/>
  <c r="A16" i="143" s="1"/>
  <c r="A17" i="143" s="1"/>
  <c r="A18" i="143" s="1"/>
  <c r="A19" i="143" s="1"/>
  <c r="A20" i="143" s="1"/>
  <c r="A21" i="143" s="1"/>
  <c r="A22" i="143" s="1"/>
  <c r="A23" i="143" s="1"/>
  <c r="A24" i="143" s="1"/>
  <c r="A25" i="143" s="1"/>
  <c r="A26" i="143" s="1"/>
  <c r="A27" i="143" s="1"/>
  <c r="A28" i="143" s="1"/>
  <c r="A29" i="143" s="1"/>
  <c r="A30" i="143" s="1"/>
  <c r="A31" i="143" s="1"/>
  <c r="A32" i="143" s="1"/>
  <c r="A33" i="143" s="1"/>
  <c r="A34" i="143" s="1"/>
  <c r="A35" i="143" s="1"/>
  <c r="A36" i="143" s="1"/>
  <c r="A37" i="143" s="1"/>
  <c r="A38" i="143" s="1"/>
  <c r="A39" i="143" s="1"/>
  <c r="A40" i="143" s="1"/>
  <c r="A9" i="142"/>
  <c r="A10" i="142" s="1"/>
  <c r="A11" i="142" s="1"/>
  <c r="A12" i="142" s="1"/>
  <c r="A13" i="142" s="1"/>
  <c r="A14" i="142" s="1"/>
  <c r="A15" i="142" s="1"/>
  <c r="A16" i="142" s="1"/>
  <c r="A17" i="142" s="1"/>
  <c r="A18" i="142" s="1"/>
  <c r="A19" i="142" s="1"/>
  <c r="A20" i="142" s="1"/>
  <c r="A21" i="142" s="1"/>
  <c r="A22" i="142" s="1"/>
  <c r="A23" i="142" s="1"/>
  <c r="A24" i="142" s="1"/>
  <c r="A25" i="142" s="1"/>
  <c r="A26" i="142" s="1"/>
  <c r="A27" i="142" s="1"/>
  <c r="A28" i="142" s="1"/>
  <c r="A29" i="142" s="1"/>
  <c r="A30" i="142" s="1"/>
  <c r="A31" i="142" s="1"/>
  <c r="A32" i="142" s="1"/>
  <c r="A33" i="142" s="1"/>
  <c r="A34" i="142" s="1"/>
  <c r="A35" i="142" s="1"/>
  <c r="A36" i="142" s="1"/>
  <c r="A37" i="142" s="1"/>
  <c r="A38" i="142" s="1"/>
  <c r="A39" i="142" s="1"/>
  <c r="A40" i="142" s="1"/>
  <c r="A7" i="12"/>
  <c r="A8" i="12" s="1"/>
  <c r="A9" i="12" s="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B7" i="12"/>
  <c r="B8" i="12" s="1"/>
  <c r="B9" i="12" s="1"/>
  <c r="B10" i="12" s="1"/>
  <c r="B11" i="12" s="1"/>
  <c r="B12" i="12" s="1"/>
  <c r="B13" i="12" s="1"/>
  <c r="B14" i="12" s="1"/>
  <c r="B15" i="12" s="1"/>
  <c r="B16" i="12" s="1"/>
  <c r="B17" i="12" s="1"/>
  <c r="B18" i="12" s="1"/>
  <c r="B19" i="12" s="1"/>
  <c r="B20" i="12" s="1"/>
  <c r="B21" i="12" s="1"/>
  <c r="B22" i="12" s="1"/>
  <c r="B23" i="12" s="1"/>
  <c r="B24" i="12" s="1"/>
  <c r="B25" i="12" s="1"/>
  <c r="B26" i="12" s="1"/>
  <c r="B27" i="12" s="1"/>
  <c r="B28" i="12" s="1"/>
  <c r="B29" i="12" s="1"/>
  <c r="B30" i="12" s="1"/>
  <c r="B31" i="12" s="1"/>
  <c r="B32" i="12" s="1"/>
  <c r="B33" i="12" s="1"/>
  <c r="B34" i="12" s="1"/>
  <c r="B35" i="12" s="1"/>
  <c r="B36" i="12" s="1"/>
  <c r="B37" i="12" s="1"/>
  <c r="B38" i="12" s="1"/>
  <c r="B39" i="12" s="1"/>
  <c r="A8" i="140"/>
  <c r="A9" i="140" s="1"/>
  <c r="A10" i="140" s="1"/>
  <c r="A11" i="140" s="1"/>
  <c r="A12" i="140" s="1"/>
  <c r="A13" i="140" s="1"/>
  <c r="A14" i="140" s="1"/>
  <c r="A15" i="140" s="1"/>
  <c r="A16" i="140" s="1"/>
  <c r="A17" i="140" s="1"/>
  <c r="A18" i="140" s="1"/>
  <c r="A19" i="140" s="1"/>
  <c r="A20" i="140" s="1"/>
  <c r="A21" i="140" s="1"/>
  <c r="A22" i="140" s="1"/>
  <c r="A23" i="140" s="1"/>
  <c r="A24" i="140" s="1"/>
  <c r="A25" i="140" s="1"/>
  <c r="A26" i="140" s="1"/>
  <c r="A27" i="140" s="1"/>
  <c r="A28" i="140" s="1"/>
  <c r="A29" i="140" s="1"/>
  <c r="A30" i="140" s="1"/>
  <c r="A31" i="140" s="1"/>
  <c r="A32" i="140" s="1"/>
  <c r="A33" i="140" s="1"/>
  <c r="A34" i="140" s="1"/>
  <c r="A35" i="140" s="1"/>
  <c r="A36" i="140" s="1"/>
  <c r="A37" i="140" s="1"/>
  <c r="A38" i="140" s="1"/>
  <c r="A39" i="140" s="1"/>
  <c r="A8" i="109"/>
  <c r="A9" i="109" s="1"/>
  <c r="A10" i="109" s="1"/>
  <c r="A11" i="109" s="1"/>
  <c r="A12" i="109" s="1"/>
  <c r="A13" i="109" s="1"/>
  <c r="A14" i="109" s="1"/>
  <c r="A15" i="109" s="1"/>
  <c r="A16" i="109" s="1"/>
  <c r="A17" i="109" s="1"/>
  <c r="A18" i="109" s="1"/>
  <c r="A19" i="109" s="1"/>
  <c r="A20" i="109" s="1"/>
  <c r="A21" i="109" s="1"/>
  <c r="A22" i="109" s="1"/>
  <c r="A23" i="109" s="1"/>
  <c r="A24" i="109" s="1"/>
  <c r="A25" i="109" s="1"/>
  <c r="A26" i="109" s="1"/>
  <c r="A27" i="109" s="1"/>
  <c r="A28" i="109" s="1"/>
  <c r="A29" i="109" s="1"/>
  <c r="A30" i="109" s="1"/>
  <c r="A31" i="109" s="1"/>
  <c r="A32" i="109" s="1"/>
  <c r="A33" i="109" s="1"/>
  <c r="A34" i="109" s="1"/>
  <c r="A35" i="109" s="1"/>
  <c r="A36" i="109" s="1"/>
  <c r="A37" i="109" s="1"/>
  <c r="A38" i="109" s="1"/>
  <c r="A39" i="109" s="1"/>
  <c r="A7" i="138"/>
  <c r="A8" i="138" s="1"/>
  <c r="A9" i="138" s="1"/>
  <c r="A10" i="138" s="1"/>
  <c r="A11" i="138" s="1"/>
  <c r="A12" i="138" s="1"/>
  <c r="A13" i="138" s="1"/>
  <c r="A14" i="138" s="1"/>
  <c r="A15" i="138" s="1"/>
  <c r="A16" i="138" s="1"/>
  <c r="A17" i="138" s="1"/>
  <c r="A18" i="138" s="1"/>
  <c r="A19" i="138" s="1"/>
  <c r="A20" i="138" s="1"/>
  <c r="A21" i="138" s="1"/>
  <c r="A22" i="138" s="1"/>
  <c r="A23" i="138" s="1"/>
  <c r="A24" i="138" s="1"/>
  <c r="A25" i="138" s="1"/>
  <c r="A26" i="138" s="1"/>
  <c r="A27" i="138" s="1"/>
  <c r="A28" i="138" s="1"/>
  <c r="A29" i="138" s="1"/>
  <c r="A30" i="138" s="1"/>
  <c r="A31" i="138" s="1"/>
  <c r="A32" i="138" s="1"/>
  <c r="A33" i="138" s="1"/>
  <c r="A34" i="138" s="1"/>
  <c r="A35" i="138" s="1"/>
  <c r="A36" i="138" s="1"/>
  <c r="A37" i="138" s="1"/>
  <c r="A38" i="138" s="1"/>
  <c r="A39" i="138" s="1"/>
  <c r="C9" i="148"/>
  <c r="C10" i="148" s="1"/>
  <c r="C11" i="148" s="1"/>
  <c r="C12" i="148" s="1"/>
  <c r="C13" i="148" s="1"/>
  <c r="C14" i="148" s="1"/>
  <c r="C15" i="148" s="1"/>
  <c r="C16" i="148" s="1"/>
  <c r="C17" i="148" s="1"/>
  <c r="C18" i="148" s="1"/>
  <c r="C19" i="148" s="1"/>
  <c r="C20" i="148" s="1"/>
  <c r="C21" i="148" s="1"/>
  <c r="C22" i="148" s="1"/>
  <c r="C23" i="148" s="1"/>
  <c r="C24" i="148" s="1"/>
  <c r="C25" i="148" s="1"/>
  <c r="C26" i="148" s="1"/>
  <c r="C27" i="148" s="1"/>
  <c r="C28" i="148" s="1"/>
  <c r="C29" i="148" s="1"/>
  <c r="C30" i="148" s="1"/>
  <c r="C31" i="148" s="1"/>
  <c r="C32" i="148" s="1"/>
  <c r="C33" i="148" s="1"/>
  <c r="C34" i="148" s="1"/>
  <c r="C35" i="148" s="1"/>
  <c r="C36" i="148" s="1"/>
  <c r="C37" i="148" s="1"/>
  <c r="C38" i="148" s="1"/>
  <c r="C39" i="148" s="1"/>
  <c r="B9" i="70" l="1"/>
  <c r="B10" i="70" s="1"/>
  <c r="B11" i="70" s="1"/>
  <c r="B12" i="70" s="1"/>
  <c r="B13" i="70" s="1"/>
  <c r="B14" i="70" s="1"/>
  <c r="B15" i="70" s="1"/>
  <c r="B16" i="70" s="1"/>
  <c r="B17" i="70" s="1"/>
  <c r="B18" i="70" s="1"/>
  <c r="B19" i="70" s="1"/>
  <c r="B20" i="70" s="1"/>
  <c r="B21" i="70" s="1"/>
  <c r="B22" i="70" s="1"/>
  <c r="B23" i="70" s="1"/>
  <c r="B24" i="70" s="1"/>
  <c r="B25" i="70" s="1"/>
  <c r="B26" i="70" s="1"/>
  <c r="B27" i="70" s="1"/>
  <c r="B28" i="70" s="1"/>
  <c r="B29" i="70" s="1"/>
  <c r="B30" i="70" s="1"/>
  <c r="B31" i="70" s="1"/>
  <c r="B32" i="70" s="1"/>
  <c r="B33" i="70" s="1"/>
  <c r="B34" i="70" s="1"/>
  <c r="B35" i="70" s="1"/>
  <c r="B36" i="70" s="1"/>
  <c r="B37" i="70" s="1"/>
  <c r="B38" i="70" s="1"/>
  <c r="B39" i="70" s="1"/>
  <c r="F7" i="137"/>
  <c r="B7" i="137"/>
  <c r="B8" i="137" s="1"/>
  <c r="B9" i="137" s="1"/>
  <c r="B10" i="137" s="1"/>
  <c r="B11" i="137" s="1"/>
  <c r="B12" i="137" s="1"/>
  <c r="B13" i="137" s="1"/>
  <c r="B14" i="137" s="1"/>
  <c r="B15" i="137" s="1"/>
  <c r="B16" i="137" s="1"/>
  <c r="B17" i="137" s="1"/>
  <c r="B18" i="137" s="1"/>
  <c r="B19" i="137" s="1"/>
  <c r="B20" i="137" s="1"/>
  <c r="B21" i="137" s="1"/>
  <c r="B22" i="137" s="1"/>
  <c r="B23" i="137" s="1"/>
  <c r="B24" i="137" s="1"/>
  <c r="B25" i="137" s="1"/>
  <c r="B26" i="137" s="1"/>
  <c r="B27" i="137" s="1"/>
  <c r="B28" i="137" s="1"/>
  <c r="B29" i="137" s="1"/>
  <c r="B30" i="137" s="1"/>
  <c r="B31" i="137" s="1"/>
  <c r="B32" i="137" s="1"/>
  <c r="B33" i="137" s="1"/>
  <c r="B34" i="137" s="1"/>
  <c r="B35" i="137" s="1"/>
  <c r="B36" i="137" s="1"/>
  <c r="B37" i="137" s="1"/>
  <c r="B38" i="137" s="1"/>
  <c r="C8" i="136"/>
  <c r="C9" i="136" s="1"/>
  <c r="C10" i="136" s="1"/>
  <c r="C11" i="136" s="1"/>
  <c r="C12" i="136" s="1"/>
  <c r="C13" i="136" s="1"/>
  <c r="C14" i="136" s="1"/>
  <c r="C15" i="136" s="1"/>
  <c r="C16" i="136" s="1"/>
  <c r="C17" i="136" s="1"/>
  <c r="C18" i="136" s="1"/>
  <c r="C19" i="136" s="1"/>
  <c r="C20" i="136" s="1"/>
  <c r="C21" i="136" s="1"/>
  <c r="C22" i="136" s="1"/>
  <c r="C23" i="136" s="1"/>
  <c r="C24" i="136" s="1"/>
  <c r="C25" i="136" s="1"/>
  <c r="C26" i="136" s="1"/>
  <c r="C27" i="136" s="1"/>
  <c r="C28" i="136" s="1"/>
  <c r="C29" i="136" s="1"/>
  <c r="C30" i="136" s="1"/>
  <c r="C31" i="136" s="1"/>
  <c r="C32" i="136" s="1"/>
  <c r="C33" i="136" s="1"/>
  <c r="C34" i="136" s="1"/>
  <c r="C35" i="136" s="1"/>
  <c r="C36" i="136" s="1"/>
  <c r="C37" i="136" s="1"/>
  <c r="C38" i="136" s="1"/>
  <c r="C39" i="136" s="1"/>
  <c r="C40" i="136" s="1"/>
  <c r="A7" i="33"/>
  <c r="A8" i="33" s="1"/>
  <c r="A9" i="33" s="1"/>
  <c r="A10" i="33" s="1"/>
  <c r="A11" i="33" s="1"/>
  <c r="A12" i="33" s="1"/>
  <c r="A13" i="33" s="1"/>
  <c r="A14" i="33" s="1"/>
  <c r="A15" i="33" s="1"/>
  <c r="A16" i="33" s="1"/>
  <c r="A17" i="33" s="1"/>
  <c r="A18" i="33" s="1"/>
  <c r="A19" i="33" s="1"/>
  <c r="A20" i="33" s="1"/>
  <c r="A21" i="33" s="1"/>
  <c r="A22" i="33" s="1"/>
  <c r="A23" i="33" s="1"/>
  <c r="A24" i="33" s="1"/>
  <c r="A25" i="33" s="1"/>
  <c r="A26" i="33" s="1"/>
  <c r="A27" i="33" s="1"/>
  <c r="A28" i="33" s="1"/>
  <c r="A29" i="33" s="1"/>
  <c r="A30" i="33" s="1"/>
  <c r="A31" i="33" s="1"/>
  <c r="A32" i="33" s="1"/>
  <c r="A33" i="33" s="1"/>
  <c r="A34" i="33" s="1"/>
  <c r="A35" i="33" s="1"/>
  <c r="A36" i="33" s="1"/>
  <c r="A37" i="33" s="1"/>
  <c r="A8" i="133"/>
  <c r="A9" i="133" s="1"/>
  <c r="A10" i="133" s="1"/>
  <c r="A11" i="133" s="1"/>
  <c r="A12" i="133" s="1"/>
  <c r="A13" i="133" s="1"/>
  <c r="A14" i="133" s="1"/>
  <c r="A15" i="133" s="1"/>
  <c r="A16" i="133" s="1"/>
  <c r="A17" i="133" s="1"/>
  <c r="A18" i="133" s="1"/>
  <c r="A19" i="133" s="1"/>
  <c r="A20" i="133" s="1"/>
  <c r="A21" i="133" s="1"/>
  <c r="A22" i="133" s="1"/>
  <c r="A23" i="133" s="1"/>
  <c r="A24" i="133" s="1"/>
  <c r="A25" i="133" s="1"/>
  <c r="A26" i="133" s="1"/>
  <c r="A27" i="133" s="1"/>
  <c r="A28" i="133" s="1"/>
  <c r="A29" i="133" s="1"/>
  <c r="A30" i="133" s="1"/>
  <c r="A31" i="133" s="1"/>
  <c r="A32" i="133" s="1"/>
  <c r="A33" i="133" s="1"/>
  <c r="A34" i="133" s="1"/>
  <c r="A35" i="133" s="1"/>
  <c r="A36" i="133" s="1"/>
  <c r="A37" i="133" s="1"/>
  <c r="A38" i="133" s="1"/>
  <c r="A39" i="133" s="1"/>
  <c r="B9" i="131"/>
  <c r="B10" i="131" s="1"/>
  <c r="B11" i="131" s="1"/>
  <c r="B12" i="131" s="1"/>
  <c r="B13" i="131" s="1"/>
  <c r="B14" i="131" s="1"/>
  <c r="B15" i="131" s="1"/>
  <c r="B16" i="131" s="1"/>
  <c r="B17" i="131" s="1"/>
  <c r="B18" i="131" s="1"/>
  <c r="B19" i="131" s="1"/>
  <c r="B20" i="131" s="1"/>
  <c r="B21" i="131" s="1"/>
  <c r="B22" i="131" s="1"/>
  <c r="B23" i="131" s="1"/>
  <c r="B24" i="131" s="1"/>
  <c r="B25" i="131" s="1"/>
  <c r="C7" i="121"/>
  <c r="C8" i="121" s="1"/>
  <c r="C9" i="121" s="1"/>
  <c r="C10" i="121" s="1"/>
  <c r="C11" i="121" s="1"/>
  <c r="C12" i="121" s="1"/>
  <c r="C13" i="121" s="1"/>
  <c r="C14" i="121" s="1"/>
  <c r="C15" i="121" s="1"/>
  <c r="C16" i="121" s="1"/>
  <c r="C17" i="121" s="1"/>
  <c r="C18" i="121" s="1"/>
  <c r="C19" i="121" s="1"/>
  <c r="C20" i="121" s="1"/>
  <c r="C21" i="121" s="1"/>
  <c r="C22" i="121" s="1"/>
  <c r="C23" i="121" s="1"/>
  <c r="C24" i="121" s="1"/>
  <c r="B7" i="121"/>
  <c r="B8" i="121" s="1"/>
  <c r="B9" i="121" s="1"/>
  <c r="B10" i="121" s="1"/>
  <c r="B11" i="121" s="1"/>
  <c r="B12" i="121" s="1"/>
  <c r="B13" i="121" s="1"/>
  <c r="B14" i="121" s="1"/>
  <c r="B15" i="121" s="1"/>
  <c r="B16" i="121" s="1"/>
  <c r="B17" i="121" s="1"/>
  <c r="B18" i="121" s="1"/>
  <c r="B19" i="121" s="1"/>
  <c r="B20" i="121" s="1"/>
  <c r="B21" i="121" s="1"/>
  <c r="B22" i="121" s="1"/>
  <c r="B23" i="121" s="1"/>
  <c r="B24" i="121" s="1"/>
  <c r="A9" i="144"/>
  <c r="A10" i="144" s="1"/>
  <c r="A11" i="144" s="1"/>
  <c r="A12" i="144" s="1"/>
  <c r="A13" i="144" s="1"/>
  <c r="A14" i="144" s="1"/>
  <c r="A15" i="144" s="1"/>
  <c r="A16" i="144" s="1"/>
  <c r="A17" i="144" s="1"/>
  <c r="A18" i="144" s="1"/>
  <c r="A19" i="144" s="1"/>
  <c r="A20" i="144" s="1"/>
  <c r="A21" i="144" s="1"/>
  <c r="A22" i="144" s="1"/>
  <c r="A23" i="144" s="1"/>
  <c r="A24" i="144" s="1"/>
  <c r="A25" i="144" s="1"/>
  <c r="A26" i="144" s="1"/>
  <c r="A27" i="144" s="1"/>
  <c r="A28" i="144" s="1"/>
  <c r="A29" i="144" s="1"/>
  <c r="A30" i="144" s="1"/>
  <c r="A31" i="144" s="1"/>
  <c r="A32" i="144" s="1"/>
  <c r="A33" i="144" s="1"/>
  <c r="A34" i="144" s="1"/>
  <c r="A35" i="144" s="1"/>
  <c r="A36" i="144" s="1"/>
  <c r="A37" i="144" s="1"/>
  <c r="A38" i="144" s="1"/>
  <c r="A39" i="144" s="1"/>
  <c r="A40" i="144" s="1"/>
  <c r="E9" i="148" l="1"/>
  <c r="E10" i="148" s="1"/>
  <c r="E11" i="148" s="1"/>
  <c r="E12" i="148" s="1"/>
  <c r="E13" i="148" s="1"/>
  <c r="E14" i="148" s="1"/>
  <c r="E15" i="148" s="1"/>
  <c r="E16" i="148" s="1"/>
  <c r="E17" i="148" s="1"/>
  <c r="E18" i="148" s="1"/>
  <c r="E19" i="148" s="1"/>
  <c r="E20" i="148" s="1"/>
  <c r="E21" i="148" s="1"/>
  <c r="E22" i="148" s="1"/>
  <c r="E23" i="148" s="1"/>
  <c r="E24" i="148" s="1"/>
  <c r="E25" i="148" s="1"/>
  <c r="E26" i="148" s="1"/>
  <c r="E27" i="148" s="1"/>
  <c r="E28" i="148" s="1"/>
  <c r="E29" i="148" s="1"/>
  <c r="E30" i="148" s="1"/>
  <c r="E31" i="148" s="1"/>
  <c r="E32" i="148" s="1"/>
  <c r="E33" i="148" s="1"/>
  <c r="E34" i="148" s="1"/>
  <c r="E35" i="148" s="1"/>
  <c r="E36" i="148" s="1"/>
  <c r="E37" i="148" s="1"/>
  <c r="E38" i="148" s="1"/>
  <c r="E39" i="148" s="1"/>
  <c r="F9" i="148"/>
  <c r="F10" i="148" s="1"/>
  <c r="F11" i="148" s="1"/>
  <c r="F12" i="148" s="1"/>
  <c r="F13" i="148" s="1"/>
  <c r="F14" i="148" s="1"/>
  <c r="F15" i="148" s="1"/>
  <c r="F16" i="148" s="1"/>
  <c r="F17" i="148" s="1"/>
  <c r="F18" i="148" s="1"/>
  <c r="F19" i="148" s="1"/>
  <c r="F20" i="148" s="1"/>
  <c r="F21" i="148" s="1"/>
  <c r="F22" i="148" s="1"/>
  <c r="F23" i="148" s="1"/>
  <c r="F24" i="148" s="1"/>
  <c r="F25" i="148" s="1"/>
  <c r="F26" i="148" s="1"/>
  <c r="F27" i="148" s="1"/>
  <c r="F28" i="148" s="1"/>
  <c r="F29" i="148" s="1"/>
  <c r="F30" i="148" s="1"/>
  <c r="F31" i="148" s="1"/>
  <c r="F32" i="148" s="1"/>
  <c r="F33" i="148" s="1"/>
  <c r="F34" i="148" s="1"/>
  <c r="F35" i="148" s="1"/>
  <c r="F36" i="148" s="1"/>
  <c r="F37" i="148" s="1"/>
  <c r="F38" i="148" s="1"/>
  <c r="F39" i="148" s="1"/>
  <c r="D9" i="148"/>
  <c r="D10" i="148" s="1"/>
  <c r="D11" i="148" s="1"/>
  <c r="D12" i="148" s="1"/>
  <c r="D13" i="148" s="1"/>
  <c r="D14" i="148" s="1"/>
  <c r="D15" i="148" s="1"/>
  <c r="D16" i="148" s="1"/>
  <c r="D17" i="148" s="1"/>
  <c r="D18" i="148" s="1"/>
  <c r="D19" i="148" s="1"/>
  <c r="D20" i="148" s="1"/>
  <c r="D21" i="148" s="1"/>
  <c r="D22" i="148" s="1"/>
  <c r="D23" i="148" s="1"/>
  <c r="D24" i="148" s="1"/>
  <c r="D25" i="148" s="1"/>
  <c r="D26" i="148" s="1"/>
  <c r="D27" i="148" s="1"/>
  <c r="D28" i="148" s="1"/>
  <c r="D29" i="148" s="1"/>
  <c r="D30" i="148" s="1"/>
  <c r="D31" i="148" s="1"/>
  <c r="D32" i="148" s="1"/>
  <c r="D33" i="148" s="1"/>
  <c r="D34" i="148" s="1"/>
  <c r="D35" i="148" s="1"/>
  <c r="D36" i="148" s="1"/>
  <c r="D37" i="148" s="1"/>
  <c r="D38" i="148" s="1"/>
  <c r="D39" i="148" s="1"/>
  <c r="J8" i="148"/>
  <c r="J9" i="148" s="1"/>
  <c r="J10" i="148" s="1"/>
  <c r="J11" i="148" s="1"/>
  <c r="J12" i="148" s="1"/>
  <c r="J13" i="148" s="1"/>
  <c r="J14" i="148" s="1"/>
  <c r="J15" i="148" s="1"/>
  <c r="J16" i="148" s="1"/>
  <c r="J17" i="148" s="1"/>
  <c r="J18" i="148" s="1"/>
  <c r="J19" i="148" s="1"/>
  <c r="J20" i="148" s="1"/>
  <c r="J21" i="148" s="1"/>
  <c r="J22" i="148" s="1"/>
  <c r="J23" i="148" s="1"/>
  <c r="J24" i="148" s="1"/>
  <c r="J25" i="148" s="1"/>
  <c r="J26" i="148" s="1"/>
  <c r="J27" i="148" s="1"/>
  <c r="J28" i="148" s="1"/>
  <c r="J29" i="148" s="1"/>
  <c r="J30" i="148" s="1"/>
  <c r="J31" i="148" s="1"/>
  <c r="J32" i="148" s="1"/>
  <c r="J33" i="148" s="1"/>
  <c r="J34" i="148" s="1"/>
  <c r="J35" i="148" s="1"/>
  <c r="J36" i="148" s="1"/>
  <c r="J37" i="148" s="1"/>
  <c r="J38" i="148" s="1"/>
  <c r="J39" i="148" s="1"/>
  <c r="I8" i="148"/>
  <c r="I9" i="148" s="1"/>
  <c r="I10" i="148" s="1"/>
  <c r="I11" i="148" s="1"/>
  <c r="I12" i="148" s="1"/>
  <c r="I13" i="148" s="1"/>
  <c r="I14" i="148" s="1"/>
  <c r="I15" i="148" s="1"/>
  <c r="I16" i="148" s="1"/>
  <c r="I17" i="148" s="1"/>
  <c r="I18" i="148" s="1"/>
  <c r="I19" i="148" s="1"/>
  <c r="I20" i="148" s="1"/>
  <c r="I21" i="148" s="1"/>
  <c r="I22" i="148" s="1"/>
  <c r="I23" i="148" s="1"/>
  <c r="I24" i="148" s="1"/>
  <c r="I25" i="148" s="1"/>
  <c r="I26" i="148" s="1"/>
  <c r="I27" i="148" s="1"/>
  <c r="I28" i="148" s="1"/>
  <c r="I29" i="148" s="1"/>
  <c r="I30" i="148" s="1"/>
  <c r="I31" i="148" s="1"/>
  <c r="I32" i="148" s="1"/>
  <c r="I33" i="148" s="1"/>
  <c r="I34" i="148" s="1"/>
  <c r="I35" i="148" s="1"/>
  <c r="I36" i="148" s="1"/>
  <c r="I37" i="148" s="1"/>
  <c r="I38" i="148" s="1"/>
  <c r="I39" i="148" s="1"/>
  <c r="H8" i="148"/>
  <c r="H9" i="148" s="1"/>
  <c r="H10" i="148" s="1"/>
  <c r="H11" i="148" s="1"/>
  <c r="H12" i="148" s="1"/>
  <c r="H13" i="148" s="1"/>
  <c r="H14" i="148" s="1"/>
  <c r="H15" i="148" s="1"/>
  <c r="H16" i="148" s="1"/>
  <c r="H17" i="148" s="1"/>
  <c r="H18" i="148" s="1"/>
  <c r="H19" i="148" s="1"/>
  <c r="H20" i="148" s="1"/>
  <c r="H21" i="148" s="1"/>
  <c r="H22" i="148" s="1"/>
  <c r="H23" i="148" s="1"/>
  <c r="H24" i="148" s="1"/>
  <c r="H25" i="148" s="1"/>
  <c r="H26" i="148" s="1"/>
  <c r="H27" i="148" s="1"/>
  <c r="H28" i="148" s="1"/>
  <c r="H29" i="148" s="1"/>
  <c r="H30" i="148" s="1"/>
  <c r="H31" i="148" s="1"/>
  <c r="H32" i="148" s="1"/>
  <c r="H33" i="148" s="1"/>
  <c r="H34" i="148" s="1"/>
  <c r="H35" i="148" s="1"/>
  <c r="H36" i="148" s="1"/>
  <c r="H37" i="148" s="1"/>
  <c r="H38" i="148" s="1"/>
  <c r="H39" i="148" s="1"/>
  <c r="G8" i="148"/>
  <c r="G9" i="148" s="1"/>
  <c r="G10" i="148" s="1"/>
  <c r="G11" i="148" s="1"/>
  <c r="G12" i="148" s="1"/>
  <c r="G13" i="148" s="1"/>
  <c r="G14" i="148" s="1"/>
  <c r="G15" i="148" s="1"/>
  <c r="G16" i="148" s="1"/>
  <c r="G17" i="148" s="1"/>
  <c r="G18" i="148" s="1"/>
  <c r="G19" i="148" s="1"/>
  <c r="G20" i="148" s="1"/>
  <c r="G21" i="148" s="1"/>
  <c r="G22" i="148" s="1"/>
  <c r="G23" i="148" s="1"/>
  <c r="G24" i="148" s="1"/>
  <c r="G25" i="148" s="1"/>
  <c r="G26" i="148" s="1"/>
  <c r="G27" i="148" s="1"/>
  <c r="G28" i="148" s="1"/>
  <c r="G29" i="148" s="1"/>
  <c r="G30" i="148" s="1"/>
  <c r="G31" i="148" s="1"/>
  <c r="G32" i="148" s="1"/>
  <c r="G33" i="148" s="1"/>
  <c r="G34" i="148" s="1"/>
  <c r="G35" i="148" s="1"/>
  <c r="G36" i="148" s="1"/>
  <c r="G37" i="148" s="1"/>
  <c r="G38" i="148" s="1"/>
  <c r="G39" i="148" s="1"/>
  <c r="C9" i="70"/>
  <c r="C10" i="70" s="1"/>
  <c r="C11" i="70" s="1"/>
  <c r="C12" i="70" s="1"/>
  <c r="C13" i="70" s="1"/>
  <c r="C14" i="70" s="1"/>
  <c r="C15" i="70" s="1"/>
  <c r="C16" i="70" s="1"/>
  <c r="C17" i="70" s="1"/>
  <c r="C18" i="70" s="1"/>
  <c r="C19" i="70" s="1"/>
  <c r="C20" i="70" s="1"/>
  <c r="C21" i="70" s="1"/>
  <c r="C22" i="70" s="1"/>
  <c r="C23" i="70" s="1"/>
  <c r="C24" i="70" s="1"/>
  <c r="C25" i="70" s="1"/>
  <c r="C26" i="70" s="1"/>
  <c r="C27" i="70" s="1"/>
  <c r="C28" i="70" s="1"/>
  <c r="C29" i="70" s="1"/>
  <c r="C30" i="70" s="1"/>
  <c r="C31" i="70" s="1"/>
  <c r="C32" i="70" s="1"/>
  <c r="C33" i="70" s="1"/>
  <c r="C34" i="70" s="1"/>
  <c r="C35" i="70" s="1"/>
  <c r="C36" i="70" s="1"/>
  <c r="C37" i="70" s="1"/>
  <c r="C38" i="70" s="1"/>
  <c r="C39" i="70" s="1"/>
  <c r="D9" i="70"/>
  <c r="D10" i="70" s="1"/>
  <c r="D11" i="70" s="1"/>
  <c r="D12" i="70" s="1"/>
  <c r="D13" i="70" s="1"/>
  <c r="D14" i="70" s="1"/>
  <c r="D15" i="70" s="1"/>
  <c r="D16" i="70" s="1"/>
  <c r="D17" i="70" s="1"/>
  <c r="D18" i="70" s="1"/>
  <c r="D19" i="70" s="1"/>
  <c r="D20" i="70" s="1"/>
  <c r="D21" i="70" s="1"/>
  <c r="D22" i="70" s="1"/>
  <c r="D23" i="70" s="1"/>
  <c r="D24" i="70" s="1"/>
  <c r="D25" i="70" s="1"/>
  <c r="D26" i="70" s="1"/>
  <c r="D27" i="70" s="1"/>
  <c r="D28" i="70" s="1"/>
  <c r="D29" i="70" s="1"/>
  <c r="D30" i="70" s="1"/>
  <c r="D31" i="70" s="1"/>
  <c r="D32" i="70" s="1"/>
  <c r="D33" i="70" s="1"/>
  <c r="D34" i="70" s="1"/>
  <c r="D35" i="70" s="1"/>
  <c r="D36" i="70" s="1"/>
  <c r="D37" i="70" s="1"/>
  <c r="D38" i="70" s="1"/>
  <c r="D39" i="70" s="1"/>
  <c r="E9" i="144" l="1"/>
  <c r="E10" i="144" s="1"/>
  <c r="E11" i="144" s="1"/>
  <c r="E12" i="144" s="1"/>
  <c r="E13" i="144" s="1"/>
  <c r="E14" i="144" s="1"/>
  <c r="E15" i="144" s="1"/>
  <c r="E16" i="144" s="1"/>
  <c r="E17" i="144" s="1"/>
  <c r="E18" i="144" s="1"/>
  <c r="E19" i="144" s="1"/>
  <c r="E20" i="144" s="1"/>
  <c r="E21" i="144" s="1"/>
  <c r="E22" i="144" s="1"/>
  <c r="E23" i="144" s="1"/>
  <c r="E24" i="144" s="1"/>
  <c r="E25" i="144" s="1"/>
  <c r="E26" i="144" s="1"/>
  <c r="E27" i="144" s="1"/>
  <c r="E28" i="144" s="1"/>
  <c r="E29" i="144" s="1"/>
  <c r="E30" i="144" s="1"/>
  <c r="E31" i="144" s="1"/>
  <c r="E32" i="144" s="1"/>
  <c r="E33" i="144" s="1"/>
  <c r="E34" i="144" s="1"/>
  <c r="E35" i="144" s="1"/>
  <c r="E36" i="144" s="1"/>
  <c r="E37" i="144" s="1"/>
  <c r="E38" i="144" s="1"/>
  <c r="E39" i="144" s="1"/>
  <c r="E40" i="144" s="1"/>
  <c r="B8" i="144"/>
  <c r="B9" i="144" s="1"/>
  <c r="B10" i="144" s="1"/>
  <c r="B11" i="144" s="1"/>
  <c r="B12" i="144" s="1"/>
  <c r="B13" i="144" s="1"/>
  <c r="B14" i="144" s="1"/>
  <c r="B15" i="144" s="1"/>
  <c r="B16" i="144" s="1"/>
  <c r="B17" i="144" s="1"/>
  <c r="B18" i="144" s="1"/>
  <c r="B19" i="144" s="1"/>
  <c r="B20" i="144" s="1"/>
  <c r="B21" i="144" s="1"/>
  <c r="B22" i="144" s="1"/>
  <c r="B23" i="144" s="1"/>
  <c r="B24" i="144" s="1"/>
  <c r="B25" i="144" s="1"/>
  <c r="B26" i="144" s="1"/>
  <c r="B27" i="144" s="1"/>
  <c r="B28" i="144" s="1"/>
  <c r="B29" i="144" s="1"/>
  <c r="B30" i="144" s="1"/>
  <c r="B31" i="144" s="1"/>
  <c r="B32" i="144" s="1"/>
  <c r="B33" i="144" s="1"/>
  <c r="B34" i="144" s="1"/>
  <c r="B35" i="144" s="1"/>
  <c r="B36" i="144" s="1"/>
  <c r="B37" i="144" s="1"/>
  <c r="B38" i="144" s="1"/>
  <c r="B39" i="144" s="1"/>
  <c r="B40" i="144" s="1"/>
  <c r="D11" i="144"/>
  <c r="D12" i="144" s="1"/>
  <c r="D13" i="144" s="1"/>
  <c r="D14" i="144" s="1"/>
  <c r="D15" i="144" s="1"/>
  <c r="D16" i="144" s="1"/>
  <c r="D17" i="144" s="1"/>
  <c r="D18" i="144" s="1"/>
  <c r="D19" i="144" s="1"/>
  <c r="D20" i="144" s="1"/>
  <c r="D21" i="144" s="1"/>
  <c r="D22" i="144" s="1"/>
  <c r="D23" i="144" s="1"/>
  <c r="D24" i="144" s="1"/>
  <c r="D25" i="144" s="1"/>
  <c r="D26" i="144" s="1"/>
  <c r="D27" i="144" s="1"/>
  <c r="D28" i="144" s="1"/>
  <c r="D29" i="144" s="1"/>
  <c r="D30" i="144" s="1"/>
  <c r="D31" i="144" s="1"/>
  <c r="D32" i="144" s="1"/>
  <c r="D33" i="144" s="1"/>
  <c r="D34" i="144" s="1"/>
  <c r="D35" i="144" s="1"/>
  <c r="D36" i="144" s="1"/>
  <c r="D37" i="144" s="1"/>
  <c r="D38" i="144" s="1"/>
  <c r="D39" i="144" s="1"/>
  <c r="D40" i="144" s="1"/>
  <c r="C8" i="144"/>
  <c r="C9" i="144" s="1"/>
  <c r="C10" i="144" s="1"/>
  <c r="C11" i="144" s="1"/>
  <c r="C12" i="144" s="1"/>
  <c r="C13" i="144" s="1"/>
  <c r="C14" i="144" s="1"/>
  <c r="C15" i="144" s="1"/>
  <c r="C16" i="144" s="1"/>
  <c r="C17" i="144" s="1"/>
  <c r="C18" i="144" s="1"/>
  <c r="C19" i="144" s="1"/>
  <c r="C20" i="144" s="1"/>
  <c r="C21" i="144" s="1"/>
  <c r="C22" i="144" s="1"/>
  <c r="C23" i="144" s="1"/>
  <c r="C24" i="144" s="1"/>
  <c r="C25" i="144" s="1"/>
  <c r="C26" i="144" s="1"/>
  <c r="C27" i="144" s="1"/>
  <c r="C28" i="144" s="1"/>
  <c r="C29" i="144" s="1"/>
  <c r="C30" i="144" s="1"/>
  <c r="C31" i="144" s="1"/>
  <c r="C32" i="144" s="1"/>
  <c r="C33" i="144" s="1"/>
  <c r="C34" i="144" s="1"/>
  <c r="C35" i="144" s="1"/>
  <c r="C36" i="144" s="1"/>
  <c r="C37" i="144" s="1"/>
  <c r="C38" i="144" s="1"/>
  <c r="C39" i="144" s="1"/>
  <c r="C40" i="144" s="1"/>
  <c r="H9" i="143"/>
  <c r="H10" i="143" s="1"/>
  <c r="H11" i="143" s="1"/>
  <c r="H12" i="143" s="1"/>
  <c r="H13" i="143" s="1"/>
  <c r="H14" i="143" s="1"/>
  <c r="H15" i="143" s="1"/>
  <c r="H16" i="143" s="1"/>
  <c r="H17" i="143" s="1"/>
  <c r="H18" i="143" s="1"/>
  <c r="H19" i="143" s="1"/>
  <c r="H20" i="143" s="1"/>
  <c r="H21" i="143" s="1"/>
  <c r="H22" i="143" s="1"/>
  <c r="H23" i="143" s="1"/>
  <c r="H24" i="143" s="1"/>
  <c r="H25" i="143" s="1"/>
  <c r="H26" i="143" s="1"/>
  <c r="H27" i="143" s="1"/>
  <c r="H28" i="143" s="1"/>
  <c r="H29" i="143" s="1"/>
  <c r="H30" i="143" s="1"/>
  <c r="H31" i="143" s="1"/>
  <c r="H32" i="143" s="1"/>
  <c r="H33" i="143" s="1"/>
  <c r="H34" i="143" s="1"/>
  <c r="H35" i="143" s="1"/>
  <c r="H36" i="143" s="1"/>
  <c r="H37" i="143" s="1"/>
  <c r="H38" i="143" s="1"/>
  <c r="H39" i="143" s="1"/>
  <c r="H40" i="143" s="1"/>
  <c r="G9" i="143"/>
  <c r="G10" i="143" s="1"/>
  <c r="G11" i="143" s="1"/>
  <c r="G12" i="143" s="1"/>
  <c r="G13" i="143" s="1"/>
  <c r="G14" i="143" s="1"/>
  <c r="G15" i="143" s="1"/>
  <c r="G16" i="143" s="1"/>
  <c r="G17" i="143" s="1"/>
  <c r="G18" i="143" s="1"/>
  <c r="G19" i="143" s="1"/>
  <c r="G20" i="143" s="1"/>
  <c r="G21" i="143" s="1"/>
  <c r="G22" i="143" s="1"/>
  <c r="G23" i="143" s="1"/>
  <c r="G24" i="143" s="1"/>
  <c r="G25" i="143" s="1"/>
  <c r="G26" i="143" s="1"/>
  <c r="G27" i="143" s="1"/>
  <c r="G28" i="143" s="1"/>
  <c r="G29" i="143" s="1"/>
  <c r="G30" i="143" s="1"/>
  <c r="G31" i="143" s="1"/>
  <c r="G32" i="143" s="1"/>
  <c r="G33" i="143" s="1"/>
  <c r="G34" i="143" s="1"/>
  <c r="G35" i="143" s="1"/>
  <c r="G36" i="143" s="1"/>
  <c r="G37" i="143" s="1"/>
  <c r="G38" i="143" s="1"/>
  <c r="G39" i="143" s="1"/>
  <c r="G40" i="143" s="1"/>
  <c r="F9" i="143"/>
  <c r="F10" i="143" s="1"/>
  <c r="F11" i="143" s="1"/>
  <c r="B8" i="143"/>
  <c r="B9" i="143" s="1"/>
  <c r="B10" i="143" s="1"/>
  <c r="B11" i="143" s="1"/>
  <c r="B12" i="143" s="1"/>
  <c r="B13" i="143" s="1"/>
  <c r="B14" i="143" s="1"/>
  <c r="B15" i="143" s="1"/>
  <c r="B16" i="143" s="1"/>
  <c r="B17" i="143" s="1"/>
  <c r="B18" i="143" s="1"/>
  <c r="B19" i="143" s="1"/>
  <c r="B20" i="143" s="1"/>
  <c r="B21" i="143" s="1"/>
  <c r="B22" i="143" s="1"/>
  <c r="B23" i="143" s="1"/>
  <c r="B24" i="143" s="1"/>
  <c r="B25" i="143" s="1"/>
  <c r="B26" i="143" s="1"/>
  <c r="B27" i="143" s="1"/>
  <c r="B28" i="143" s="1"/>
  <c r="B29" i="143" s="1"/>
  <c r="B30" i="143" s="1"/>
  <c r="B31" i="143" s="1"/>
  <c r="B32" i="143" s="1"/>
  <c r="B33" i="143" s="1"/>
  <c r="B34" i="143" s="1"/>
  <c r="B35" i="143" s="1"/>
  <c r="B36" i="143" s="1"/>
  <c r="B37" i="143" s="1"/>
  <c r="B38" i="143" s="1"/>
  <c r="B39" i="143" s="1"/>
  <c r="B40" i="143" s="1"/>
  <c r="D9" i="143"/>
  <c r="D10" i="143" s="1"/>
  <c r="D11" i="143" s="1"/>
  <c r="D12" i="143" s="1"/>
  <c r="D13" i="143" s="1"/>
  <c r="D14" i="143" s="1"/>
  <c r="D15" i="143" s="1"/>
  <c r="D16" i="143" s="1"/>
  <c r="D17" i="143" s="1"/>
  <c r="D18" i="143" s="1"/>
  <c r="D19" i="143" s="1"/>
  <c r="D20" i="143" s="1"/>
  <c r="D21" i="143" s="1"/>
  <c r="D22" i="143" s="1"/>
  <c r="D23" i="143" s="1"/>
  <c r="D24" i="143" s="1"/>
  <c r="D25" i="143" s="1"/>
  <c r="D26" i="143" s="1"/>
  <c r="D27" i="143" s="1"/>
  <c r="D28" i="143" s="1"/>
  <c r="D29" i="143" s="1"/>
  <c r="D30" i="143" s="1"/>
  <c r="D31" i="143" s="1"/>
  <c r="D32" i="143" s="1"/>
  <c r="D33" i="143" s="1"/>
  <c r="D34" i="143" s="1"/>
  <c r="D35" i="143" s="1"/>
  <c r="D36" i="143" s="1"/>
  <c r="D37" i="143" s="1"/>
  <c r="D38" i="143" s="1"/>
  <c r="D39" i="143" s="1"/>
  <c r="D40" i="143" s="1"/>
  <c r="C8" i="143"/>
  <c r="C9" i="143" s="1"/>
  <c r="C10" i="143" s="1"/>
  <c r="C11" i="143" s="1"/>
  <c r="C12" i="143" s="1"/>
  <c r="C13" i="143" s="1"/>
  <c r="C14" i="143" s="1"/>
  <c r="C15" i="143" s="1"/>
  <c r="C16" i="143" s="1"/>
  <c r="C17" i="143" s="1"/>
  <c r="C18" i="143" s="1"/>
  <c r="C19" i="143" s="1"/>
  <c r="C20" i="143" s="1"/>
  <c r="C21" i="143" s="1"/>
  <c r="C22" i="143" s="1"/>
  <c r="C23" i="143" s="1"/>
  <c r="C24" i="143" s="1"/>
  <c r="C25" i="143" s="1"/>
  <c r="C26" i="143" s="1"/>
  <c r="C27" i="143" s="1"/>
  <c r="C28" i="143" s="1"/>
  <c r="C29" i="143" s="1"/>
  <c r="C30" i="143" s="1"/>
  <c r="C31" i="143" s="1"/>
  <c r="C32" i="143" s="1"/>
  <c r="C33" i="143" s="1"/>
  <c r="C34" i="143" s="1"/>
  <c r="C35" i="143" s="1"/>
  <c r="C36" i="143" s="1"/>
  <c r="C37" i="143" s="1"/>
  <c r="C38" i="143" s="1"/>
  <c r="C39" i="143" s="1"/>
  <c r="C40" i="143" s="1"/>
  <c r="E9" i="143"/>
  <c r="E10" i="143" s="1"/>
  <c r="B8" i="142"/>
  <c r="B9" i="142" s="1"/>
  <c r="B10" i="142" s="1"/>
  <c r="B11" i="142" s="1"/>
  <c r="B12" i="142" s="1"/>
  <c r="B13" i="142" s="1"/>
  <c r="B14" i="142" s="1"/>
  <c r="B15" i="142" s="1"/>
  <c r="B16" i="142" s="1"/>
  <c r="B17" i="142" s="1"/>
  <c r="B18" i="142" s="1"/>
  <c r="B19" i="142" s="1"/>
  <c r="B20" i="142" s="1"/>
  <c r="B21" i="142" s="1"/>
  <c r="B22" i="142" s="1"/>
  <c r="B23" i="142" s="1"/>
  <c r="B24" i="142" s="1"/>
  <c r="B25" i="142" s="1"/>
  <c r="B26" i="142" s="1"/>
  <c r="B27" i="142" s="1"/>
  <c r="B28" i="142" s="1"/>
  <c r="B29" i="142" s="1"/>
  <c r="B30" i="142" s="1"/>
  <c r="B31" i="142" s="1"/>
  <c r="B32" i="142" s="1"/>
  <c r="B33" i="142" s="1"/>
  <c r="B34" i="142" s="1"/>
  <c r="B35" i="142" s="1"/>
  <c r="B36" i="142" s="1"/>
  <c r="B37" i="142" s="1"/>
  <c r="B38" i="142" s="1"/>
  <c r="B39" i="142" s="1"/>
  <c r="B40" i="142" s="1"/>
  <c r="D9" i="142"/>
  <c r="D10" i="142" s="1"/>
  <c r="D11" i="142" s="1"/>
  <c r="D12" i="142" s="1"/>
  <c r="D13" i="142" s="1"/>
  <c r="D14" i="142" s="1"/>
  <c r="D15" i="142" s="1"/>
  <c r="D16" i="142" s="1"/>
  <c r="D17" i="142" s="1"/>
  <c r="D18" i="142" s="1"/>
  <c r="D19" i="142" s="1"/>
  <c r="D20" i="142" s="1"/>
  <c r="D21" i="142" s="1"/>
  <c r="D22" i="142" s="1"/>
  <c r="D23" i="142" s="1"/>
  <c r="D24" i="142" s="1"/>
  <c r="D25" i="142" s="1"/>
  <c r="D26" i="142" s="1"/>
  <c r="D27" i="142" s="1"/>
  <c r="D28" i="142" s="1"/>
  <c r="D29" i="142" s="1"/>
  <c r="D30" i="142" s="1"/>
  <c r="D31" i="142" s="1"/>
  <c r="D32" i="142" s="1"/>
  <c r="D33" i="142" s="1"/>
  <c r="D34" i="142" s="1"/>
  <c r="D35" i="142" s="1"/>
  <c r="D36" i="142" s="1"/>
  <c r="D37" i="142" s="1"/>
  <c r="D38" i="142" s="1"/>
  <c r="D39" i="142" s="1"/>
  <c r="D40" i="142" s="1"/>
  <c r="G9" i="142"/>
  <c r="G10" i="142" s="1"/>
  <c r="G11" i="142" s="1"/>
  <c r="G12" i="142" s="1"/>
  <c r="G13" i="142" s="1"/>
  <c r="G14" i="142" s="1"/>
  <c r="G15" i="142" s="1"/>
  <c r="G16" i="142" s="1"/>
  <c r="G17" i="142" s="1"/>
  <c r="G18" i="142" s="1"/>
  <c r="G19" i="142" s="1"/>
  <c r="G20" i="142" s="1"/>
  <c r="G21" i="142" s="1"/>
  <c r="G22" i="142" s="1"/>
  <c r="G23" i="142" s="1"/>
  <c r="G24" i="142" s="1"/>
  <c r="G25" i="142" s="1"/>
  <c r="G26" i="142" s="1"/>
  <c r="G27" i="142" s="1"/>
  <c r="G28" i="142" s="1"/>
  <c r="G29" i="142" s="1"/>
  <c r="G30" i="142" s="1"/>
  <c r="G31" i="142" s="1"/>
  <c r="G32" i="142" s="1"/>
  <c r="G33" i="142" s="1"/>
  <c r="G34" i="142" s="1"/>
  <c r="G35" i="142" s="1"/>
  <c r="G36" i="142" s="1"/>
  <c r="G37" i="142" s="1"/>
  <c r="G38" i="142" s="1"/>
  <c r="G39" i="142" s="1"/>
  <c r="G40" i="142" s="1"/>
  <c r="F9" i="142"/>
  <c r="F10" i="142" s="1"/>
  <c r="F11" i="142" s="1"/>
  <c r="F12" i="142" s="1"/>
  <c r="F13" i="142" s="1"/>
  <c r="F14" i="142" s="1"/>
  <c r="F15" i="142" s="1"/>
  <c r="F16" i="142" s="1"/>
  <c r="F17" i="142" s="1"/>
  <c r="F18" i="142" s="1"/>
  <c r="F19" i="142" s="1"/>
  <c r="F20" i="142" s="1"/>
  <c r="F21" i="142" s="1"/>
  <c r="F22" i="142" s="1"/>
  <c r="F23" i="142" s="1"/>
  <c r="F24" i="142" s="1"/>
  <c r="F25" i="142" s="1"/>
  <c r="F26" i="142" s="1"/>
  <c r="F27" i="142" s="1"/>
  <c r="F28" i="142" s="1"/>
  <c r="F29" i="142" s="1"/>
  <c r="F30" i="142" s="1"/>
  <c r="F31" i="142" s="1"/>
  <c r="F32" i="142" s="1"/>
  <c r="F33" i="142" s="1"/>
  <c r="F34" i="142" s="1"/>
  <c r="F35" i="142" s="1"/>
  <c r="F36" i="142" s="1"/>
  <c r="F37" i="142" s="1"/>
  <c r="F38" i="142" s="1"/>
  <c r="F39" i="142" s="1"/>
  <c r="F40" i="142" s="1"/>
  <c r="E9" i="142"/>
  <c r="E10" i="142" s="1"/>
  <c r="E11" i="142" s="1"/>
  <c r="E12" i="142" s="1"/>
  <c r="E13" i="142" s="1"/>
  <c r="E14" i="142" s="1"/>
  <c r="E15" i="142" s="1"/>
  <c r="E16" i="142" s="1"/>
  <c r="E17" i="142" s="1"/>
  <c r="E18" i="142" s="1"/>
  <c r="E19" i="142" s="1"/>
  <c r="E20" i="142" s="1"/>
  <c r="E21" i="142" s="1"/>
  <c r="E22" i="142" s="1"/>
  <c r="E23" i="142" s="1"/>
  <c r="E24" i="142" s="1"/>
  <c r="E25" i="142" s="1"/>
  <c r="E26" i="142" s="1"/>
  <c r="E27" i="142" s="1"/>
  <c r="E28" i="142" s="1"/>
  <c r="E29" i="142" s="1"/>
  <c r="E30" i="142" s="1"/>
  <c r="E31" i="142" s="1"/>
  <c r="E32" i="142" s="1"/>
  <c r="E33" i="142" s="1"/>
  <c r="E34" i="142" s="1"/>
  <c r="E35" i="142" s="1"/>
  <c r="E36" i="142" s="1"/>
  <c r="E37" i="142" s="1"/>
  <c r="E38" i="142" s="1"/>
  <c r="E39" i="142" s="1"/>
  <c r="E40" i="142" s="1"/>
  <c r="C7" i="142"/>
  <c r="C8" i="142" s="1"/>
  <c r="C9" i="142" s="1"/>
  <c r="C10" i="142" s="1"/>
  <c r="C11" i="142" s="1"/>
  <c r="C12" i="142" s="1"/>
  <c r="C13" i="142" s="1"/>
  <c r="C14" i="142" s="1"/>
  <c r="C15" i="142" s="1"/>
  <c r="C16" i="142" s="1"/>
  <c r="C17" i="142" s="1"/>
  <c r="C18" i="142" s="1"/>
  <c r="C19" i="142" s="1"/>
  <c r="C20" i="142" s="1"/>
  <c r="C21" i="142" s="1"/>
  <c r="C22" i="142" s="1"/>
  <c r="C23" i="142" s="1"/>
  <c r="C24" i="142" s="1"/>
  <c r="C25" i="142" s="1"/>
  <c r="C26" i="142" s="1"/>
  <c r="C27" i="142" s="1"/>
  <c r="C28" i="142" s="1"/>
  <c r="C29" i="142" s="1"/>
  <c r="C30" i="142" s="1"/>
  <c r="C31" i="142" s="1"/>
  <c r="C32" i="142" s="1"/>
  <c r="C33" i="142" s="1"/>
  <c r="C34" i="142" s="1"/>
  <c r="C35" i="142" s="1"/>
  <c r="C36" i="142" s="1"/>
  <c r="C37" i="142" s="1"/>
  <c r="C38" i="142" s="1"/>
  <c r="C39" i="142" s="1"/>
  <c r="C40" i="142" s="1"/>
  <c r="E6" i="12"/>
  <c r="F6" i="12"/>
  <c r="G6" i="12"/>
  <c r="H6" i="12"/>
  <c r="B7" i="109"/>
  <c r="B8" i="109" s="1"/>
  <c r="B9" i="109" s="1"/>
  <c r="B10" i="109" s="1"/>
  <c r="B11" i="109" s="1"/>
  <c r="B12" i="109" s="1"/>
  <c r="B13" i="109" s="1"/>
  <c r="B14" i="109" s="1"/>
  <c r="B15" i="109" s="1"/>
  <c r="B16" i="109" s="1"/>
  <c r="B17" i="109" s="1"/>
  <c r="B18" i="109" s="1"/>
  <c r="B19" i="109" s="1"/>
  <c r="B20" i="109" s="1"/>
  <c r="B21" i="109" s="1"/>
  <c r="B22" i="109" s="1"/>
  <c r="B23" i="109" s="1"/>
  <c r="B24" i="109" s="1"/>
  <c r="B25" i="109" s="1"/>
  <c r="B26" i="109" s="1"/>
  <c r="B27" i="109" s="1"/>
  <c r="B28" i="109" s="1"/>
  <c r="B29" i="109" s="1"/>
  <c r="B30" i="109" s="1"/>
  <c r="B31" i="109" s="1"/>
  <c r="B32" i="109" s="1"/>
  <c r="B33" i="109" s="1"/>
  <c r="B34" i="109" s="1"/>
  <c r="B35" i="109" s="1"/>
  <c r="B36" i="109" s="1"/>
  <c r="B37" i="109" s="1"/>
  <c r="B38" i="109" s="1"/>
  <c r="B39" i="109" s="1"/>
  <c r="B7" i="140"/>
  <c r="B8" i="140" s="1"/>
  <c r="B9" i="140" s="1"/>
  <c r="B10" i="140" s="1"/>
  <c r="B11" i="140" s="1"/>
  <c r="B12" i="140" s="1"/>
  <c r="B13" i="140" s="1"/>
  <c r="B14" i="140" s="1"/>
  <c r="B15" i="140" s="1"/>
  <c r="B16" i="140" s="1"/>
  <c r="B17" i="140" s="1"/>
  <c r="B18" i="140" s="1"/>
  <c r="B19" i="140" s="1"/>
  <c r="B20" i="140" s="1"/>
  <c r="B21" i="140" s="1"/>
  <c r="B22" i="140" s="1"/>
  <c r="B23" i="140" s="1"/>
  <c r="B24" i="140" s="1"/>
  <c r="B25" i="140" s="1"/>
  <c r="B26" i="140" s="1"/>
  <c r="B27" i="140" s="1"/>
  <c r="B28" i="140" s="1"/>
  <c r="B29" i="140" s="1"/>
  <c r="B30" i="140" s="1"/>
  <c r="B31" i="140" s="1"/>
  <c r="B32" i="140" s="1"/>
  <c r="B33" i="140" s="1"/>
  <c r="B34" i="140" s="1"/>
  <c r="B35" i="140" s="1"/>
  <c r="B36" i="140" s="1"/>
  <c r="B37" i="140" s="1"/>
  <c r="B38" i="140" s="1"/>
  <c r="B39" i="140" s="1"/>
  <c r="D8" i="140"/>
  <c r="D9" i="140" s="1"/>
  <c r="D10" i="140" s="1"/>
  <c r="D11" i="140" s="1"/>
  <c r="D12" i="140" s="1"/>
  <c r="D13" i="140" s="1"/>
  <c r="D14" i="140" s="1"/>
  <c r="D15" i="140" s="1"/>
  <c r="D16" i="140" s="1"/>
  <c r="D17" i="140" s="1"/>
  <c r="D18" i="140" s="1"/>
  <c r="D19" i="140" s="1"/>
  <c r="D20" i="140" s="1"/>
  <c r="D21" i="140" s="1"/>
  <c r="D22" i="140" s="1"/>
  <c r="D23" i="140" s="1"/>
  <c r="D24" i="140" s="1"/>
  <c r="D25" i="140" s="1"/>
  <c r="D26" i="140" s="1"/>
  <c r="D27" i="140" s="1"/>
  <c r="D28" i="140" s="1"/>
  <c r="D29" i="140" s="1"/>
  <c r="D30" i="140" s="1"/>
  <c r="D31" i="140" s="1"/>
  <c r="D32" i="140" s="1"/>
  <c r="D33" i="140" s="1"/>
  <c r="D34" i="140" s="1"/>
  <c r="D35" i="140" s="1"/>
  <c r="D36" i="140" s="1"/>
  <c r="D37" i="140" s="1"/>
  <c r="D38" i="140" s="1"/>
  <c r="D39" i="140" s="1"/>
  <c r="C7" i="140"/>
  <c r="C8" i="140" s="1"/>
  <c r="C9" i="140" s="1"/>
  <c r="C10" i="140" s="1"/>
  <c r="C11" i="140" s="1"/>
  <c r="C12" i="140" s="1"/>
  <c r="C13" i="140" s="1"/>
  <c r="C14" i="140" s="1"/>
  <c r="C15" i="140" s="1"/>
  <c r="C16" i="140" s="1"/>
  <c r="C17" i="140" s="1"/>
  <c r="C18" i="140" s="1"/>
  <c r="C19" i="140" s="1"/>
  <c r="C20" i="140" s="1"/>
  <c r="C21" i="140" s="1"/>
  <c r="C22" i="140" s="1"/>
  <c r="C23" i="140" s="1"/>
  <c r="C24" i="140" s="1"/>
  <c r="C25" i="140" s="1"/>
  <c r="C26" i="140" s="1"/>
  <c r="C27" i="140" s="1"/>
  <c r="C28" i="140" s="1"/>
  <c r="C29" i="140" s="1"/>
  <c r="C30" i="140" s="1"/>
  <c r="C31" i="140" s="1"/>
  <c r="C32" i="140" s="1"/>
  <c r="C33" i="140" s="1"/>
  <c r="C34" i="140" s="1"/>
  <c r="C35" i="140" s="1"/>
  <c r="C36" i="140" s="1"/>
  <c r="C37" i="140" s="1"/>
  <c r="C38" i="140" s="1"/>
  <c r="C39" i="140" s="1"/>
  <c r="E8" i="140"/>
  <c r="E9" i="140" s="1"/>
  <c r="E10" i="140" s="1"/>
  <c r="E11" i="140" s="1"/>
  <c r="E12" i="140" s="1"/>
  <c r="E13" i="140" s="1"/>
  <c r="E14" i="140" s="1"/>
  <c r="E15" i="140" s="1"/>
  <c r="E16" i="140" s="1"/>
  <c r="E17" i="140" s="1"/>
  <c r="E18" i="140" s="1"/>
  <c r="E19" i="140" s="1"/>
  <c r="E20" i="140" s="1"/>
  <c r="E21" i="140" s="1"/>
  <c r="E22" i="140" s="1"/>
  <c r="E23" i="140" s="1"/>
  <c r="E24" i="140" s="1"/>
  <c r="E25" i="140" s="1"/>
  <c r="E26" i="140" s="1"/>
  <c r="E27" i="140" s="1"/>
  <c r="E28" i="140" s="1"/>
  <c r="E29" i="140" s="1"/>
  <c r="E30" i="140" s="1"/>
  <c r="E31" i="140" s="1"/>
  <c r="E32" i="140" s="1"/>
  <c r="E33" i="140" s="1"/>
  <c r="E34" i="140" s="1"/>
  <c r="E35" i="140" s="1"/>
  <c r="E36" i="140" s="1"/>
  <c r="E37" i="140" s="1"/>
  <c r="E38" i="140" s="1"/>
  <c r="E39" i="140" s="1"/>
  <c r="F12" i="143" l="1"/>
  <c r="F13" i="143" s="1"/>
  <c r="E11" i="143"/>
  <c r="E12" i="143" s="1"/>
  <c r="E13" i="143" s="1"/>
  <c r="E14" i="143" s="1"/>
  <c r="E15" i="143" s="1"/>
  <c r="E7" i="12"/>
  <c r="E7" i="138"/>
  <c r="E8" i="138" s="1"/>
  <c r="E9" i="138" s="1"/>
  <c r="E10" i="138" s="1"/>
  <c r="E11" i="138" s="1"/>
  <c r="E12" i="138" s="1"/>
  <c r="E13" i="138" s="1"/>
  <c r="E14" i="138" s="1"/>
  <c r="E15" i="138" s="1"/>
  <c r="E16" i="138" s="1"/>
  <c r="E17" i="138" s="1"/>
  <c r="E18" i="138" s="1"/>
  <c r="E19" i="138" s="1"/>
  <c r="E20" i="138" s="1"/>
  <c r="E21" i="138" s="1"/>
  <c r="E22" i="138" s="1"/>
  <c r="E23" i="138" s="1"/>
  <c r="E24" i="138" s="1"/>
  <c r="E25" i="138" s="1"/>
  <c r="B7" i="138"/>
  <c r="B8" i="138" s="1"/>
  <c r="B9" i="138" s="1"/>
  <c r="B10" i="138" s="1"/>
  <c r="B11" i="138" s="1"/>
  <c r="B12" i="138" s="1"/>
  <c r="B13" i="138" s="1"/>
  <c r="B14" i="138" s="1"/>
  <c r="B15" i="138" s="1"/>
  <c r="B16" i="138" s="1"/>
  <c r="B17" i="138" s="1"/>
  <c r="B18" i="138" s="1"/>
  <c r="B19" i="138" s="1"/>
  <c r="B20" i="138" s="1"/>
  <c r="B21" i="138" s="1"/>
  <c r="B22" i="138" s="1"/>
  <c r="B23" i="138" s="1"/>
  <c r="B24" i="138" s="1"/>
  <c r="B25" i="138" s="1"/>
  <c r="B26" i="138" s="1"/>
  <c r="B27" i="138" s="1"/>
  <c r="B28" i="138" s="1"/>
  <c r="B29" i="138" s="1"/>
  <c r="B30" i="138" s="1"/>
  <c r="B31" i="138" s="1"/>
  <c r="B32" i="138" s="1"/>
  <c r="B33" i="138" s="1"/>
  <c r="B34" i="138" s="1"/>
  <c r="B35" i="138" s="1"/>
  <c r="B36" i="138" s="1"/>
  <c r="B37" i="138" s="1"/>
  <c r="B38" i="138" s="1"/>
  <c r="B39" i="138" s="1"/>
  <c r="C7" i="138"/>
  <c r="C8" i="138" s="1"/>
  <c r="C9" i="138" s="1"/>
  <c r="C10" i="138" s="1"/>
  <c r="C11" i="138" s="1"/>
  <c r="C12" i="138" s="1"/>
  <c r="C13" i="138" s="1"/>
  <c r="C14" i="138" s="1"/>
  <c r="C15" i="138" s="1"/>
  <c r="C16" i="138" s="1"/>
  <c r="C17" i="138" s="1"/>
  <c r="C18" i="138" s="1"/>
  <c r="C19" i="138" s="1"/>
  <c r="C20" i="138" s="1"/>
  <c r="C21" i="138" s="1"/>
  <c r="C22" i="138" s="1"/>
  <c r="C23" i="138" s="1"/>
  <c r="C24" i="138" s="1"/>
  <c r="C25" i="138" s="1"/>
  <c r="C26" i="138" s="1"/>
  <c r="C27" i="138" s="1"/>
  <c r="C28" i="138" s="1"/>
  <c r="C29" i="138" s="1"/>
  <c r="C30" i="138" s="1"/>
  <c r="C31" i="138" s="1"/>
  <c r="C32" i="138" s="1"/>
  <c r="C33" i="138" s="1"/>
  <c r="C34" i="138" s="1"/>
  <c r="C35" i="138" s="1"/>
  <c r="C36" i="138" s="1"/>
  <c r="C37" i="138" s="1"/>
  <c r="C38" i="138" s="1"/>
  <c r="C39" i="138" s="1"/>
  <c r="D7" i="138"/>
  <c r="D8" i="138" s="1"/>
  <c r="D9" i="138" s="1"/>
  <c r="D10" i="138" s="1"/>
  <c r="D11" i="138" s="1"/>
  <c r="D12" i="138" s="1"/>
  <c r="D13" i="138" s="1"/>
  <c r="D14" i="138" s="1"/>
  <c r="D15" i="138" s="1"/>
  <c r="D16" i="138" s="1"/>
  <c r="D17" i="138" s="1"/>
  <c r="D18" i="138" s="1"/>
  <c r="D19" i="138" s="1"/>
  <c r="D20" i="138" s="1"/>
  <c r="D21" i="138" s="1"/>
  <c r="D22" i="138" s="1"/>
  <c r="D23" i="138" s="1"/>
  <c r="D24" i="138" s="1"/>
  <c r="D25" i="138" s="1"/>
  <c r="D26" i="138" s="1"/>
  <c r="D27" i="138" s="1"/>
  <c r="D28" i="138" s="1"/>
  <c r="D29" i="138" s="1"/>
  <c r="D30" i="138" s="1"/>
  <c r="D31" i="138" s="1"/>
  <c r="D32" i="138" s="1"/>
  <c r="D33" i="138" s="1"/>
  <c r="D34" i="138" s="1"/>
  <c r="D35" i="138" s="1"/>
  <c r="D36" i="138" s="1"/>
  <c r="D37" i="138" s="1"/>
  <c r="D38" i="138" s="1"/>
  <c r="D39" i="138" s="1"/>
  <c r="F7" i="138"/>
  <c r="F8" i="138" s="1"/>
  <c r="F9" i="138" s="1"/>
  <c r="F10" i="138" s="1"/>
  <c r="F11" i="138" s="1"/>
  <c r="F12" i="138" s="1"/>
  <c r="F13" i="138" s="1"/>
  <c r="F14" i="138" s="1"/>
  <c r="F15" i="138" s="1"/>
  <c r="F16" i="138" s="1"/>
  <c r="F17" i="138" s="1"/>
  <c r="F18" i="138" s="1"/>
  <c r="F19" i="138" s="1"/>
  <c r="F20" i="138" s="1"/>
  <c r="F21" i="138" s="1"/>
  <c r="F22" i="138" s="1"/>
  <c r="F23" i="138" s="1"/>
  <c r="F24" i="138" s="1"/>
  <c r="F25" i="138" s="1"/>
  <c r="F26" i="138" s="1"/>
  <c r="F27" i="138" s="1"/>
  <c r="F28" i="138" s="1"/>
  <c r="F29" i="138" s="1"/>
  <c r="F30" i="138" s="1"/>
  <c r="F31" i="138" s="1"/>
  <c r="F32" i="138" s="1"/>
  <c r="F33" i="138" s="1"/>
  <c r="F34" i="138" s="1"/>
  <c r="F35" i="138" s="1"/>
  <c r="F36" i="138" s="1"/>
  <c r="F37" i="138" s="1"/>
  <c r="F38" i="138" s="1"/>
  <c r="F39" i="138" s="1"/>
  <c r="L6" i="136"/>
  <c r="K6" i="136"/>
  <c r="J6" i="136"/>
  <c r="I6" i="136"/>
  <c r="I7" i="136" s="1"/>
  <c r="G6" i="136"/>
  <c r="G7" i="136" s="1"/>
  <c r="G8" i="136" s="1"/>
  <c r="G9" i="136" s="1"/>
  <c r="G10" i="136" s="1"/>
  <c r="G11" i="136" s="1"/>
  <c r="G12" i="136" s="1"/>
  <c r="G13" i="136" s="1"/>
  <c r="G14" i="136" s="1"/>
  <c r="G15" i="136" s="1"/>
  <c r="G16" i="136" s="1"/>
  <c r="G17" i="136" s="1"/>
  <c r="G18" i="136" s="1"/>
  <c r="G19" i="136" s="1"/>
  <c r="G20" i="136" s="1"/>
  <c r="G21" i="136" s="1"/>
  <c r="G22" i="136" s="1"/>
  <c r="G23" i="136" s="1"/>
  <c r="G24" i="136" s="1"/>
  <c r="G25" i="136" s="1"/>
  <c r="G26" i="136" s="1"/>
  <c r="G27" i="136" s="1"/>
  <c r="G28" i="136" s="1"/>
  <c r="G29" i="136" s="1"/>
  <c r="G30" i="136" s="1"/>
  <c r="G31" i="136" s="1"/>
  <c r="G32" i="136" s="1"/>
  <c r="G33" i="136" s="1"/>
  <c r="G34" i="136" s="1"/>
  <c r="G35" i="136" s="1"/>
  <c r="G36" i="136" s="1"/>
  <c r="G37" i="136" s="1"/>
  <c r="G38" i="136" s="1"/>
  <c r="G39" i="136" s="1"/>
  <c r="G40" i="136" s="1"/>
  <c r="D7" i="136"/>
  <c r="D8" i="136" s="1"/>
  <c r="D9" i="136" s="1"/>
  <c r="D10" i="136" s="1"/>
  <c r="D11" i="136" s="1"/>
  <c r="D12" i="136" s="1"/>
  <c r="D13" i="136" s="1"/>
  <c r="D14" i="136" s="1"/>
  <c r="D15" i="136" s="1"/>
  <c r="D16" i="136" s="1"/>
  <c r="D17" i="136" s="1"/>
  <c r="D18" i="136" s="1"/>
  <c r="D19" i="136" s="1"/>
  <c r="D20" i="136" s="1"/>
  <c r="D21" i="136" s="1"/>
  <c r="D22" i="136" s="1"/>
  <c r="D23" i="136" s="1"/>
  <c r="D24" i="136" s="1"/>
  <c r="D25" i="136" s="1"/>
  <c r="D26" i="136" s="1"/>
  <c r="D27" i="136" s="1"/>
  <c r="D28" i="136" s="1"/>
  <c r="D29" i="136" s="1"/>
  <c r="D30" i="136" s="1"/>
  <c r="D31" i="136" s="1"/>
  <c r="D32" i="136" s="1"/>
  <c r="D33" i="136" s="1"/>
  <c r="D34" i="136" s="1"/>
  <c r="D35" i="136" s="1"/>
  <c r="D36" i="136" s="1"/>
  <c r="D37" i="136" s="1"/>
  <c r="D38" i="136" s="1"/>
  <c r="D39" i="136" s="1"/>
  <c r="D40" i="136" s="1"/>
  <c r="I7" i="137"/>
  <c r="I8" i="137" s="1"/>
  <c r="I9" i="137" s="1"/>
  <c r="I10" i="137" s="1"/>
  <c r="I11" i="137" s="1"/>
  <c r="I12" i="137" s="1"/>
  <c r="I13" i="137" s="1"/>
  <c r="I14" i="137" s="1"/>
  <c r="I15" i="137" s="1"/>
  <c r="I16" i="137" s="1"/>
  <c r="I17" i="137" s="1"/>
  <c r="I18" i="137" s="1"/>
  <c r="I19" i="137" s="1"/>
  <c r="I20" i="137" s="1"/>
  <c r="I21" i="137" s="1"/>
  <c r="I22" i="137" s="1"/>
  <c r="I23" i="137" s="1"/>
  <c r="I24" i="137" s="1"/>
  <c r="I25" i="137" s="1"/>
  <c r="I26" i="137" s="1"/>
  <c r="I27" i="137" s="1"/>
  <c r="I28" i="137" s="1"/>
  <c r="I29" i="137" s="1"/>
  <c r="I30" i="137" s="1"/>
  <c r="I31" i="137" s="1"/>
  <c r="I32" i="137" s="1"/>
  <c r="I33" i="137" s="1"/>
  <c r="I34" i="137" s="1"/>
  <c r="I35" i="137" s="1"/>
  <c r="I36" i="137" s="1"/>
  <c r="I37" i="137" s="1"/>
  <c r="I38" i="137" s="1"/>
  <c r="H7" i="137"/>
  <c r="H8" i="137" s="1"/>
  <c r="H9" i="137" s="1"/>
  <c r="H10" i="137" s="1"/>
  <c r="H11" i="137" s="1"/>
  <c r="H12" i="137" s="1"/>
  <c r="H13" i="137" s="1"/>
  <c r="H14" i="137" s="1"/>
  <c r="H15" i="137" s="1"/>
  <c r="H16" i="137" s="1"/>
  <c r="H17" i="137" s="1"/>
  <c r="H18" i="137" s="1"/>
  <c r="H19" i="137" s="1"/>
  <c r="H20" i="137" s="1"/>
  <c r="H21" i="137" s="1"/>
  <c r="H22" i="137" s="1"/>
  <c r="H23" i="137" s="1"/>
  <c r="H24" i="137" s="1"/>
  <c r="H25" i="137" s="1"/>
  <c r="H26" i="137" s="1"/>
  <c r="H27" i="137" s="1"/>
  <c r="H28" i="137" s="1"/>
  <c r="H29" i="137" s="1"/>
  <c r="H30" i="137" s="1"/>
  <c r="H31" i="137" s="1"/>
  <c r="H32" i="137" s="1"/>
  <c r="H33" i="137" s="1"/>
  <c r="H34" i="137" s="1"/>
  <c r="H35" i="137" s="1"/>
  <c r="H36" i="137" s="1"/>
  <c r="H37" i="137" s="1"/>
  <c r="H38" i="137" s="1"/>
  <c r="F8" i="137"/>
  <c r="F9" i="137" s="1"/>
  <c r="F10" i="137" s="1"/>
  <c r="F11" i="137" s="1"/>
  <c r="F12" i="137" s="1"/>
  <c r="F13" i="137" s="1"/>
  <c r="F14" i="137" s="1"/>
  <c r="F15" i="137" s="1"/>
  <c r="F16" i="137" s="1"/>
  <c r="F17" i="137" s="1"/>
  <c r="F18" i="137" s="1"/>
  <c r="F19" i="137" s="1"/>
  <c r="F20" i="137" s="1"/>
  <c r="F21" i="137" s="1"/>
  <c r="F22" i="137" s="1"/>
  <c r="F23" i="137" s="1"/>
  <c r="F24" i="137" s="1"/>
  <c r="F25" i="137" s="1"/>
  <c r="F26" i="137" s="1"/>
  <c r="F27" i="137" s="1"/>
  <c r="F28" i="137" s="1"/>
  <c r="F29" i="137" s="1"/>
  <c r="F30" i="137" s="1"/>
  <c r="F31" i="137" s="1"/>
  <c r="F32" i="137" s="1"/>
  <c r="F33" i="137" s="1"/>
  <c r="F34" i="137" s="1"/>
  <c r="F35" i="137" s="1"/>
  <c r="F36" i="137" s="1"/>
  <c r="F37" i="137" s="1"/>
  <c r="F38" i="137" s="1"/>
  <c r="C6" i="137"/>
  <c r="C7" i="137" s="1"/>
  <c r="C8" i="137" s="1"/>
  <c r="C9" i="137" s="1"/>
  <c r="C10" i="137" s="1"/>
  <c r="C11" i="137" s="1"/>
  <c r="C12" i="137" s="1"/>
  <c r="C13" i="137" s="1"/>
  <c r="C14" i="137" s="1"/>
  <c r="C15" i="137" s="1"/>
  <c r="C16" i="137" s="1"/>
  <c r="C17" i="137" s="1"/>
  <c r="C18" i="137" s="1"/>
  <c r="C19" i="137" s="1"/>
  <c r="C20" i="137" s="1"/>
  <c r="C21" i="137" s="1"/>
  <c r="C22" i="137" s="1"/>
  <c r="C23" i="137" s="1"/>
  <c r="C24" i="137" s="1"/>
  <c r="C25" i="137" s="1"/>
  <c r="C26" i="137" s="1"/>
  <c r="C27" i="137" s="1"/>
  <c r="C28" i="137" s="1"/>
  <c r="C29" i="137" s="1"/>
  <c r="C30" i="137" s="1"/>
  <c r="C31" i="137" s="1"/>
  <c r="C32" i="137" s="1"/>
  <c r="C33" i="137" s="1"/>
  <c r="C34" i="137" s="1"/>
  <c r="C35" i="137" s="1"/>
  <c r="C36" i="137" s="1"/>
  <c r="C37" i="137" s="1"/>
  <c r="C38" i="137" s="1"/>
  <c r="E7" i="137"/>
  <c r="E8" i="137" s="1"/>
  <c r="E9" i="137" s="1"/>
  <c r="E10" i="137" s="1"/>
  <c r="E11" i="137" s="1"/>
  <c r="E12" i="137" s="1"/>
  <c r="E13" i="137" s="1"/>
  <c r="E14" i="137" s="1"/>
  <c r="E15" i="137" s="1"/>
  <c r="E16" i="137" s="1"/>
  <c r="E17" i="137" s="1"/>
  <c r="E18" i="137" s="1"/>
  <c r="E19" i="137" s="1"/>
  <c r="E20" i="137" s="1"/>
  <c r="E21" i="137" s="1"/>
  <c r="E22" i="137" s="1"/>
  <c r="E23" i="137" s="1"/>
  <c r="E24" i="137" s="1"/>
  <c r="E25" i="137" s="1"/>
  <c r="E26" i="137" s="1"/>
  <c r="E27" i="137" s="1"/>
  <c r="E28" i="137" s="1"/>
  <c r="E29" i="137" s="1"/>
  <c r="E30" i="137" s="1"/>
  <c r="E31" i="137" s="1"/>
  <c r="E32" i="137" s="1"/>
  <c r="E33" i="137" s="1"/>
  <c r="E34" i="137" s="1"/>
  <c r="E35" i="137" s="1"/>
  <c r="E36" i="137" s="1"/>
  <c r="E37" i="137" s="1"/>
  <c r="E38" i="137" s="1"/>
  <c r="D6" i="137"/>
  <c r="D7" i="137" s="1"/>
  <c r="D8" i="137" s="1"/>
  <c r="D9" i="137" s="1"/>
  <c r="D10" i="137" s="1"/>
  <c r="D11" i="137" s="1"/>
  <c r="D12" i="137" s="1"/>
  <c r="D13" i="137" s="1"/>
  <c r="D14" i="137" s="1"/>
  <c r="D15" i="137" s="1"/>
  <c r="D16" i="137" s="1"/>
  <c r="D17" i="137" s="1"/>
  <c r="D18" i="137" s="1"/>
  <c r="D19" i="137" s="1"/>
  <c r="D20" i="137" s="1"/>
  <c r="D21" i="137" s="1"/>
  <c r="D22" i="137" s="1"/>
  <c r="D23" i="137" s="1"/>
  <c r="D24" i="137" s="1"/>
  <c r="D25" i="137" s="1"/>
  <c r="D26" i="137" s="1"/>
  <c r="D27" i="137" s="1"/>
  <c r="D28" i="137" s="1"/>
  <c r="D29" i="137" s="1"/>
  <c r="D30" i="137" s="1"/>
  <c r="D31" i="137" s="1"/>
  <c r="D32" i="137" s="1"/>
  <c r="D33" i="137" s="1"/>
  <c r="D34" i="137" s="1"/>
  <c r="D35" i="137" s="1"/>
  <c r="D36" i="137" s="1"/>
  <c r="D37" i="137" s="1"/>
  <c r="D38" i="137" s="1"/>
  <c r="G5" i="137"/>
  <c r="G6" i="137" s="1"/>
  <c r="G7" i="137" s="1"/>
  <c r="G8" i="137" s="1"/>
  <c r="G9" i="137" s="1"/>
  <c r="G10" i="137" s="1"/>
  <c r="G11" i="137" s="1"/>
  <c r="G12" i="137" s="1"/>
  <c r="G13" i="137" s="1"/>
  <c r="G14" i="137" s="1"/>
  <c r="G15" i="137" s="1"/>
  <c r="G16" i="137" s="1"/>
  <c r="G17" i="137" s="1"/>
  <c r="G18" i="137" s="1"/>
  <c r="G19" i="137" s="1"/>
  <c r="G20" i="137" s="1"/>
  <c r="G21" i="137" s="1"/>
  <c r="G22" i="137" s="1"/>
  <c r="G23" i="137" s="1"/>
  <c r="G24" i="137" s="1"/>
  <c r="G25" i="137" s="1"/>
  <c r="G26" i="137" s="1"/>
  <c r="G27" i="137" s="1"/>
  <c r="G28" i="137" s="1"/>
  <c r="G29" i="137" s="1"/>
  <c r="G30" i="137" s="1"/>
  <c r="G31" i="137" s="1"/>
  <c r="G32" i="137" s="1"/>
  <c r="G33" i="137" s="1"/>
  <c r="G34" i="137" s="1"/>
  <c r="G35" i="137" s="1"/>
  <c r="G36" i="137" s="1"/>
  <c r="G37" i="137" s="1"/>
  <c r="G38" i="137" s="1"/>
  <c r="F8" i="136"/>
  <c r="F9" i="136" s="1"/>
  <c r="F10" i="136" s="1"/>
  <c r="F11" i="136" s="1"/>
  <c r="F12" i="136" s="1"/>
  <c r="F13" i="136" s="1"/>
  <c r="F14" i="136" s="1"/>
  <c r="F15" i="136" s="1"/>
  <c r="F16" i="136" s="1"/>
  <c r="F17" i="136" s="1"/>
  <c r="F18" i="136" s="1"/>
  <c r="F19" i="136" s="1"/>
  <c r="F20" i="136" s="1"/>
  <c r="F21" i="136" s="1"/>
  <c r="F22" i="136" s="1"/>
  <c r="F23" i="136" s="1"/>
  <c r="F24" i="136" s="1"/>
  <c r="F25" i="136" s="1"/>
  <c r="F26" i="136" s="1"/>
  <c r="F27" i="136" s="1"/>
  <c r="F28" i="136" s="1"/>
  <c r="F29" i="136" s="1"/>
  <c r="F30" i="136" s="1"/>
  <c r="F31" i="136" s="1"/>
  <c r="F32" i="136" s="1"/>
  <c r="F33" i="136" s="1"/>
  <c r="F34" i="136" s="1"/>
  <c r="F35" i="136" s="1"/>
  <c r="F36" i="136" s="1"/>
  <c r="F37" i="136" s="1"/>
  <c r="F38" i="136" s="1"/>
  <c r="F39" i="136" s="1"/>
  <c r="F40" i="136" s="1"/>
  <c r="E7" i="136"/>
  <c r="E8" i="136" s="1"/>
  <c r="E9" i="136" s="1"/>
  <c r="E10" i="136" s="1"/>
  <c r="E11" i="136" s="1"/>
  <c r="E12" i="136" s="1"/>
  <c r="E13" i="136" s="1"/>
  <c r="E14" i="136" s="1"/>
  <c r="E15" i="136" s="1"/>
  <c r="E16" i="136" s="1"/>
  <c r="E17" i="136" s="1"/>
  <c r="E18" i="136" s="1"/>
  <c r="E19" i="136" s="1"/>
  <c r="E20" i="136" s="1"/>
  <c r="E21" i="136" s="1"/>
  <c r="E22" i="136" s="1"/>
  <c r="E23" i="136" s="1"/>
  <c r="E24" i="136" s="1"/>
  <c r="E25" i="136" s="1"/>
  <c r="E26" i="136" s="1"/>
  <c r="E27" i="136" s="1"/>
  <c r="E28" i="136" s="1"/>
  <c r="E29" i="136" s="1"/>
  <c r="E30" i="136" s="1"/>
  <c r="E31" i="136" s="1"/>
  <c r="E32" i="136" s="1"/>
  <c r="E33" i="136" s="1"/>
  <c r="E34" i="136" s="1"/>
  <c r="E35" i="136" s="1"/>
  <c r="E36" i="136" s="1"/>
  <c r="E37" i="136" s="1"/>
  <c r="E38" i="136" s="1"/>
  <c r="E39" i="136" s="1"/>
  <c r="E40" i="136" s="1"/>
  <c r="I9" i="136"/>
  <c r="I10" i="136" s="1"/>
  <c r="I11" i="136" s="1"/>
  <c r="I12" i="136" s="1"/>
  <c r="I13" i="136" s="1"/>
  <c r="I14" i="136" s="1"/>
  <c r="I15" i="136" s="1"/>
  <c r="I16" i="136" s="1"/>
  <c r="I17" i="136" s="1"/>
  <c r="I18" i="136" s="1"/>
  <c r="I19" i="136" s="1"/>
  <c r="I20" i="136" s="1"/>
  <c r="I21" i="136" s="1"/>
  <c r="I22" i="136" s="1"/>
  <c r="I23" i="136" s="1"/>
  <c r="I24" i="136" s="1"/>
  <c r="I25" i="136" s="1"/>
  <c r="I26" i="136" s="1"/>
  <c r="I27" i="136" s="1"/>
  <c r="I28" i="136" s="1"/>
  <c r="I29" i="136" s="1"/>
  <c r="I30" i="136" s="1"/>
  <c r="I31" i="136" s="1"/>
  <c r="I32" i="136" s="1"/>
  <c r="I33" i="136" s="1"/>
  <c r="I34" i="136" s="1"/>
  <c r="I35" i="136" s="1"/>
  <c r="I36" i="136" s="1"/>
  <c r="I37" i="136" s="1"/>
  <c r="I38" i="136" s="1"/>
  <c r="I39" i="136" s="1"/>
  <c r="I40" i="136" s="1"/>
  <c r="K7" i="33"/>
  <c r="K8" i="33" s="1"/>
  <c r="K9" i="33" s="1"/>
  <c r="K10" i="33" s="1"/>
  <c r="K11" i="33" s="1"/>
  <c r="K12" i="33" s="1"/>
  <c r="K13" i="33" s="1"/>
  <c r="K14" i="33" s="1"/>
  <c r="K15" i="33" s="1"/>
  <c r="K16" i="33" s="1"/>
  <c r="K17" i="33" s="1"/>
  <c r="K18" i="33" s="1"/>
  <c r="K19" i="33" s="1"/>
  <c r="K20" i="33" s="1"/>
  <c r="K21" i="33" s="1"/>
  <c r="K22" i="33" s="1"/>
  <c r="K23" i="33" s="1"/>
  <c r="K24" i="33" s="1"/>
  <c r="K25" i="33" s="1"/>
  <c r="K26" i="33" s="1"/>
  <c r="K27" i="33" s="1"/>
  <c r="K28" i="33" s="1"/>
  <c r="K29" i="33" s="1"/>
  <c r="K30" i="33" s="1"/>
  <c r="K31" i="33" s="1"/>
  <c r="K32" i="33" s="1"/>
  <c r="K33" i="33" s="1"/>
  <c r="K34" i="33" s="1"/>
  <c r="K35" i="33" s="1"/>
  <c r="K36" i="33" s="1"/>
  <c r="K37" i="33" s="1"/>
  <c r="J7" i="33"/>
  <c r="J8" i="33" s="1"/>
  <c r="J9" i="33" s="1"/>
  <c r="J10" i="33" s="1"/>
  <c r="J11" i="33" s="1"/>
  <c r="J12" i="33" s="1"/>
  <c r="J13" i="33" s="1"/>
  <c r="J14" i="33" s="1"/>
  <c r="J15" i="33" s="1"/>
  <c r="J16" i="33" s="1"/>
  <c r="J17" i="33" s="1"/>
  <c r="J18" i="33" s="1"/>
  <c r="J19" i="33" s="1"/>
  <c r="J20" i="33" s="1"/>
  <c r="J21" i="33" s="1"/>
  <c r="J22" i="33" s="1"/>
  <c r="J23" i="33" s="1"/>
  <c r="J24" i="33" s="1"/>
  <c r="J25" i="33" s="1"/>
  <c r="J26" i="33" s="1"/>
  <c r="J27" i="33" s="1"/>
  <c r="J28" i="33" s="1"/>
  <c r="J29" i="33" s="1"/>
  <c r="J30" i="33" s="1"/>
  <c r="J31" i="33" s="1"/>
  <c r="J32" i="33" s="1"/>
  <c r="J33" i="33" s="1"/>
  <c r="J34" i="33" s="1"/>
  <c r="J35" i="33" s="1"/>
  <c r="J36" i="33" s="1"/>
  <c r="J37" i="33" s="1"/>
  <c r="I7" i="33"/>
  <c r="I8" i="33" s="1"/>
  <c r="I9" i="33" s="1"/>
  <c r="I10" i="33" s="1"/>
  <c r="I11" i="33" s="1"/>
  <c r="I12" i="33" s="1"/>
  <c r="I13" i="33" s="1"/>
  <c r="I14" i="33" s="1"/>
  <c r="I15" i="33" s="1"/>
  <c r="I16" i="33" s="1"/>
  <c r="I17" i="33" s="1"/>
  <c r="I18" i="33" s="1"/>
  <c r="I19" i="33" s="1"/>
  <c r="I20" i="33" s="1"/>
  <c r="I21" i="33" s="1"/>
  <c r="I22" i="33" s="1"/>
  <c r="I23" i="33" s="1"/>
  <c r="I24" i="33" s="1"/>
  <c r="I25" i="33" s="1"/>
  <c r="I26" i="33" s="1"/>
  <c r="I27" i="33" s="1"/>
  <c r="I28" i="33" s="1"/>
  <c r="I29" i="33" s="1"/>
  <c r="I30" i="33" s="1"/>
  <c r="I31" i="33" s="1"/>
  <c r="I32" i="33" s="1"/>
  <c r="I33" i="33" s="1"/>
  <c r="I34" i="33" s="1"/>
  <c r="I35" i="33" s="1"/>
  <c r="I36" i="33" s="1"/>
  <c r="I37" i="33" s="1"/>
  <c r="G7" i="33"/>
  <c r="G8" i="33" s="1"/>
  <c r="G9" i="33" s="1"/>
  <c r="G10" i="33" s="1"/>
  <c r="G11" i="33" s="1"/>
  <c r="G12" i="33" s="1"/>
  <c r="G13" i="33" s="1"/>
  <c r="G14" i="33" s="1"/>
  <c r="G15" i="33" s="1"/>
  <c r="G16" i="33" s="1"/>
  <c r="G17" i="33" s="1"/>
  <c r="G18" i="33" s="1"/>
  <c r="G19" i="33" s="1"/>
  <c r="G20" i="33" s="1"/>
  <c r="G21" i="33" s="1"/>
  <c r="G22" i="33" s="1"/>
  <c r="G23" i="33" s="1"/>
  <c r="G24" i="33" s="1"/>
  <c r="G25" i="33" s="1"/>
  <c r="G26" i="33" s="1"/>
  <c r="G27" i="33" s="1"/>
  <c r="G28" i="33" s="1"/>
  <c r="G29" i="33" s="1"/>
  <c r="G30" i="33" s="1"/>
  <c r="G31" i="33" s="1"/>
  <c r="G32" i="33" s="1"/>
  <c r="G33" i="33" s="1"/>
  <c r="G34" i="33" s="1"/>
  <c r="G35" i="33" s="1"/>
  <c r="G36" i="33" s="1"/>
  <c r="G37" i="33" s="1"/>
  <c r="F7" i="33"/>
  <c r="F8" i="33" s="1"/>
  <c r="F9" i="33" s="1"/>
  <c r="F10" i="33" s="1"/>
  <c r="F11" i="33" s="1"/>
  <c r="F12" i="33" s="1"/>
  <c r="F13" i="33" s="1"/>
  <c r="F14" i="33" s="1"/>
  <c r="F15" i="33" s="1"/>
  <c r="F16" i="33" s="1"/>
  <c r="F17" i="33" s="1"/>
  <c r="F18" i="33" s="1"/>
  <c r="F19" i="33" s="1"/>
  <c r="F20" i="33" s="1"/>
  <c r="F21" i="33" s="1"/>
  <c r="F22" i="33" s="1"/>
  <c r="F23" i="33" s="1"/>
  <c r="F24" i="33" s="1"/>
  <c r="F25" i="33" s="1"/>
  <c r="F26" i="33" s="1"/>
  <c r="F27" i="33" s="1"/>
  <c r="F28" i="33" s="1"/>
  <c r="F29" i="33" s="1"/>
  <c r="F30" i="33" s="1"/>
  <c r="F31" i="33" s="1"/>
  <c r="F32" i="33" s="1"/>
  <c r="F33" i="33" s="1"/>
  <c r="F34" i="33" s="1"/>
  <c r="F35" i="33" s="1"/>
  <c r="F36" i="33" s="1"/>
  <c r="F37" i="33" s="1"/>
  <c r="B6" i="33"/>
  <c r="B7" i="33" s="1"/>
  <c r="B8" i="33" s="1"/>
  <c r="B9" i="33" s="1"/>
  <c r="B10" i="33" s="1"/>
  <c r="B11" i="33" s="1"/>
  <c r="B12" i="33" s="1"/>
  <c r="B13" i="33" s="1"/>
  <c r="B14" i="33" s="1"/>
  <c r="B15" i="33" s="1"/>
  <c r="B16" i="33" s="1"/>
  <c r="B17" i="33" s="1"/>
  <c r="B18" i="33" s="1"/>
  <c r="B19" i="33" s="1"/>
  <c r="B20" i="33" s="1"/>
  <c r="B21" i="33" s="1"/>
  <c r="B22" i="33" s="1"/>
  <c r="B23" i="33" s="1"/>
  <c r="B24" i="33" s="1"/>
  <c r="B25" i="33" s="1"/>
  <c r="B26" i="33" s="1"/>
  <c r="B27" i="33" s="1"/>
  <c r="B28" i="33" s="1"/>
  <c r="B29" i="33" s="1"/>
  <c r="B30" i="33" s="1"/>
  <c r="B31" i="33" s="1"/>
  <c r="B32" i="33" s="1"/>
  <c r="B33" i="33" s="1"/>
  <c r="B34" i="33" s="1"/>
  <c r="B35" i="33" s="1"/>
  <c r="B36" i="33" s="1"/>
  <c r="B37" i="33" s="1"/>
  <c r="F8" i="133"/>
  <c r="F9" i="133" s="1"/>
  <c r="F10" i="133" s="1"/>
  <c r="F11" i="133" s="1"/>
  <c r="F12" i="133" s="1"/>
  <c r="F13" i="133" s="1"/>
  <c r="F14" i="133" s="1"/>
  <c r="F15" i="133" s="1"/>
  <c r="F16" i="133" s="1"/>
  <c r="F17" i="133" s="1"/>
  <c r="F18" i="133" s="1"/>
  <c r="F19" i="133" s="1"/>
  <c r="F20" i="133" s="1"/>
  <c r="F21" i="133" s="1"/>
  <c r="F22" i="133" s="1"/>
  <c r="F23" i="133" s="1"/>
  <c r="F24" i="133" s="1"/>
  <c r="F25" i="133" s="1"/>
  <c r="F26" i="133" s="1"/>
  <c r="F27" i="133" s="1"/>
  <c r="F28" i="133" s="1"/>
  <c r="F29" i="133" s="1"/>
  <c r="F30" i="133" s="1"/>
  <c r="F31" i="133" s="1"/>
  <c r="F32" i="133" s="1"/>
  <c r="F33" i="133" s="1"/>
  <c r="F34" i="133" s="1"/>
  <c r="F35" i="133" s="1"/>
  <c r="F36" i="133" s="1"/>
  <c r="F37" i="133" s="1"/>
  <c r="F38" i="133" s="1"/>
  <c r="F39" i="133" s="1"/>
  <c r="D8" i="133"/>
  <c r="D9" i="133" s="1"/>
  <c r="D10" i="133" s="1"/>
  <c r="D11" i="133" s="1"/>
  <c r="D12" i="133" s="1"/>
  <c r="D13" i="133" s="1"/>
  <c r="D14" i="133" s="1"/>
  <c r="D15" i="133" s="1"/>
  <c r="D16" i="133" s="1"/>
  <c r="D17" i="133" s="1"/>
  <c r="D18" i="133" s="1"/>
  <c r="D19" i="133" s="1"/>
  <c r="D20" i="133" s="1"/>
  <c r="D21" i="133" s="1"/>
  <c r="D22" i="133" s="1"/>
  <c r="D23" i="133" s="1"/>
  <c r="D24" i="133" s="1"/>
  <c r="D25" i="133" s="1"/>
  <c r="D26" i="133" s="1"/>
  <c r="D27" i="133" s="1"/>
  <c r="D28" i="133" s="1"/>
  <c r="D29" i="133" s="1"/>
  <c r="D30" i="133" s="1"/>
  <c r="D31" i="133" s="1"/>
  <c r="D32" i="133" s="1"/>
  <c r="D33" i="133" s="1"/>
  <c r="D34" i="133" s="1"/>
  <c r="D35" i="133" s="1"/>
  <c r="D36" i="133" s="1"/>
  <c r="D37" i="133" s="1"/>
  <c r="D38" i="133" s="1"/>
  <c r="D39" i="133" s="1"/>
  <c r="G8" i="133"/>
  <c r="G9" i="133" s="1"/>
  <c r="G10" i="133" s="1"/>
  <c r="G11" i="133" s="1"/>
  <c r="G12" i="133" s="1"/>
  <c r="G13" i="133" s="1"/>
  <c r="G14" i="133" s="1"/>
  <c r="G15" i="133" s="1"/>
  <c r="G16" i="133" s="1"/>
  <c r="G17" i="133" s="1"/>
  <c r="G18" i="133" s="1"/>
  <c r="G19" i="133" s="1"/>
  <c r="G20" i="133" s="1"/>
  <c r="G21" i="133" s="1"/>
  <c r="G22" i="133" s="1"/>
  <c r="G23" i="133" s="1"/>
  <c r="G24" i="133" s="1"/>
  <c r="G25" i="133" s="1"/>
  <c r="G26" i="133" s="1"/>
  <c r="G27" i="133" s="1"/>
  <c r="G28" i="133" s="1"/>
  <c r="G29" i="133" s="1"/>
  <c r="G30" i="133" s="1"/>
  <c r="G31" i="133" s="1"/>
  <c r="G32" i="133" s="1"/>
  <c r="G33" i="133" s="1"/>
  <c r="G34" i="133" s="1"/>
  <c r="G35" i="133" s="1"/>
  <c r="G36" i="133" s="1"/>
  <c r="G37" i="133" s="1"/>
  <c r="G38" i="133" s="1"/>
  <c r="G39" i="133" s="1"/>
  <c r="E8" i="133"/>
  <c r="E9" i="133" s="1"/>
  <c r="E10" i="133" s="1"/>
  <c r="E11" i="133" s="1"/>
  <c r="E12" i="133" s="1"/>
  <c r="E13" i="133" s="1"/>
  <c r="E14" i="133" s="1"/>
  <c r="E15" i="133" s="1"/>
  <c r="E16" i="133" s="1"/>
  <c r="E17" i="133" s="1"/>
  <c r="E18" i="133" s="1"/>
  <c r="E19" i="133" s="1"/>
  <c r="E20" i="133" s="1"/>
  <c r="E21" i="133" s="1"/>
  <c r="E22" i="133" s="1"/>
  <c r="E23" i="133" s="1"/>
  <c r="E24" i="133" s="1"/>
  <c r="E25" i="133" s="1"/>
  <c r="E26" i="133" s="1"/>
  <c r="E27" i="133" s="1"/>
  <c r="E28" i="133" s="1"/>
  <c r="E29" i="133" s="1"/>
  <c r="E30" i="133" s="1"/>
  <c r="E31" i="133" s="1"/>
  <c r="E32" i="133" s="1"/>
  <c r="E33" i="133" s="1"/>
  <c r="E34" i="133" s="1"/>
  <c r="E35" i="133" s="1"/>
  <c r="E36" i="133" s="1"/>
  <c r="E37" i="133" s="1"/>
  <c r="E38" i="133" s="1"/>
  <c r="E39" i="133" s="1"/>
  <c r="B7" i="133"/>
  <c r="B8" i="133" s="1"/>
  <c r="B9" i="133" s="1"/>
  <c r="B10" i="133" s="1"/>
  <c r="B11" i="133" s="1"/>
  <c r="B12" i="133" s="1"/>
  <c r="B13" i="133" s="1"/>
  <c r="B14" i="133" s="1"/>
  <c r="B15" i="133" s="1"/>
  <c r="B16" i="133" s="1"/>
  <c r="B17" i="133" s="1"/>
  <c r="B18" i="133" s="1"/>
  <c r="B19" i="133" s="1"/>
  <c r="B20" i="133" s="1"/>
  <c r="B21" i="133" s="1"/>
  <c r="B22" i="133" s="1"/>
  <c r="B23" i="133" s="1"/>
  <c r="B24" i="133" s="1"/>
  <c r="B25" i="133" s="1"/>
  <c r="B26" i="133" s="1"/>
  <c r="B27" i="133" s="1"/>
  <c r="B28" i="133" s="1"/>
  <c r="B29" i="133" s="1"/>
  <c r="B30" i="133" s="1"/>
  <c r="B31" i="133" s="1"/>
  <c r="B32" i="133" s="1"/>
  <c r="B33" i="133" s="1"/>
  <c r="B34" i="133" s="1"/>
  <c r="B35" i="133" s="1"/>
  <c r="B36" i="133" s="1"/>
  <c r="B37" i="133" s="1"/>
  <c r="B38" i="133" s="1"/>
  <c r="B39" i="133" s="1"/>
  <c r="H8" i="133"/>
  <c r="H9" i="133" s="1"/>
  <c r="H10" i="133" s="1"/>
  <c r="H11" i="133" s="1"/>
  <c r="H12" i="133" s="1"/>
  <c r="H13" i="133" s="1"/>
  <c r="H14" i="133" s="1"/>
  <c r="H15" i="133" s="1"/>
  <c r="H16" i="133" s="1"/>
  <c r="H17" i="133" s="1"/>
  <c r="H18" i="133" s="1"/>
  <c r="H19" i="133" s="1"/>
  <c r="H20" i="133" s="1"/>
  <c r="H21" i="133" s="1"/>
  <c r="H22" i="133" s="1"/>
  <c r="H23" i="133" s="1"/>
  <c r="H24" i="133" s="1"/>
  <c r="H25" i="133" s="1"/>
  <c r="H26" i="133" s="1"/>
  <c r="H27" i="133" s="1"/>
  <c r="H28" i="133" s="1"/>
  <c r="H29" i="133" s="1"/>
  <c r="H30" i="133" s="1"/>
  <c r="H31" i="133" s="1"/>
  <c r="H32" i="133" s="1"/>
  <c r="H33" i="133" s="1"/>
  <c r="H34" i="133" s="1"/>
  <c r="H35" i="133" s="1"/>
  <c r="H36" i="133" s="1"/>
  <c r="H37" i="133" s="1"/>
  <c r="H38" i="133" s="1"/>
  <c r="H39" i="133" s="1"/>
  <c r="C6" i="133"/>
  <c r="C7" i="133" s="1"/>
  <c r="C8" i="133" s="1"/>
  <c r="C9" i="133" s="1"/>
  <c r="C10" i="133" s="1"/>
  <c r="C11" i="133" s="1"/>
  <c r="C12" i="133" s="1"/>
  <c r="C13" i="133" s="1"/>
  <c r="C14" i="133" s="1"/>
  <c r="C15" i="133" s="1"/>
  <c r="C16" i="133" s="1"/>
  <c r="C17" i="133" s="1"/>
  <c r="C18" i="133" s="1"/>
  <c r="C19" i="133" s="1"/>
  <c r="C20" i="133" s="1"/>
  <c r="C21" i="133" s="1"/>
  <c r="C22" i="133" s="1"/>
  <c r="C23" i="133" s="1"/>
  <c r="C24" i="133" s="1"/>
  <c r="C25" i="133" s="1"/>
  <c r="C26" i="133" s="1"/>
  <c r="C27" i="133" s="1"/>
  <c r="C28" i="133" s="1"/>
  <c r="C29" i="133" s="1"/>
  <c r="C30" i="133" s="1"/>
  <c r="C31" i="133" s="1"/>
  <c r="C32" i="133" s="1"/>
  <c r="C33" i="133" s="1"/>
  <c r="C34" i="133" s="1"/>
  <c r="C35" i="133" s="1"/>
  <c r="C36" i="133" s="1"/>
  <c r="C37" i="133" s="1"/>
  <c r="C38" i="133" s="1"/>
  <c r="C39" i="133" s="1"/>
  <c r="E9" i="131"/>
  <c r="E10" i="131" s="1"/>
  <c r="E11" i="131" s="1"/>
  <c r="E12" i="131" s="1"/>
  <c r="E13" i="131" s="1"/>
  <c r="E14" i="131" s="1"/>
  <c r="E15" i="131" s="1"/>
  <c r="E16" i="131" s="1"/>
  <c r="E17" i="131" s="1"/>
  <c r="E18" i="131" s="1"/>
  <c r="E19" i="131" s="1"/>
  <c r="E20" i="131" s="1"/>
  <c r="E21" i="131" s="1"/>
  <c r="E22" i="131" s="1"/>
  <c r="E23" i="131" s="1"/>
  <c r="E24" i="131" s="1"/>
  <c r="E25" i="131" s="1"/>
  <c r="D9" i="131"/>
  <c r="D10" i="131" s="1"/>
  <c r="D11" i="131" s="1"/>
  <c r="D12" i="131" s="1"/>
  <c r="D13" i="131" s="1"/>
  <c r="D14" i="131" s="1"/>
  <c r="D15" i="131" s="1"/>
  <c r="D16" i="131" s="1"/>
  <c r="D17" i="131" s="1"/>
  <c r="D18" i="131" s="1"/>
  <c r="D19" i="131" s="1"/>
  <c r="D20" i="131" s="1"/>
  <c r="D21" i="131" s="1"/>
  <c r="D22" i="131" s="1"/>
  <c r="D23" i="131" s="1"/>
  <c r="D24" i="131" s="1"/>
  <c r="D25" i="131" s="1"/>
  <c r="C9" i="131"/>
  <c r="C10" i="131" s="1"/>
  <c r="C11" i="131" s="1"/>
  <c r="C12" i="131" s="1"/>
  <c r="C13" i="131" s="1"/>
  <c r="C14" i="131" s="1"/>
  <c r="C15" i="131" s="1"/>
  <c r="C16" i="131" s="1"/>
  <c r="C17" i="131" s="1"/>
  <c r="C18" i="131" s="1"/>
  <c r="C19" i="131" s="1"/>
  <c r="C20" i="131" s="1"/>
  <c r="C21" i="131" s="1"/>
  <c r="C22" i="131" s="1"/>
  <c r="C23" i="131" s="1"/>
  <c r="C24" i="131" s="1"/>
  <c r="C25" i="131" s="1"/>
  <c r="F9" i="131"/>
  <c r="F10" i="131" s="1"/>
  <c r="F11" i="131" s="1"/>
  <c r="F12" i="131" s="1"/>
  <c r="F13" i="131" s="1"/>
  <c r="F14" i="131" s="1"/>
  <c r="F15" i="131" s="1"/>
  <c r="F16" i="131" s="1"/>
  <c r="F17" i="131" s="1"/>
  <c r="F18" i="131" s="1"/>
  <c r="F19" i="131" s="1"/>
  <c r="F20" i="131" s="1"/>
  <c r="F21" i="131" s="1"/>
  <c r="F22" i="131" s="1"/>
  <c r="F23" i="131" s="1"/>
  <c r="F24" i="131" s="1"/>
  <c r="F25" i="131" s="1"/>
  <c r="L10" i="124"/>
  <c r="L11" i="124" s="1"/>
  <c r="L12" i="124" s="1"/>
  <c r="L13" i="124" s="1"/>
  <c r="L14" i="124" s="1"/>
  <c r="L15" i="124" s="1"/>
  <c r="L16" i="124" s="1"/>
  <c r="L17" i="124" s="1"/>
  <c r="L18" i="124" s="1"/>
  <c r="L19" i="124" s="1"/>
  <c r="K10" i="124"/>
  <c r="K11" i="124" s="1"/>
  <c r="K12" i="124" s="1"/>
  <c r="K13" i="124" s="1"/>
  <c r="K14" i="124" s="1"/>
  <c r="K15" i="124" s="1"/>
  <c r="K16" i="124" s="1"/>
  <c r="K17" i="124" s="1"/>
  <c r="K18" i="124" s="1"/>
  <c r="K19" i="124" s="1"/>
  <c r="J10" i="124"/>
  <c r="J11" i="124" s="1"/>
  <c r="J12" i="124" s="1"/>
  <c r="J13" i="124" s="1"/>
  <c r="J14" i="124" s="1"/>
  <c r="J15" i="124" s="1"/>
  <c r="J16" i="124" s="1"/>
  <c r="J17" i="124" s="1"/>
  <c r="J18" i="124" s="1"/>
  <c r="J19" i="124" s="1"/>
  <c r="I19" i="124"/>
  <c r="I18" i="124"/>
  <c r="I17" i="124"/>
  <c r="I16" i="124"/>
  <c r="I15" i="124"/>
  <c r="I14" i="124"/>
  <c r="I13" i="124"/>
  <c r="I12" i="124"/>
  <c r="I11" i="124"/>
  <c r="I10" i="124"/>
  <c r="G19" i="124"/>
  <c r="G18" i="124"/>
  <c r="G17" i="124"/>
  <c r="G16" i="124"/>
  <c r="G15" i="124"/>
  <c r="G14" i="124"/>
  <c r="G13" i="124"/>
  <c r="G12" i="124"/>
  <c r="G11" i="124"/>
  <c r="G10" i="124"/>
  <c r="F10" i="124"/>
  <c r="F11" i="124" s="1"/>
  <c r="F12" i="124" s="1"/>
  <c r="F13" i="124" s="1"/>
  <c r="F14" i="124" s="1"/>
  <c r="F15" i="124" s="1"/>
  <c r="F16" i="124" s="1"/>
  <c r="F17" i="124" s="1"/>
  <c r="F18" i="124" s="1"/>
  <c r="F19" i="124" s="1"/>
  <c r="E26" i="138" l="1"/>
  <c r="E27" i="138" s="1"/>
  <c r="E28" i="138" s="1"/>
  <c r="E29" i="138" s="1"/>
  <c r="E30" i="138" s="1"/>
  <c r="E31" i="138" s="1"/>
  <c r="E32" i="138" s="1"/>
  <c r="E33" i="138" s="1"/>
  <c r="E34" i="138" s="1"/>
  <c r="E35" i="138" s="1"/>
  <c r="E36" i="138" s="1"/>
  <c r="E37" i="138" s="1"/>
  <c r="E38" i="138" s="1"/>
  <c r="E39" i="138" s="1"/>
  <c r="F14" i="143"/>
  <c r="F15" i="143" s="1"/>
  <c r="E16" i="143"/>
  <c r="E17" i="143" s="1"/>
  <c r="E18" i="143" s="1"/>
  <c r="E19" i="143" s="1"/>
  <c r="E20" i="143" s="1"/>
  <c r="E21" i="143" s="1"/>
  <c r="E22" i="143" s="1"/>
  <c r="E23" i="143" s="1"/>
  <c r="J7" i="136"/>
  <c r="J8" i="136" s="1"/>
  <c r="J9" i="136" s="1"/>
  <c r="J10" i="136" s="1"/>
  <c r="J11" i="136" s="1"/>
  <c r="J12" i="136" s="1"/>
  <c r="J13" i="136" s="1"/>
  <c r="J14" i="136" s="1"/>
  <c r="J15" i="136" s="1"/>
  <c r="J16" i="136" s="1"/>
  <c r="J17" i="136" s="1"/>
  <c r="J18" i="136" s="1"/>
  <c r="J19" i="136" s="1"/>
  <c r="J20" i="136" s="1"/>
  <c r="J21" i="136" s="1"/>
  <c r="J22" i="136" s="1"/>
  <c r="J23" i="136" s="1"/>
  <c r="J24" i="136" s="1"/>
  <c r="J25" i="136" s="1"/>
  <c r="J26" i="136" s="1"/>
  <c r="J27" i="136" s="1"/>
  <c r="J28" i="136" s="1"/>
  <c r="J29" i="136" s="1"/>
  <c r="J30" i="136" s="1"/>
  <c r="J31" i="136" s="1"/>
  <c r="J32" i="136" s="1"/>
  <c r="J33" i="136" s="1"/>
  <c r="J34" i="136" s="1"/>
  <c r="J35" i="136" s="1"/>
  <c r="J36" i="136" s="1"/>
  <c r="J37" i="136" s="1"/>
  <c r="J38" i="136" s="1"/>
  <c r="J39" i="136" s="1"/>
  <c r="J40" i="136" s="1"/>
  <c r="K7" i="136"/>
  <c r="K8" i="136" s="1"/>
  <c r="K9" i="136" s="1"/>
  <c r="K10" i="136" s="1"/>
  <c r="K11" i="136" s="1"/>
  <c r="K12" i="136" s="1"/>
  <c r="K13" i="136" s="1"/>
  <c r="K14" i="136" s="1"/>
  <c r="K15" i="136" s="1"/>
  <c r="K16" i="136" s="1"/>
  <c r="K17" i="136" s="1"/>
  <c r="K18" i="136" s="1"/>
  <c r="K19" i="136" s="1"/>
  <c r="K20" i="136" s="1"/>
  <c r="K21" i="136" s="1"/>
  <c r="K22" i="136" s="1"/>
  <c r="K23" i="136" s="1"/>
  <c r="K24" i="136" s="1"/>
  <c r="K25" i="136" s="1"/>
  <c r="K26" i="136" s="1"/>
  <c r="K27" i="136" s="1"/>
  <c r="K28" i="136" s="1"/>
  <c r="K29" i="136" s="1"/>
  <c r="K30" i="136" s="1"/>
  <c r="K31" i="136" s="1"/>
  <c r="K32" i="136" s="1"/>
  <c r="K33" i="136" s="1"/>
  <c r="K34" i="136" s="1"/>
  <c r="K35" i="136" s="1"/>
  <c r="K36" i="136" s="1"/>
  <c r="K37" i="136" s="1"/>
  <c r="K38" i="136" s="1"/>
  <c r="K39" i="136" s="1"/>
  <c r="K40" i="136" s="1"/>
  <c r="L7" i="136"/>
  <c r="L8" i="136" s="1"/>
  <c r="L9" i="136" s="1"/>
  <c r="L10" i="136" s="1"/>
  <c r="L11" i="136" s="1"/>
  <c r="L12" i="136" s="1"/>
  <c r="L13" i="136" s="1"/>
  <c r="L14" i="136" s="1"/>
  <c r="L15" i="136" s="1"/>
  <c r="L16" i="136" s="1"/>
  <c r="L17" i="136" s="1"/>
  <c r="L18" i="136" s="1"/>
  <c r="L19" i="136" s="1"/>
  <c r="L20" i="136" s="1"/>
  <c r="L21" i="136" s="1"/>
  <c r="L22" i="136" s="1"/>
  <c r="L23" i="136" s="1"/>
  <c r="L24" i="136" s="1"/>
  <c r="L25" i="136" s="1"/>
  <c r="L26" i="136" s="1"/>
  <c r="L27" i="136" s="1"/>
  <c r="L28" i="136" s="1"/>
  <c r="L29" i="136" s="1"/>
  <c r="L30" i="136" s="1"/>
  <c r="L31" i="136" s="1"/>
  <c r="L32" i="136" s="1"/>
  <c r="L33" i="136" s="1"/>
  <c r="L34" i="136" s="1"/>
  <c r="L35" i="136" s="1"/>
  <c r="L36" i="136" s="1"/>
  <c r="L37" i="136" s="1"/>
  <c r="L38" i="136" s="1"/>
  <c r="L39" i="136" s="1"/>
  <c r="L40" i="136" s="1"/>
  <c r="E8" i="12"/>
  <c r="E9" i="12" s="1"/>
  <c r="E10" i="12" s="1"/>
  <c r="E11" i="12" s="1"/>
  <c r="E12" i="12" s="1"/>
  <c r="A6" i="128"/>
  <c r="A7" i="128" s="1"/>
  <c r="A8" i="128" s="1"/>
  <c r="A9" i="128" s="1"/>
  <c r="A10" i="128" s="1"/>
  <c r="A11" i="128" s="1"/>
  <c r="A12" i="128" s="1"/>
  <c r="A13" i="128" s="1"/>
  <c r="A14" i="128" s="1"/>
  <c r="A15" i="128" s="1"/>
  <c r="A16" i="128" s="1"/>
  <c r="A17" i="128" s="1"/>
  <c r="A18" i="128" s="1"/>
  <c r="A19" i="128" s="1"/>
  <c r="A20" i="128" s="1"/>
  <c r="A21" i="128" s="1"/>
  <c r="A22" i="128" s="1"/>
  <c r="A23" i="128" s="1"/>
  <c r="A24" i="128" s="1"/>
  <c r="A25" i="128" s="1"/>
  <c r="I4" i="128"/>
  <c r="K4" i="128" s="1"/>
  <c r="I3" i="128"/>
  <c r="K3" i="128" s="1"/>
  <c r="C3" i="128"/>
  <c r="E3" i="128" s="1"/>
  <c r="I3" i="127"/>
  <c r="A6" i="127"/>
  <c r="A7" i="127" s="1"/>
  <c r="A8" i="127" s="1"/>
  <c r="A9" i="127" s="1"/>
  <c r="A10" i="127" s="1"/>
  <c r="A11" i="127" s="1"/>
  <c r="A12" i="127" s="1"/>
  <c r="A13" i="127" s="1"/>
  <c r="A14" i="127" s="1"/>
  <c r="A15" i="127" s="1"/>
  <c r="A16" i="127" s="1"/>
  <c r="A17" i="127" s="1"/>
  <c r="A18" i="127" s="1"/>
  <c r="A19" i="127" s="1"/>
  <c r="A20" i="127" s="1"/>
  <c r="A21" i="127" s="1"/>
  <c r="A22" i="127" s="1"/>
  <c r="A23" i="127" s="1"/>
  <c r="A24" i="127" s="1"/>
  <c r="A25" i="127" s="1"/>
  <c r="M4" i="127"/>
  <c r="O4" i="127" s="1"/>
  <c r="C29" i="126"/>
  <c r="C28" i="126"/>
  <c r="C27" i="126"/>
  <c r="C26" i="126"/>
  <c r="C25" i="126"/>
  <c r="C24" i="126"/>
  <c r="C23" i="126"/>
  <c r="C22" i="126"/>
  <c r="C21" i="126"/>
  <c r="C20" i="126"/>
  <c r="C19" i="126"/>
  <c r="C18" i="126"/>
  <c r="C17" i="126"/>
  <c r="C16" i="126"/>
  <c r="C15" i="126"/>
  <c r="C14" i="126"/>
  <c r="C13" i="126"/>
  <c r="C12" i="126"/>
  <c r="C11" i="126"/>
  <c r="C10" i="126"/>
  <c r="C9" i="126"/>
  <c r="C8" i="126"/>
  <c r="C7" i="126"/>
  <c r="C6" i="126"/>
  <c r="C5" i="126"/>
  <c r="C4" i="126"/>
  <c r="F16" i="143" l="1"/>
  <c r="F17" i="143" s="1"/>
  <c r="E24" i="143"/>
  <c r="E25" i="143" s="1"/>
  <c r="E26" i="143" s="1"/>
  <c r="E27" i="143" s="1"/>
  <c r="E28" i="143" s="1"/>
  <c r="E29" i="143" s="1"/>
  <c r="E30" i="143" s="1"/>
  <c r="E31" i="143" s="1"/>
  <c r="E32" i="143" s="1"/>
  <c r="E33" i="143" s="1"/>
  <c r="E34" i="143" s="1"/>
  <c r="E35" i="143" s="1"/>
  <c r="E36" i="143" s="1"/>
  <c r="E37" i="143" s="1"/>
  <c r="E38" i="143" s="1"/>
  <c r="E39" i="143" s="1"/>
  <c r="E40" i="143" s="1"/>
  <c r="E13" i="12"/>
  <c r="E14" i="12" s="1"/>
  <c r="I6" i="128"/>
  <c r="K6" i="128" s="1"/>
  <c r="M5" i="128"/>
  <c r="O5" i="128" s="1"/>
  <c r="I5" i="128"/>
  <c r="K5" i="128" s="1"/>
  <c r="M3" i="128"/>
  <c r="O3" i="128" s="1"/>
  <c r="M4" i="128"/>
  <c r="O4" i="128" s="1"/>
  <c r="C4" i="128"/>
  <c r="E4" i="128" s="1"/>
  <c r="I5" i="127"/>
  <c r="K5" i="127" s="1"/>
  <c r="C5" i="127"/>
  <c r="E5" i="127" s="1"/>
  <c r="M6" i="127"/>
  <c r="O6" i="127" s="1"/>
  <c r="K3" i="127"/>
  <c r="M3" i="127"/>
  <c r="O3" i="127" s="1"/>
  <c r="I4" i="127"/>
  <c r="K4" i="127" s="1"/>
  <c r="C3" i="127"/>
  <c r="E3" i="127" s="1"/>
  <c r="M5" i="127"/>
  <c r="O5" i="127" s="1"/>
  <c r="C4" i="127"/>
  <c r="E4" i="127" s="1"/>
  <c r="D11" i="124"/>
  <c r="D12" i="124" s="1"/>
  <c r="D13" i="124" s="1"/>
  <c r="D14" i="124" s="1"/>
  <c r="D15" i="124" s="1"/>
  <c r="D16" i="124" s="1"/>
  <c r="D17" i="124" s="1"/>
  <c r="D18" i="124" s="1"/>
  <c r="D19" i="124" s="1"/>
  <c r="C11" i="124"/>
  <c r="C12" i="124" s="1"/>
  <c r="C13" i="124" s="1"/>
  <c r="C14" i="124" s="1"/>
  <c r="C15" i="124" s="1"/>
  <c r="C16" i="124" s="1"/>
  <c r="C17" i="124" s="1"/>
  <c r="C18" i="124" s="1"/>
  <c r="C19" i="124" s="1"/>
  <c r="E10" i="124"/>
  <c r="E11" i="124" s="1"/>
  <c r="E12" i="124" s="1"/>
  <c r="E13" i="124" s="1"/>
  <c r="E14" i="124" s="1"/>
  <c r="E15" i="124" s="1"/>
  <c r="E16" i="124" s="1"/>
  <c r="E17" i="124" s="1"/>
  <c r="E18" i="124" s="1"/>
  <c r="E19" i="124" s="1"/>
  <c r="F18" i="143" l="1"/>
  <c r="F19" i="143" s="1"/>
  <c r="F20" i="143" s="1"/>
  <c r="F21" i="143" s="1"/>
  <c r="F22" i="143" s="1"/>
  <c r="F23" i="143" s="1"/>
  <c r="F24" i="143" s="1"/>
  <c r="F25" i="143" s="1"/>
  <c r="F26" i="143" s="1"/>
  <c r="F27" i="143" s="1"/>
  <c r="F28" i="143" s="1"/>
  <c r="F29" i="143" s="1"/>
  <c r="F30" i="143" s="1"/>
  <c r="F31" i="143" s="1"/>
  <c r="F32" i="143" s="1"/>
  <c r="F33" i="143" s="1"/>
  <c r="F34" i="143" s="1"/>
  <c r="F35" i="143" s="1"/>
  <c r="F36" i="143" s="1"/>
  <c r="F37" i="143" s="1"/>
  <c r="F38" i="143" s="1"/>
  <c r="F39" i="143" s="1"/>
  <c r="F40" i="143" s="1"/>
  <c r="E15" i="12"/>
  <c r="E16" i="12" s="1"/>
  <c r="E17" i="12" s="1"/>
  <c r="I7" i="128"/>
  <c r="K7" i="128" s="1"/>
  <c r="C5" i="128"/>
  <c r="E5" i="128" s="1"/>
  <c r="M6" i="128"/>
  <c r="O6" i="128" s="1"/>
  <c r="I6" i="127"/>
  <c r="K6" i="127" s="1"/>
  <c r="C6" i="127"/>
  <c r="E6" i="127" s="1"/>
  <c r="M7" i="127"/>
  <c r="O7" i="127" s="1"/>
  <c r="F7" i="121"/>
  <c r="F8" i="121" s="1"/>
  <c r="E7" i="121"/>
  <c r="E8" i="121" s="1"/>
  <c r="E9" i="121" s="1"/>
  <c r="E10" i="121" s="1"/>
  <c r="E11" i="121" s="1"/>
  <c r="E12" i="121" s="1"/>
  <c r="E13" i="121" s="1"/>
  <c r="E14" i="121" s="1"/>
  <c r="E15" i="121" s="1"/>
  <c r="E16" i="121" s="1"/>
  <c r="E17" i="121" s="1"/>
  <c r="E18" i="121" s="1"/>
  <c r="E19" i="121" s="1"/>
  <c r="E20" i="121" s="1"/>
  <c r="E21" i="121" s="1"/>
  <c r="E22" i="121" s="1"/>
  <c r="E23" i="121" s="1"/>
  <c r="E24" i="121" s="1"/>
  <c r="D7" i="121"/>
  <c r="D8" i="121" s="1"/>
  <c r="D9" i="121" s="1"/>
  <c r="D10" i="121" s="1"/>
  <c r="D11" i="121" s="1"/>
  <c r="D12" i="121" s="1"/>
  <c r="D13" i="121" s="1"/>
  <c r="D14" i="121" s="1"/>
  <c r="D15" i="121" s="1"/>
  <c r="D16" i="121" s="1"/>
  <c r="D17" i="121" s="1"/>
  <c r="D18" i="121" s="1"/>
  <c r="D19" i="121" s="1"/>
  <c r="D20" i="121" s="1"/>
  <c r="D21" i="121" s="1"/>
  <c r="D22" i="121" s="1"/>
  <c r="D23" i="121" s="1"/>
  <c r="D24" i="121" s="1"/>
  <c r="E18" i="12" l="1"/>
  <c r="E19" i="12" s="1"/>
  <c r="E20" i="12" s="1"/>
  <c r="I8" i="128"/>
  <c r="K8" i="128" s="1"/>
  <c r="M7" i="128"/>
  <c r="O7" i="128" s="1"/>
  <c r="C6" i="128"/>
  <c r="E6" i="128" s="1"/>
  <c r="M8" i="127"/>
  <c r="O8" i="127" s="1"/>
  <c r="C7" i="127"/>
  <c r="E7" i="127" s="1"/>
  <c r="I7" i="127"/>
  <c r="K7" i="127" s="1"/>
  <c r="F9" i="121"/>
  <c r="F10" i="121" s="1"/>
  <c r="F11" i="121" s="1"/>
  <c r="F12" i="121" s="1"/>
  <c r="F13" i="121" s="1"/>
  <c r="F14" i="121" s="1"/>
  <c r="F15" i="121" s="1"/>
  <c r="F16" i="121" s="1"/>
  <c r="F17" i="121" s="1"/>
  <c r="F18" i="121" s="1"/>
  <c r="F19" i="121" s="1"/>
  <c r="F20" i="121" s="1"/>
  <c r="F21" i="121" s="1"/>
  <c r="F22" i="121" s="1"/>
  <c r="F23" i="121" s="1"/>
  <c r="F24" i="121" s="1"/>
  <c r="H7" i="12"/>
  <c r="H8" i="12" s="1"/>
  <c r="H9" i="12" s="1"/>
  <c r="H10" i="12" s="1"/>
  <c r="H11" i="12" s="1"/>
  <c r="H12" i="12" s="1"/>
  <c r="H13" i="12" s="1"/>
  <c r="H14" i="12" s="1"/>
  <c r="H15" i="12" s="1"/>
  <c r="H16" i="12" s="1"/>
  <c r="H17" i="12" s="1"/>
  <c r="H18" i="12" s="1"/>
  <c r="H19" i="12" s="1"/>
  <c r="H20" i="12" s="1"/>
  <c r="H21" i="12" s="1"/>
  <c r="H22" i="12" s="1"/>
  <c r="H23" i="12" s="1"/>
  <c r="H24" i="12" s="1"/>
  <c r="H25" i="12" s="1"/>
  <c r="H26" i="12" s="1"/>
  <c r="H27" i="12" s="1"/>
  <c r="H28" i="12" s="1"/>
  <c r="H29" i="12" s="1"/>
  <c r="H30" i="12" s="1"/>
  <c r="H31" i="12" s="1"/>
  <c r="H32" i="12" s="1"/>
  <c r="H33" i="12" s="1"/>
  <c r="H34" i="12" s="1"/>
  <c r="H35" i="12" s="1"/>
  <c r="H36" i="12" s="1"/>
  <c r="H37" i="12" s="1"/>
  <c r="H38" i="12" s="1"/>
  <c r="H39" i="12" s="1"/>
  <c r="G7" i="12"/>
  <c r="G8" i="12" s="1"/>
  <c r="G9" i="12" s="1"/>
  <c r="G10" i="12" s="1"/>
  <c r="G11" i="12" s="1"/>
  <c r="G12" i="12" s="1"/>
  <c r="G13" i="12" s="1"/>
  <c r="G14" i="12" s="1"/>
  <c r="G15" i="12" s="1"/>
  <c r="G16" i="12" s="1"/>
  <c r="G17" i="12" s="1"/>
  <c r="G18" i="12" s="1"/>
  <c r="G19" i="12" s="1"/>
  <c r="G20" i="12" s="1"/>
  <c r="G21" i="12" s="1"/>
  <c r="G22" i="12" s="1"/>
  <c r="G23" i="12" s="1"/>
  <c r="G24" i="12" s="1"/>
  <c r="G25" i="12" s="1"/>
  <c r="G26" i="12" s="1"/>
  <c r="G27" i="12" s="1"/>
  <c r="G28" i="12" s="1"/>
  <c r="G29" i="12" s="1"/>
  <c r="G30" i="12" s="1"/>
  <c r="G31" i="12" s="1"/>
  <c r="G32" i="12" s="1"/>
  <c r="G33" i="12" s="1"/>
  <c r="G34" i="12" s="1"/>
  <c r="G35" i="12" s="1"/>
  <c r="G36" i="12" s="1"/>
  <c r="G37" i="12" s="1"/>
  <c r="G38" i="12" s="1"/>
  <c r="G39" i="12" s="1"/>
  <c r="F7" i="12"/>
  <c r="F8" i="12" s="1"/>
  <c r="F9" i="12" s="1"/>
  <c r="F10" i="12" s="1"/>
  <c r="F11" i="12" s="1"/>
  <c r="F12" i="12" s="1"/>
  <c r="F13" i="12" s="1"/>
  <c r="F14" i="12" s="1"/>
  <c r="F15" i="12" s="1"/>
  <c r="F16" i="12" s="1"/>
  <c r="F17" i="12" s="1"/>
  <c r="F18" i="12" s="1"/>
  <c r="F19" i="12" s="1"/>
  <c r="F20" i="12" s="1"/>
  <c r="F21" i="12" s="1"/>
  <c r="F22" i="12" s="1"/>
  <c r="F23" i="12" s="1"/>
  <c r="F24" i="12" s="1"/>
  <c r="F25" i="12" s="1"/>
  <c r="F26" i="12" s="1"/>
  <c r="F27" i="12" s="1"/>
  <c r="F28" i="12" s="1"/>
  <c r="F29" i="12" s="1"/>
  <c r="F30" i="12" s="1"/>
  <c r="F31" i="12" s="1"/>
  <c r="F32" i="12" s="1"/>
  <c r="F33" i="12" s="1"/>
  <c r="F34" i="12" s="1"/>
  <c r="F35" i="12" s="1"/>
  <c r="F36" i="12" s="1"/>
  <c r="F37" i="12" s="1"/>
  <c r="F38" i="12" s="1"/>
  <c r="F39" i="12" s="1"/>
  <c r="F8" i="109"/>
  <c r="F9" i="109" s="1"/>
  <c r="F10" i="109" s="1"/>
  <c r="F11" i="109" s="1"/>
  <c r="F12" i="109" s="1"/>
  <c r="F13" i="109" s="1"/>
  <c r="F14" i="109" s="1"/>
  <c r="F15" i="109" s="1"/>
  <c r="F16" i="109" s="1"/>
  <c r="F17" i="109" s="1"/>
  <c r="F18" i="109" s="1"/>
  <c r="F19" i="109" s="1"/>
  <c r="F20" i="109" s="1"/>
  <c r="F21" i="109" s="1"/>
  <c r="F22" i="109" s="1"/>
  <c r="F23" i="109" s="1"/>
  <c r="F24" i="109" s="1"/>
  <c r="F25" i="109" s="1"/>
  <c r="F26" i="109" s="1"/>
  <c r="F27" i="109" s="1"/>
  <c r="F28" i="109" s="1"/>
  <c r="F29" i="109" s="1"/>
  <c r="F30" i="109" s="1"/>
  <c r="F31" i="109" s="1"/>
  <c r="F32" i="109" s="1"/>
  <c r="F33" i="109" s="1"/>
  <c r="F34" i="109" s="1"/>
  <c r="F35" i="109" s="1"/>
  <c r="F36" i="109" s="1"/>
  <c r="F37" i="109" s="1"/>
  <c r="F38" i="109" s="1"/>
  <c r="F39" i="109" s="1"/>
  <c r="E8" i="109"/>
  <c r="E9" i="109" s="1"/>
  <c r="E10" i="109" s="1"/>
  <c r="E11" i="109" s="1"/>
  <c r="E12" i="109" s="1"/>
  <c r="E13" i="109" s="1"/>
  <c r="E14" i="109" s="1"/>
  <c r="E15" i="109" s="1"/>
  <c r="E16" i="109" s="1"/>
  <c r="E17" i="109" s="1"/>
  <c r="E18" i="109" s="1"/>
  <c r="E19" i="109" s="1"/>
  <c r="E20" i="109" s="1"/>
  <c r="E21" i="109" s="1"/>
  <c r="E22" i="109" s="1"/>
  <c r="E23" i="109" s="1"/>
  <c r="E24" i="109" s="1"/>
  <c r="E25" i="109" s="1"/>
  <c r="E26" i="109" s="1"/>
  <c r="E27" i="109" s="1"/>
  <c r="E28" i="109" s="1"/>
  <c r="E29" i="109" s="1"/>
  <c r="E30" i="109" s="1"/>
  <c r="E31" i="109" s="1"/>
  <c r="E32" i="109" s="1"/>
  <c r="E33" i="109" s="1"/>
  <c r="E34" i="109" s="1"/>
  <c r="E35" i="109" s="1"/>
  <c r="E36" i="109" s="1"/>
  <c r="E37" i="109" s="1"/>
  <c r="E38" i="109" s="1"/>
  <c r="E39" i="109" s="1"/>
  <c r="I8" i="70"/>
  <c r="I9" i="70" s="1"/>
  <c r="I10" i="70" s="1"/>
  <c r="I11" i="70" s="1"/>
  <c r="I12" i="70" s="1"/>
  <c r="I13" i="70" s="1"/>
  <c r="I14" i="70" s="1"/>
  <c r="I15" i="70" s="1"/>
  <c r="I16" i="70" s="1"/>
  <c r="I17" i="70" s="1"/>
  <c r="I18" i="70" s="1"/>
  <c r="I19" i="70" s="1"/>
  <c r="I20" i="70" s="1"/>
  <c r="I21" i="70" s="1"/>
  <c r="I22" i="70" s="1"/>
  <c r="I23" i="70" s="1"/>
  <c r="I24" i="70" s="1"/>
  <c r="I25" i="70" s="1"/>
  <c r="I26" i="70" s="1"/>
  <c r="I27" i="70" s="1"/>
  <c r="I28" i="70" s="1"/>
  <c r="I29" i="70" s="1"/>
  <c r="I30" i="70" s="1"/>
  <c r="I31" i="70" s="1"/>
  <c r="I32" i="70" s="1"/>
  <c r="I33" i="70" s="1"/>
  <c r="I34" i="70" s="1"/>
  <c r="I35" i="70" s="1"/>
  <c r="I36" i="70" s="1"/>
  <c r="I37" i="70" s="1"/>
  <c r="I38" i="70" s="1"/>
  <c r="I39" i="70" s="1"/>
  <c r="H8" i="70"/>
  <c r="H9" i="70" s="1"/>
  <c r="H10" i="70" s="1"/>
  <c r="H11" i="70" s="1"/>
  <c r="H12" i="70" s="1"/>
  <c r="H13" i="70" s="1"/>
  <c r="H14" i="70" s="1"/>
  <c r="H15" i="70" s="1"/>
  <c r="H16" i="70" s="1"/>
  <c r="H17" i="70" s="1"/>
  <c r="H18" i="70" s="1"/>
  <c r="H19" i="70" s="1"/>
  <c r="H20" i="70" s="1"/>
  <c r="H21" i="70" s="1"/>
  <c r="H22" i="70" s="1"/>
  <c r="H23" i="70" s="1"/>
  <c r="H24" i="70" s="1"/>
  <c r="H25" i="70" s="1"/>
  <c r="H26" i="70" s="1"/>
  <c r="H27" i="70" s="1"/>
  <c r="H28" i="70" s="1"/>
  <c r="H29" i="70" s="1"/>
  <c r="H30" i="70" s="1"/>
  <c r="H31" i="70" s="1"/>
  <c r="H32" i="70" s="1"/>
  <c r="H33" i="70" s="1"/>
  <c r="H34" i="70" s="1"/>
  <c r="H35" i="70" s="1"/>
  <c r="H36" i="70" s="1"/>
  <c r="H37" i="70" s="1"/>
  <c r="H38" i="70" s="1"/>
  <c r="H39" i="70" s="1"/>
  <c r="G8" i="70"/>
  <c r="G9" i="70" s="1"/>
  <c r="G10" i="70" s="1"/>
  <c r="G11" i="70" s="1"/>
  <c r="G12" i="70" s="1"/>
  <c r="G13" i="70" s="1"/>
  <c r="G14" i="70" s="1"/>
  <c r="G15" i="70" s="1"/>
  <c r="G16" i="70" s="1"/>
  <c r="G17" i="70" s="1"/>
  <c r="G18" i="70" s="1"/>
  <c r="G19" i="70" s="1"/>
  <c r="G20" i="70" s="1"/>
  <c r="G21" i="70" s="1"/>
  <c r="G22" i="70" s="1"/>
  <c r="G23" i="70" s="1"/>
  <c r="G24" i="70" s="1"/>
  <c r="G25" i="70" s="1"/>
  <c r="G26" i="70" s="1"/>
  <c r="G27" i="70" s="1"/>
  <c r="G28" i="70" s="1"/>
  <c r="G29" i="70" s="1"/>
  <c r="G30" i="70" s="1"/>
  <c r="G31" i="70" s="1"/>
  <c r="G32" i="70" s="1"/>
  <c r="G33" i="70" s="1"/>
  <c r="G34" i="70" s="1"/>
  <c r="G35" i="70" s="1"/>
  <c r="G36" i="70" s="1"/>
  <c r="G37" i="70" s="1"/>
  <c r="G38" i="70" s="1"/>
  <c r="G39" i="70" s="1"/>
  <c r="F8" i="70"/>
  <c r="F9" i="70" s="1"/>
  <c r="F10" i="70" s="1"/>
  <c r="F11" i="70" s="1"/>
  <c r="F12" i="70" s="1"/>
  <c r="F13" i="70" s="1"/>
  <c r="F14" i="70" s="1"/>
  <c r="F15" i="70" s="1"/>
  <c r="F16" i="70" s="1"/>
  <c r="F17" i="70" s="1"/>
  <c r="F18" i="70" s="1"/>
  <c r="F19" i="70" s="1"/>
  <c r="F20" i="70" s="1"/>
  <c r="F21" i="70" s="1"/>
  <c r="F22" i="70" s="1"/>
  <c r="F23" i="70" s="1"/>
  <c r="F24" i="70" s="1"/>
  <c r="F25" i="70" s="1"/>
  <c r="F26" i="70" s="1"/>
  <c r="F27" i="70" s="1"/>
  <c r="F28" i="70" s="1"/>
  <c r="F29" i="70" s="1"/>
  <c r="F30" i="70" s="1"/>
  <c r="F31" i="70" s="1"/>
  <c r="F32" i="70" s="1"/>
  <c r="F33" i="70" s="1"/>
  <c r="F34" i="70" s="1"/>
  <c r="F35" i="70" s="1"/>
  <c r="F36" i="70" s="1"/>
  <c r="F37" i="70" s="1"/>
  <c r="F38" i="70" s="1"/>
  <c r="F39" i="70" s="1"/>
  <c r="L7" i="33"/>
  <c r="L8" i="33" s="1"/>
  <c r="L9" i="33" s="1"/>
  <c r="L10" i="33" s="1"/>
  <c r="L11" i="33" s="1"/>
  <c r="L12" i="33" s="1"/>
  <c r="L13" i="33" s="1"/>
  <c r="L14" i="33" s="1"/>
  <c r="L15" i="33" s="1"/>
  <c r="L16" i="33" s="1"/>
  <c r="L17" i="33" s="1"/>
  <c r="L18" i="33" s="1"/>
  <c r="L19" i="33" s="1"/>
  <c r="L20" i="33" s="1"/>
  <c r="L21" i="33" s="1"/>
  <c r="L22" i="33" s="1"/>
  <c r="L23" i="33" s="1"/>
  <c r="L24" i="33" s="1"/>
  <c r="L25" i="33" s="1"/>
  <c r="L26" i="33" s="1"/>
  <c r="L27" i="33" s="1"/>
  <c r="L28" i="33" s="1"/>
  <c r="L29" i="33" s="1"/>
  <c r="L30" i="33" s="1"/>
  <c r="L31" i="33" s="1"/>
  <c r="L32" i="33" s="1"/>
  <c r="L33" i="33" s="1"/>
  <c r="L34" i="33" s="1"/>
  <c r="L35" i="33" s="1"/>
  <c r="L36" i="33" s="1"/>
  <c r="L37" i="33" s="1"/>
  <c r="E7" i="33"/>
  <c r="E8" i="33" s="1"/>
  <c r="E9" i="33" s="1"/>
  <c r="E10" i="33" s="1"/>
  <c r="E11" i="33" s="1"/>
  <c r="E12" i="33" s="1"/>
  <c r="E13" i="33" s="1"/>
  <c r="E14" i="33" s="1"/>
  <c r="E15" i="33" s="1"/>
  <c r="E16" i="33" s="1"/>
  <c r="E17" i="33" s="1"/>
  <c r="E18" i="33" s="1"/>
  <c r="E19" i="33" s="1"/>
  <c r="E20" i="33" s="1"/>
  <c r="E21" i="33" s="1"/>
  <c r="E22" i="33" s="1"/>
  <c r="E23" i="33" s="1"/>
  <c r="E24" i="33" s="1"/>
  <c r="E25" i="33" s="1"/>
  <c r="E26" i="33" s="1"/>
  <c r="E27" i="33" s="1"/>
  <c r="E28" i="33" s="1"/>
  <c r="E29" i="33" s="1"/>
  <c r="E30" i="33" s="1"/>
  <c r="E31" i="33" s="1"/>
  <c r="E32" i="33" s="1"/>
  <c r="E33" i="33" s="1"/>
  <c r="E34" i="33" s="1"/>
  <c r="E35" i="33" s="1"/>
  <c r="E36" i="33" s="1"/>
  <c r="E37" i="33" s="1"/>
  <c r="E21" i="12" l="1"/>
  <c r="E22" i="12" s="1"/>
  <c r="I9" i="128"/>
  <c r="K9" i="128" s="1"/>
  <c r="C7" i="128"/>
  <c r="E7" i="128" s="1"/>
  <c r="M8" i="128"/>
  <c r="O8" i="128" s="1"/>
  <c r="C8" i="127"/>
  <c r="E8" i="127" s="1"/>
  <c r="M9" i="127"/>
  <c r="O9" i="127" s="1"/>
  <c r="I8" i="127"/>
  <c r="K8" i="127" s="1"/>
  <c r="D8" i="109"/>
  <c r="D9" i="109" s="1"/>
  <c r="D10" i="109" s="1"/>
  <c r="D11" i="109" s="1"/>
  <c r="D12" i="109" s="1"/>
  <c r="D13" i="109" s="1"/>
  <c r="D14" i="109" s="1"/>
  <c r="D15" i="109" s="1"/>
  <c r="D16" i="109" s="1"/>
  <c r="D17" i="109" s="1"/>
  <c r="D18" i="109" s="1"/>
  <c r="D19" i="109" s="1"/>
  <c r="D20" i="109" s="1"/>
  <c r="D21" i="109" s="1"/>
  <c r="D22" i="109" s="1"/>
  <c r="D23" i="109" s="1"/>
  <c r="D24" i="109" s="1"/>
  <c r="D25" i="109" s="1"/>
  <c r="D26" i="109" s="1"/>
  <c r="D27" i="109" s="1"/>
  <c r="D28" i="109" s="1"/>
  <c r="D29" i="109" s="1"/>
  <c r="D30" i="109" s="1"/>
  <c r="D31" i="109" s="1"/>
  <c r="D32" i="109" s="1"/>
  <c r="D33" i="109" s="1"/>
  <c r="D34" i="109" s="1"/>
  <c r="D35" i="109" s="1"/>
  <c r="D36" i="109" s="1"/>
  <c r="D37" i="109" s="1"/>
  <c r="D38" i="109" s="1"/>
  <c r="D39" i="109" s="1"/>
  <c r="C7" i="109"/>
  <c r="C8" i="109" s="1"/>
  <c r="C9" i="109" s="1"/>
  <c r="C10" i="109" s="1"/>
  <c r="C11" i="109" s="1"/>
  <c r="C12" i="109" s="1"/>
  <c r="C13" i="109" s="1"/>
  <c r="C14" i="109" s="1"/>
  <c r="C15" i="109" s="1"/>
  <c r="C16" i="109" s="1"/>
  <c r="C17" i="109" s="1"/>
  <c r="C18" i="109" s="1"/>
  <c r="C19" i="109" s="1"/>
  <c r="C20" i="109" s="1"/>
  <c r="C21" i="109" s="1"/>
  <c r="C22" i="109" s="1"/>
  <c r="C23" i="109" s="1"/>
  <c r="C24" i="109" s="1"/>
  <c r="C25" i="109" s="1"/>
  <c r="C26" i="109" s="1"/>
  <c r="C27" i="109" s="1"/>
  <c r="C28" i="109" s="1"/>
  <c r="C29" i="109" s="1"/>
  <c r="C30" i="109" s="1"/>
  <c r="C31" i="109" s="1"/>
  <c r="C32" i="109" s="1"/>
  <c r="C33" i="109" s="1"/>
  <c r="C34" i="109" s="1"/>
  <c r="C35" i="109" s="1"/>
  <c r="C36" i="109" s="1"/>
  <c r="C37" i="109" s="1"/>
  <c r="C38" i="109" s="1"/>
  <c r="C39" i="109" s="1"/>
  <c r="C7" i="12"/>
  <c r="C8" i="12" s="1"/>
  <c r="C9" i="12" s="1"/>
  <c r="C10" i="12" s="1"/>
  <c r="C11" i="12" s="1"/>
  <c r="C12" i="12" s="1"/>
  <c r="C13" i="12" s="1"/>
  <c r="C14" i="12" s="1"/>
  <c r="C15" i="12" s="1"/>
  <c r="C16" i="12" s="1"/>
  <c r="C17" i="12" s="1"/>
  <c r="C18" i="12" s="1"/>
  <c r="C19" i="12" s="1"/>
  <c r="C20" i="12" s="1"/>
  <c r="C21" i="12" s="1"/>
  <c r="C22" i="12" s="1"/>
  <c r="C23" i="12" s="1"/>
  <c r="C24" i="12" s="1"/>
  <c r="C25" i="12" s="1"/>
  <c r="C26" i="12" s="1"/>
  <c r="C27" i="12" s="1"/>
  <c r="C28" i="12" s="1"/>
  <c r="C29" i="12" s="1"/>
  <c r="C30" i="12" s="1"/>
  <c r="C31" i="12" s="1"/>
  <c r="C32" i="12" s="1"/>
  <c r="C33" i="12" s="1"/>
  <c r="C34" i="12" s="1"/>
  <c r="C35" i="12" s="1"/>
  <c r="C36" i="12" s="1"/>
  <c r="C37" i="12" s="1"/>
  <c r="C38" i="12" s="1"/>
  <c r="C39" i="12" s="1"/>
  <c r="D8" i="12"/>
  <c r="D9" i="12" s="1"/>
  <c r="D10" i="12" s="1"/>
  <c r="D11" i="12" s="1"/>
  <c r="D12" i="12" s="1"/>
  <c r="D13" i="12" s="1"/>
  <c r="D14" i="12" s="1"/>
  <c r="D15" i="12" s="1"/>
  <c r="D16" i="12" s="1"/>
  <c r="D17" i="12" s="1"/>
  <c r="D18" i="12" s="1"/>
  <c r="D19" i="12" s="1"/>
  <c r="D20" i="12" s="1"/>
  <c r="D21" i="12" s="1"/>
  <c r="D22" i="12" s="1"/>
  <c r="D23" i="12" s="1"/>
  <c r="D24" i="12" s="1"/>
  <c r="D25" i="12" s="1"/>
  <c r="D26" i="12" s="1"/>
  <c r="D27" i="12" s="1"/>
  <c r="D28" i="12" s="1"/>
  <c r="D29" i="12" s="1"/>
  <c r="D30" i="12" s="1"/>
  <c r="D31" i="12" s="1"/>
  <c r="D32" i="12" s="1"/>
  <c r="D33" i="12" s="1"/>
  <c r="D34" i="12" s="1"/>
  <c r="D35" i="12" s="1"/>
  <c r="D36" i="12" s="1"/>
  <c r="D37" i="12" s="1"/>
  <c r="D38" i="12" s="1"/>
  <c r="D39" i="12" s="1"/>
  <c r="E9" i="70"/>
  <c r="E10" i="70" s="1"/>
  <c r="E11" i="70" s="1"/>
  <c r="E12" i="70" s="1"/>
  <c r="E13" i="70" s="1"/>
  <c r="E14" i="70" s="1"/>
  <c r="E15" i="70" s="1"/>
  <c r="E16" i="70" s="1"/>
  <c r="E17" i="70" s="1"/>
  <c r="E18" i="70" s="1"/>
  <c r="E19" i="70" s="1"/>
  <c r="E20" i="70" s="1"/>
  <c r="E21" i="70" s="1"/>
  <c r="E22" i="70" s="1"/>
  <c r="E23" i="70" s="1"/>
  <c r="E24" i="70" s="1"/>
  <c r="E25" i="70" s="1"/>
  <c r="E26" i="70" s="1"/>
  <c r="E27" i="70" s="1"/>
  <c r="E28" i="70" s="1"/>
  <c r="E29" i="70" s="1"/>
  <c r="E30" i="70" s="1"/>
  <c r="E31" i="70" s="1"/>
  <c r="E32" i="70" s="1"/>
  <c r="E33" i="70" s="1"/>
  <c r="E34" i="70" s="1"/>
  <c r="E35" i="70" s="1"/>
  <c r="E36" i="70" s="1"/>
  <c r="E37" i="70" s="1"/>
  <c r="E38" i="70" s="1"/>
  <c r="E39" i="70" s="1"/>
  <c r="C6" i="33"/>
  <c r="C7" i="33" s="1"/>
  <c r="C8" i="33" s="1"/>
  <c r="C9" i="33" s="1"/>
  <c r="C10" i="33" s="1"/>
  <c r="C11" i="33" s="1"/>
  <c r="C12" i="33" s="1"/>
  <c r="C13" i="33" s="1"/>
  <c r="C14" i="33" s="1"/>
  <c r="C15" i="33" s="1"/>
  <c r="C16" i="33" s="1"/>
  <c r="C17" i="33" s="1"/>
  <c r="C18" i="33" s="1"/>
  <c r="C19" i="33" s="1"/>
  <c r="C20" i="33" s="1"/>
  <c r="C21" i="33" s="1"/>
  <c r="C22" i="33" s="1"/>
  <c r="C23" i="33" s="1"/>
  <c r="C24" i="33" s="1"/>
  <c r="C25" i="33" s="1"/>
  <c r="C26" i="33" s="1"/>
  <c r="C27" i="33" s="1"/>
  <c r="C28" i="33" s="1"/>
  <c r="C29" i="33" s="1"/>
  <c r="C30" i="33" s="1"/>
  <c r="C31" i="33" s="1"/>
  <c r="C32" i="33" s="1"/>
  <c r="C33" i="33" s="1"/>
  <c r="C34" i="33" s="1"/>
  <c r="C35" i="33" s="1"/>
  <c r="C36" i="33" s="1"/>
  <c r="C37" i="33" s="1"/>
  <c r="D8" i="33"/>
  <c r="D9" i="33" s="1"/>
  <c r="D10" i="33" s="1"/>
  <c r="D11" i="33" s="1"/>
  <c r="D12" i="33" s="1"/>
  <c r="D13" i="33" s="1"/>
  <c r="D14" i="33" s="1"/>
  <c r="D15" i="33" s="1"/>
  <c r="D16" i="33" s="1"/>
  <c r="D17" i="33" s="1"/>
  <c r="D18" i="33" s="1"/>
  <c r="D19" i="33" s="1"/>
  <c r="D20" i="33" s="1"/>
  <c r="D21" i="33" s="1"/>
  <c r="D22" i="33" s="1"/>
  <c r="D23" i="33" s="1"/>
  <c r="D24" i="33" s="1"/>
  <c r="D25" i="33" s="1"/>
  <c r="D26" i="33" s="1"/>
  <c r="D27" i="33" s="1"/>
  <c r="D28" i="33" s="1"/>
  <c r="D29" i="33" s="1"/>
  <c r="D30" i="33" s="1"/>
  <c r="D31" i="33" s="1"/>
  <c r="D32" i="33" s="1"/>
  <c r="D33" i="33" s="1"/>
  <c r="D34" i="33" s="1"/>
  <c r="D35" i="33" s="1"/>
  <c r="D36" i="33" s="1"/>
  <c r="D37" i="33" s="1"/>
  <c r="E4" i="97"/>
  <c r="E6" i="97"/>
  <c r="E7" i="97" s="1"/>
  <c r="E8" i="97" s="1"/>
  <c r="E9" i="97" s="1"/>
  <c r="E10" i="97" s="1"/>
  <c r="E11" i="97" s="1"/>
  <c r="E12" i="97" s="1"/>
  <c r="E13" i="97" s="1"/>
  <c r="E14" i="97" s="1"/>
  <c r="E15" i="97" s="1"/>
  <c r="E16" i="97" s="1"/>
  <c r="E17" i="97" s="1"/>
  <c r="E18" i="97" s="1"/>
  <c r="E19" i="97" s="1"/>
  <c r="E20" i="97" s="1"/>
  <c r="E21" i="97" s="1"/>
  <c r="E22" i="97" s="1"/>
  <c r="E23" i="97" s="1"/>
  <c r="E24" i="97" s="1"/>
  <c r="E25" i="97" s="1"/>
  <c r="E26" i="97" s="1"/>
  <c r="E27" i="97" s="1"/>
  <c r="E28" i="97" s="1"/>
  <c r="E29" i="97" s="1"/>
  <c r="E30" i="97" s="1"/>
  <c r="D8" i="97"/>
  <c r="D9" i="97"/>
  <c r="D10" i="97" s="1"/>
  <c r="D11" i="97" s="1"/>
  <c r="D12" i="97" s="1"/>
  <c r="D13" i="97"/>
  <c r="D14" i="97"/>
  <c r="D15" i="97"/>
  <c r="D16" i="97" s="1"/>
  <c r="D17" i="97" s="1"/>
  <c r="D18" i="97" s="1"/>
  <c r="D19" i="97" s="1"/>
  <c r="D20" i="97" s="1"/>
  <c r="D21" i="97"/>
  <c r="D22" i="97"/>
  <c r="D23" i="97" s="1"/>
  <c r="D24" i="97" s="1"/>
  <c r="D25" i="97" s="1"/>
  <c r="D26" i="97" s="1"/>
  <c r="D27" i="97" s="1"/>
  <c r="D28" i="97" s="1"/>
  <c r="D29" i="97" s="1"/>
  <c r="D30" i="97" s="1"/>
  <c r="C4" i="99"/>
  <c r="C5" i="99"/>
  <c r="C6" i="99"/>
  <c r="C7" i="99"/>
  <c r="C8" i="99"/>
  <c r="C9" i="99"/>
  <c r="C10" i="99"/>
  <c r="C11" i="99"/>
  <c r="C12" i="99"/>
  <c r="C13" i="99"/>
  <c r="C14" i="99"/>
  <c r="C15" i="99"/>
  <c r="C16" i="99"/>
  <c r="C17" i="99"/>
  <c r="C18" i="99"/>
  <c r="C19" i="99"/>
  <c r="C20" i="99"/>
  <c r="C21" i="99"/>
  <c r="C22" i="99"/>
  <c r="C23" i="99"/>
  <c r="C24" i="99"/>
  <c r="C25" i="99"/>
  <c r="C26" i="99"/>
  <c r="C27" i="99"/>
  <c r="C28" i="99"/>
  <c r="C29" i="99"/>
  <c r="B3" i="100"/>
  <c r="C3" i="100"/>
  <c r="D3" i="100"/>
  <c r="E3" i="100"/>
  <c r="B4" i="100"/>
  <c r="B5" i="100"/>
  <c r="B6" i="100"/>
  <c r="B7" i="100" s="1"/>
  <c r="B8" i="100" s="1"/>
  <c r="B9" i="100" s="1"/>
  <c r="B10" i="100" s="1"/>
  <c r="B11" i="100" s="1"/>
  <c r="B12" i="100"/>
  <c r="B13" i="100"/>
  <c r="B14" i="100"/>
  <c r="B15" i="100" s="1"/>
  <c r="B16" i="100" s="1"/>
  <c r="B17" i="100" s="1"/>
  <c r="B18" i="100" s="1"/>
  <c r="B19" i="100" s="1"/>
  <c r="B20" i="100"/>
  <c r="B21" i="100" s="1"/>
  <c r="B22" i="100" s="1"/>
  <c r="B23" i="100" s="1"/>
  <c r="B24" i="100" s="1"/>
  <c r="B25" i="100" s="1"/>
  <c r="B26" i="100" s="1"/>
  <c r="B27" i="100" s="1"/>
  <c r="B28" i="100" s="1"/>
  <c r="C4" i="100"/>
  <c r="C5" i="100"/>
  <c r="C6" i="100" s="1"/>
  <c r="C7" i="100" s="1"/>
  <c r="C8" i="100" s="1"/>
  <c r="C9" i="100" s="1"/>
  <c r="C10" i="100" s="1"/>
  <c r="C11" i="100"/>
  <c r="C12" i="100"/>
  <c r="C13" i="100"/>
  <c r="C14" i="100" s="1"/>
  <c r="C15" i="100" s="1"/>
  <c r="C16" i="100" s="1"/>
  <c r="C17" i="100" s="1"/>
  <c r="C18" i="100" s="1"/>
  <c r="C19" i="100" s="1"/>
  <c r="C20" i="100" s="1"/>
  <c r="C21" i="100" s="1"/>
  <c r="C22" i="100" s="1"/>
  <c r="C23" i="100" s="1"/>
  <c r="C24" i="100" s="1"/>
  <c r="C25" i="100" s="1"/>
  <c r="C26" i="100" s="1"/>
  <c r="C27" i="100" s="1"/>
  <c r="C28" i="100" s="1"/>
  <c r="D4" i="100"/>
  <c r="D5" i="100" s="1"/>
  <c r="D6" i="100" s="1"/>
  <c r="D7" i="100" s="1"/>
  <c r="D8" i="100" s="1"/>
  <c r="D9" i="100" s="1"/>
  <c r="D10" i="100" s="1"/>
  <c r="D11" i="100" s="1"/>
  <c r="D12" i="100" s="1"/>
  <c r="D13" i="100" s="1"/>
  <c r="D14" i="100" s="1"/>
  <c r="D15" i="100" s="1"/>
  <c r="D16" i="100" s="1"/>
  <c r="D17" i="100" s="1"/>
  <c r="D18" i="100" s="1"/>
  <c r="D19" i="100" s="1"/>
  <c r="D20" i="100" s="1"/>
  <c r="D21" i="100" s="1"/>
  <c r="D22" i="100" s="1"/>
  <c r="D23" i="100" s="1"/>
  <c r="D24" i="100" s="1"/>
  <c r="D25" i="100" s="1"/>
  <c r="D26" i="100" s="1"/>
  <c r="D27" i="100" s="1"/>
  <c r="D28" i="100" s="1"/>
  <c r="E4" i="100"/>
  <c r="A5" i="100"/>
  <c r="A6" i="100" s="1"/>
  <c r="A7" i="100" s="1"/>
  <c r="A8" i="100" s="1"/>
  <c r="A9" i="100" s="1"/>
  <c r="A10" i="100" s="1"/>
  <c r="A11" i="100" s="1"/>
  <c r="A12" i="100" s="1"/>
  <c r="A13" i="100" s="1"/>
  <c r="A14" i="100" s="1"/>
  <c r="A15" i="100" s="1"/>
  <c r="A16" i="100" s="1"/>
  <c r="A17" i="100" s="1"/>
  <c r="A18" i="100" s="1"/>
  <c r="A19" i="100" s="1"/>
  <c r="A20" i="100" s="1"/>
  <c r="A21" i="100" s="1"/>
  <c r="A22" i="100" s="1"/>
  <c r="A23" i="100" s="1"/>
  <c r="A24" i="100" s="1"/>
  <c r="A25" i="100" s="1"/>
  <c r="E5" i="100"/>
  <c r="E6" i="100"/>
  <c r="E7" i="100" s="1"/>
  <c r="E8" i="100" s="1"/>
  <c r="E9" i="100" s="1"/>
  <c r="E10" i="100" s="1"/>
  <c r="E11" i="100" s="1"/>
  <c r="E12" i="100" s="1"/>
  <c r="E13" i="100" s="1"/>
  <c r="E14" i="100" s="1"/>
  <c r="E15" i="100" s="1"/>
  <c r="E16" i="100" s="1"/>
  <c r="E17" i="100" s="1"/>
  <c r="E18" i="100" s="1"/>
  <c r="E19" i="100" s="1"/>
  <c r="E20" i="100" s="1"/>
  <c r="E21" i="100" s="1"/>
  <c r="E22" i="100" s="1"/>
  <c r="E23" i="100" s="1"/>
  <c r="E24" i="100" s="1"/>
  <c r="E25" i="100" s="1"/>
  <c r="E26" i="100" s="1"/>
  <c r="E27" i="100" s="1"/>
  <c r="E28" i="100" s="1"/>
  <c r="B3" i="98"/>
  <c r="C3" i="98" s="1"/>
  <c r="E3" i="98" s="1"/>
  <c r="H3" i="98"/>
  <c r="L3" i="98"/>
  <c r="M3" i="98" s="1"/>
  <c r="B4" i="98"/>
  <c r="B5" i="98" s="1"/>
  <c r="B6" i="98" s="1"/>
  <c r="B7" i="98" s="1"/>
  <c r="C4" i="98"/>
  <c r="E4" i="98"/>
  <c r="H4" i="98"/>
  <c r="L4" i="98"/>
  <c r="M4" i="98"/>
  <c r="O4" i="98" s="1"/>
  <c r="A6" i="98"/>
  <c r="A7" i="98"/>
  <c r="A8" i="98"/>
  <c r="A9" i="98"/>
  <c r="A10" i="98"/>
  <c r="A11" i="98" s="1"/>
  <c r="A12" i="98" s="1"/>
  <c r="A13" i="98" s="1"/>
  <c r="A14" i="98" s="1"/>
  <c r="A15" i="98" s="1"/>
  <c r="A16" i="98" s="1"/>
  <c r="A17" i="98" s="1"/>
  <c r="A18" i="98" s="1"/>
  <c r="A19" i="98" s="1"/>
  <c r="A20" i="98" s="1"/>
  <c r="A21" i="98" s="1"/>
  <c r="A22" i="98" s="1"/>
  <c r="A23" i="98" s="1"/>
  <c r="A24" i="98" s="1"/>
  <c r="A25" i="98" s="1"/>
  <c r="B3" i="63"/>
  <c r="H3" i="63"/>
  <c r="I3" i="63" s="1"/>
  <c r="L3" i="63"/>
  <c r="M3" i="63"/>
  <c r="O3" i="63" s="1"/>
  <c r="B4" i="63"/>
  <c r="E4" i="63" s="1"/>
  <c r="C4" i="63"/>
  <c r="H4" i="63"/>
  <c r="I4" i="63"/>
  <c r="K4" i="63" s="1"/>
  <c r="L4" i="63"/>
  <c r="M4" i="63"/>
  <c r="O4" i="63" s="1"/>
  <c r="L5" i="63"/>
  <c r="M5" i="63" s="1"/>
  <c r="A6" i="63"/>
  <c r="A7" i="63"/>
  <c r="A8" i="63" s="1"/>
  <c r="A9" i="63" s="1"/>
  <c r="A10" i="63"/>
  <c r="A11" i="63"/>
  <c r="A12" i="63" s="1"/>
  <c r="A13" i="63" s="1"/>
  <c r="A14" i="63" s="1"/>
  <c r="A15" i="63" s="1"/>
  <c r="A16" i="63" s="1"/>
  <c r="A17" i="63" s="1"/>
  <c r="A18" i="63" s="1"/>
  <c r="A19" i="63" s="1"/>
  <c r="A20" i="63" s="1"/>
  <c r="A21" i="63" s="1"/>
  <c r="A22" i="63" s="1"/>
  <c r="A23" i="63" s="1"/>
  <c r="A24" i="63" s="1"/>
  <c r="A25" i="63" s="1"/>
  <c r="O3" i="98"/>
  <c r="H5" i="63"/>
  <c r="H6" i="63" s="1"/>
  <c r="I5" i="63"/>
  <c r="C5" i="98"/>
  <c r="C6" i="98"/>
  <c r="E6" i="98"/>
  <c r="L5" i="98"/>
  <c r="M5" i="98"/>
  <c r="O5" i="98"/>
  <c r="L6" i="98"/>
  <c r="M6" i="98"/>
  <c r="L7" i="98"/>
  <c r="M7" i="98" s="1"/>
  <c r="B8" i="98" l="1"/>
  <c r="C7" i="98"/>
  <c r="E7" i="98" s="1"/>
  <c r="C3" i="63"/>
  <c r="E3" i="63" s="1"/>
  <c r="I6" i="63"/>
  <c r="K6" i="63"/>
  <c r="L6" i="63"/>
  <c r="I3" i="98"/>
  <c r="K3" i="98" s="1"/>
  <c r="O7" i="98"/>
  <c r="O6" i="98"/>
  <c r="H7" i="63"/>
  <c r="B5" i="63"/>
  <c r="L8" i="98"/>
  <c r="O5" i="63"/>
  <c r="E5" i="98"/>
  <c r="K5" i="63"/>
  <c r="I4" i="98"/>
  <c r="K4" i="98" s="1"/>
  <c r="H5" i="98"/>
  <c r="K3" i="63"/>
  <c r="E23" i="12"/>
  <c r="E24" i="12" s="1"/>
  <c r="E25" i="12" s="1"/>
  <c r="I10" i="128"/>
  <c r="K10" i="128" s="1"/>
  <c r="M9" i="128"/>
  <c r="O9" i="128" s="1"/>
  <c r="C8" i="128"/>
  <c r="E8" i="128" s="1"/>
  <c r="I9" i="127"/>
  <c r="K9" i="127" s="1"/>
  <c r="M10" i="127"/>
  <c r="O10" i="127" s="1"/>
  <c r="C9" i="127"/>
  <c r="E9" i="127" s="1"/>
  <c r="B6" i="63" l="1"/>
  <c r="C5" i="63"/>
  <c r="E5" i="63"/>
  <c r="L7" i="63"/>
  <c r="M6" i="63"/>
  <c r="O6" i="63" s="1"/>
  <c r="O8" i="98"/>
  <c r="L9" i="98"/>
  <c r="M8" i="98"/>
  <c r="I7" i="63"/>
  <c r="K7" i="63"/>
  <c r="H8" i="63"/>
  <c r="I5" i="98"/>
  <c r="H6" i="98"/>
  <c r="K5" i="98"/>
  <c r="B9" i="98"/>
  <c r="C8" i="98"/>
  <c r="E8" i="98"/>
  <c r="E26" i="12"/>
  <c r="E27" i="12" s="1"/>
  <c r="E28" i="12" s="1"/>
  <c r="E29" i="12" s="1"/>
  <c r="E30" i="12" s="1"/>
  <c r="E31" i="12" s="1"/>
  <c r="I11" i="128"/>
  <c r="K11" i="128" s="1"/>
  <c r="C9" i="128"/>
  <c r="E9" i="128" s="1"/>
  <c r="M10" i="128"/>
  <c r="O10" i="128" s="1"/>
  <c r="C10" i="127"/>
  <c r="E10" i="127" s="1"/>
  <c r="M11" i="127"/>
  <c r="O11" i="127" s="1"/>
  <c r="I10" i="127"/>
  <c r="K10" i="127" s="1"/>
  <c r="B10" i="98" l="1"/>
  <c r="C9" i="98"/>
  <c r="E9" i="98" s="1"/>
  <c r="M7" i="63"/>
  <c r="O7" i="63" s="1"/>
  <c r="L8" i="63"/>
  <c r="I8" i="63"/>
  <c r="K8" i="63" s="1"/>
  <c r="H9" i="63"/>
  <c r="O9" i="98"/>
  <c r="L10" i="98"/>
  <c r="M9" i="98"/>
  <c r="H7" i="98"/>
  <c r="I6" i="98"/>
  <c r="K6" i="98" s="1"/>
  <c r="C6" i="63"/>
  <c r="E6" i="63" s="1"/>
  <c r="B7" i="63"/>
  <c r="E32" i="12"/>
  <c r="E33" i="12" s="1"/>
  <c r="E34" i="12" s="1"/>
  <c r="E35" i="12" s="1"/>
  <c r="E36" i="12" s="1"/>
  <c r="E37" i="12" s="1"/>
  <c r="E38" i="12" s="1"/>
  <c r="E39" i="12" s="1"/>
  <c r="I12" i="128"/>
  <c r="K12" i="128" s="1"/>
  <c r="M11" i="128"/>
  <c r="O11" i="128" s="1"/>
  <c r="C10" i="128"/>
  <c r="E10" i="128" s="1"/>
  <c r="I11" i="127"/>
  <c r="K11" i="127" s="1"/>
  <c r="M12" i="127"/>
  <c r="O12" i="127" s="1"/>
  <c r="C11" i="127"/>
  <c r="E11" i="127" s="1"/>
  <c r="I9" i="63" l="1"/>
  <c r="K9" i="63"/>
  <c r="H10" i="63"/>
  <c r="C7" i="63"/>
  <c r="E7" i="63"/>
  <c r="B8" i="63"/>
  <c r="M8" i="63"/>
  <c r="O8" i="63" s="1"/>
  <c r="L9" i="63"/>
  <c r="B11" i="98"/>
  <c r="C10" i="98"/>
  <c r="E10" i="98"/>
  <c r="H8" i="98"/>
  <c r="I7" i="98"/>
  <c r="K7" i="98" s="1"/>
  <c r="M10" i="98"/>
  <c r="O10" i="98" s="1"/>
  <c r="L11" i="98"/>
  <c r="I13" i="128"/>
  <c r="K13" i="128" s="1"/>
  <c r="C11" i="128"/>
  <c r="E11" i="128" s="1"/>
  <c r="M12" i="128"/>
  <c r="O12" i="128" s="1"/>
  <c r="I12" i="127"/>
  <c r="K12" i="127" s="1"/>
  <c r="C12" i="127"/>
  <c r="E12" i="127" s="1"/>
  <c r="M13" i="127"/>
  <c r="O13" i="127" s="1"/>
  <c r="I8" i="98" l="1"/>
  <c r="K8" i="98" s="1"/>
  <c r="H9" i="98"/>
  <c r="M9" i="63"/>
  <c r="O9" i="63" s="1"/>
  <c r="L10" i="63"/>
  <c r="B9" i="63"/>
  <c r="C8" i="63"/>
  <c r="E8" i="63"/>
  <c r="I10" i="63"/>
  <c r="K10" i="63" s="1"/>
  <c r="H11" i="63"/>
  <c r="B12" i="98"/>
  <c r="C11" i="98"/>
  <c r="E11" i="98"/>
  <c r="M11" i="98"/>
  <c r="O11" i="98" s="1"/>
  <c r="L12" i="98"/>
  <c r="I14" i="128"/>
  <c r="K14" i="128" s="1"/>
  <c r="M13" i="128"/>
  <c r="O13" i="128" s="1"/>
  <c r="C12" i="128"/>
  <c r="E12" i="128" s="1"/>
  <c r="I13" i="127"/>
  <c r="K13" i="127" s="1"/>
  <c r="M14" i="127"/>
  <c r="O14" i="127" s="1"/>
  <c r="C13" i="127"/>
  <c r="E13" i="127" s="1"/>
  <c r="L13" i="98" l="1"/>
  <c r="M12" i="98"/>
  <c r="O12" i="98" s="1"/>
  <c r="C9" i="63"/>
  <c r="E9" i="63" s="1"/>
  <c r="B10" i="63"/>
  <c r="M10" i="63"/>
  <c r="O10" i="63" s="1"/>
  <c r="L11" i="63"/>
  <c r="C12" i="98"/>
  <c r="E12" i="98" s="1"/>
  <c r="B13" i="98"/>
  <c r="I9" i="98"/>
  <c r="K9" i="98"/>
  <c r="H10" i="98"/>
  <c r="I11" i="63"/>
  <c r="K11" i="63"/>
  <c r="H12" i="63"/>
  <c r="I15" i="128"/>
  <c r="K15" i="128" s="1"/>
  <c r="C13" i="128"/>
  <c r="E13" i="128" s="1"/>
  <c r="M14" i="128"/>
  <c r="O14" i="128" s="1"/>
  <c r="C14" i="127"/>
  <c r="E14" i="127" s="1"/>
  <c r="M15" i="127"/>
  <c r="O15" i="127" s="1"/>
  <c r="I14" i="127"/>
  <c r="K14" i="127" s="1"/>
  <c r="H13" i="63" l="1"/>
  <c r="I12" i="63"/>
  <c r="K12" i="63" s="1"/>
  <c r="H11" i="98"/>
  <c r="I10" i="98"/>
  <c r="K10" i="98" s="1"/>
  <c r="B11" i="63"/>
  <c r="C10" i="63"/>
  <c r="E10" i="63" s="1"/>
  <c r="C13" i="98"/>
  <c r="E13" i="98"/>
  <c r="B14" i="98"/>
  <c r="L14" i="98"/>
  <c r="M13" i="98"/>
  <c r="O13" i="98" s="1"/>
  <c r="M11" i="63"/>
  <c r="O11" i="63" s="1"/>
  <c r="L12" i="63"/>
  <c r="M15" i="128"/>
  <c r="O15" i="128" s="1"/>
  <c r="C14" i="128"/>
  <c r="E14" i="128" s="1"/>
  <c r="I16" i="128"/>
  <c r="K16" i="128" s="1"/>
  <c r="H17" i="128"/>
  <c r="C15" i="127"/>
  <c r="E15" i="127" s="1"/>
  <c r="I15" i="127"/>
  <c r="K15" i="127" s="1"/>
  <c r="M16" i="127"/>
  <c r="O16" i="127" s="1"/>
  <c r="B12" i="63" l="1"/>
  <c r="C11" i="63"/>
  <c r="E11" i="63"/>
  <c r="L15" i="98"/>
  <c r="M14" i="98"/>
  <c r="O14" i="98" s="1"/>
  <c r="I11" i="98"/>
  <c r="K11" i="98" s="1"/>
  <c r="H12" i="98"/>
  <c r="B15" i="98"/>
  <c r="C14" i="98"/>
  <c r="E14" i="98" s="1"/>
  <c r="I13" i="63"/>
  <c r="K13" i="63" s="1"/>
  <c r="H14" i="63"/>
  <c r="L13" i="63"/>
  <c r="M12" i="63"/>
  <c r="O12" i="63" s="1"/>
  <c r="H18" i="128"/>
  <c r="I17" i="128"/>
  <c r="K17" i="128" s="1"/>
  <c r="C15" i="128"/>
  <c r="E15" i="128" s="1"/>
  <c r="M16" i="128"/>
  <c r="O16" i="128" s="1"/>
  <c r="C16" i="127"/>
  <c r="E16" i="127" s="1"/>
  <c r="M17" i="127"/>
  <c r="O17" i="127" s="1"/>
  <c r="I16" i="127"/>
  <c r="K16" i="127" s="1"/>
  <c r="M13" i="63" l="1"/>
  <c r="L14" i="63"/>
  <c r="O13" i="63"/>
  <c r="H15" i="63"/>
  <c r="I14" i="63"/>
  <c r="K14" i="63" s="1"/>
  <c r="M15" i="98"/>
  <c r="O15" i="98" s="1"/>
  <c r="L16" i="98"/>
  <c r="B16" i="98"/>
  <c r="C15" i="98"/>
  <c r="E15" i="98" s="1"/>
  <c r="H13" i="98"/>
  <c r="I12" i="98"/>
  <c r="K12" i="98" s="1"/>
  <c r="E12" i="63"/>
  <c r="B13" i="63"/>
  <c r="C12" i="63"/>
  <c r="M17" i="128"/>
  <c r="O17" i="128" s="1"/>
  <c r="C16" i="128"/>
  <c r="E16" i="128" s="1"/>
  <c r="H19" i="128"/>
  <c r="I18" i="128"/>
  <c r="K18" i="128" s="1"/>
  <c r="M18" i="127"/>
  <c r="O18" i="127" s="1"/>
  <c r="C17" i="127"/>
  <c r="E17" i="127" s="1"/>
  <c r="I17" i="127"/>
  <c r="K17" i="127" s="1"/>
  <c r="H14" i="98" l="1"/>
  <c r="I13" i="98"/>
  <c r="K13" i="98"/>
  <c r="L17" i="98"/>
  <c r="M16" i="98"/>
  <c r="O16" i="98" s="1"/>
  <c r="B17" i="98"/>
  <c r="C16" i="98"/>
  <c r="E16" i="98" s="1"/>
  <c r="M14" i="63"/>
  <c r="O14" i="63" s="1"/>
  <c r="L15" i="63"/>
  <c r="I15" i="63"/>
  <c r="K15" i="63"/>
  <c r="H16" i="63"/>
  <c r="C13" i="63"/>
  <c r="E13" i="63"/>
  <c r="B14" i="63"/>
  <c r="C17" i="128"/>
  <c r="E17" i="128" s="1"/>
  <c r="H20" i="128"/>
  <c r="I19" i="128"/>
  <c r="K19" i="128" s="1"/>
  <c r="M18" i="128"/>
  <c r="O18" i="128" s="1"/>
  <c r="I18" i="127"/>
  <c r="K18" i="127" s="1"/>
  <c r="M19" i="127"/>
  <c r="O19" i="127" s="1"/>
  <c r="C18" i="127"/>
  <c r="E18" i="127" s="1"/>
  <c r="B18" i="98" l="1"/>
  <c r="C17" i="98"/>
  <c r="E17" i="98"/>
  <c r="I16" i="63"/>
  <c r="K16" i="63"/>
  <c r="H17" i="63"/>
  <c r="M17" i="98"/>
  <c r="O17" i="98"/>
  <c r="L18" i="98"/>
  <c r="L16" i="63"/>
  <c r="M15" i="63"/>
  <c r="O15" i="63" s="1"/>
  <c r="C14" i="63"/>
  <c r="E14" i="63"/>
  <c r="B15" i="63"/>
  <c r="K14" i="98"/>
  <c r="I14" i="98"/>
  <c r="H15" i="98"/>
  <c r="C18" i="128"/>
  <c r="E18" i="128" s="1"/>
  <c r="M19" i="128"/>
  <c r="O19" i="128" s="1"/>
  <c r="I20" i="128"/>
  <c r="K20" i="128" s="1"/>
  <c r="H21" i="128"/>
  <c r="I19" i="127"/>
  <c r="K19" i="127" s="1"/>
  <c r="C19" i="127"/>
  <c r="E19" i="127" s="1"/>
  <c r="M20" i="127"/>
  <c r="O20" i="127" s="1"/>
  <c r="C15" i="63" l="1"/>
  <c r="E15" i="63"/>
  <c r="B16" i="63"/>
  <c r="I17" i="63"/>
  <c r="K17" i="63"/>
  <c r="H18" i="63"/>
  <c r="O16" i="63"/>
  <c r="L17" i="63"/>
  <c r="M16" i="63"/>
  <c r="I15" i="98"/>
  <c r="K15" i="98"/>
  <c r="H16" i="98"/>
  <c r="M18" i="98"/>
  <c r="L19" i="98"/>
  <c r="O18" i="98"/>
  <c r="E18" i="98"/>
  <c r="B19" i="98"/>
  <c r="C18" i="98"/>
  <c r="M20" i="128"/>
  <c r="O20" i="128" s="1"/>
  <c r="I21" i="128"/>
  <c r="K21" i="128" s="1"/>
  <c r="H22" i="128"/>
  <c r="C19" i="128"/>
  <c r="E19" i="128" s="1"/>
  <c r="I20" i="127"/>
  <c r="K20" i="127" s="1"/>
  <c r="M21" i="127"/>
  <c r="O21" i="127" s="1"/>
  <c r="C20" i="127"/>
  <c r="E20" i="127" s="1"/>
  <c r="L20" i="98" l="1"/>
  <c r="M19" i="98"/>
  <c r="O19" i="98"/>
  <c r="I16" i="98"/>
  <c r="K16" i="98" s="1"/>
  <c r="H17" i="98"/>
  <c r="M17" i="63"/>
  <c r="L18" i="63"/>
  <c r="O17" i="63"/>
  <c r="I18" i="63"/>
  <c r="K18" i="63"/>
  <c r="H19" i="63"/>
  <c r="B17" i="63"/>
  <c r="C16" i="63"/>
  <c r="E16" i="63" s="1"/>
  <c r="C19" i="98"/>
  <c r="E19" i="98" s="1"/>
  <c r="B20" i="98"/>
  <c r="C20" i="128"/>
  <c r="E20" i="128" s="1"/>
  <c r="H23" i="128"/>
  <c r="I22" i="128"/>
  <c r="K22" i="128" s="1"/>
  <c r="M21" i="128"/>
  <c r="O21" i="128" s="1"/>
  <c r="I21" i="127"/>
  <c r="K21" i="127" s="1"/>
  <c r="C21" i="127"/>
  <c r="E21" i="127" s="1"/>
  <c r="M22" i="127"/>
  <c r="O22" i="127" s="1"/>
  <c r="B18" i="63" l="1"/>
  <c r="C17" i="63"/>
  <c r="E17" i="63"/>
  <c r="L19" i="63"/>
  <c r="M18" i="63"/>
  <c r="O18" i="63"/>
  <c r="I17" i="98"/>
  <c r="K17" i="98"/>
  <c r="H18" i="98"/>
  <c r="H20" i="63"/>
  <c r="I19" i="63"/>
  <c r="K19" i="63" s="1"/>
  <c r="C20" i="98"/>
  <c r="E20" i="98"/>
  <c r="B21" i="98"/>
  <c r="L21" i="98"/>
  <c r="M20" i="98"/>
  <c r="O20" i="98" s="1"/>
  <c r="M22" i="128"/>
  <c r="O22" i="128" s="1"/>
  <c r="H24" i="128"/>
  <c r="I23" i="128"/>
  <c r="K23" i="128" s="1"/>
  <c r="C21" i="128"/>
  <c r="E21" i="128" s="1"/>
  <c r="I22" i="127"/>
  <c r="K22" i="127" s="1"/>
  <c r="M23" i="127"/>
  <c r="O23" i="127" s="1"/>
  <c r="C22" i="127"/>
  <c r="E22" i="127" s="1"/>
  <c r="C21" i="98" l="1"/>
  <c r="E21" i="98"/>
  <c r="B22" i="98"/>
  <c r="L22" i="98"/>
  <c r="M21" i="98"/>
  <c r="O21" i="98" s="1"/>
  <c r="M19" i="63"/>
  <c r="O19" i="63" s="1"/>
  <c r="L20" i="63"/>
  <c r="I20" i="63"/>
  <c r="K20" i="63" s="1"/>
  <c r="H21" i="63"/>
  <c r="I18" i="98"/>
  <c r="K18" i="98"/>
  <c r="H19" i="98"/>
  <c r="B19" i="63"/>
  <c r="E18" i="63"/>
  <c r="C18" i="63"/>
  <c r="I24" i="128"/>
  <c r="K24" i="128" s="1"/>
  <c r="H25" i="128"/>
  <c r="C22" i="128"/>
  <c r="E22" i="128" s="1"/>
  <c r="M23" i="128"/>
  <c r="O23" i="128" s="1"/>
  <c r="I23" i="127"/>
  <c r="K23" i="127" s="1"/>
  <c r="C23" i="127"/>
  <c r="E23" i="127" s="1"/>
  <c r="M24" i="127"/>
  <c r="O24" i="127" s="1"/>
  <c r="C22" i="98" l="1"/>
  <c r="E22" i="98"/>
  <c r="B23" i="98"/>
  <c r="I19" i="98"/>
  <c r="K19" i="98"/>
  <c r="H20" i="98"/>
  <c r="M20" i="63"/>
  <c r="O20" i="63" s="1"/>
  <c r="L21" i="63"/>
  <c r="C19" i="63"/>
  <c r="E19" i="63"/>
  <c r="B20" i="63"/>
  <c r="L23" i="98"/>
  <c r="M22" i="98"/>
  <c r="O22" i="98"/>
  <c r="H22" i="63"/>
  <c r="I21" i="63"/>
  <c r="K21" i="63"/>
  <c r="M24" i="128"/>
  <c r="O24" i="128" s="1"/>
  <c r="C23" i="128"/>
  <c r="E23" i="128" s="1"/>
  <c r="H26" i="128"/>
  <c r="I25" i="128"/>
  <c r="K25" i="128" s="1"/>
  <c r="M25" i="127"/>
  <c r="O25" i="127" s="1"/>
  <c r="C24" i="127"/>
  <c r="E24" i="127" s="1"/>
  <c r="I24" i="127"/>
  <c r="K24" i="127" s="1"/>
  <c r="I20" i="98" l="1"/>
  <c r="K20" i="98"/>
  <c r="H21" i="98"/>
  <c r="H23" i="63"/>
  <c r="I22" i="63"/>
  <c r="K22" i="63"/>
  <c r="M21" i="63"/>
  <c r="O21" i="63" s="1"/>
  <c r="L22" i="63"/>
  <c r="L24" i="98"/>
  <c r="M23" i="98"/>
  <c r="O23" i="98" s="1"/>
  <c r="C20" i="63"/>
  <c r="E20" i="63"/>
  <c r="B21" i="63"/>
  <c r="C23" i="98"/>
  <c r="E23" i="98" s="1"/>
  <c r="B24" i="98"/>
  <c r="H27" i="128"/>
  <c r="I26" i="128"/>
  <c r="K26" i="128" s="1"/>
  <c r="C24" i="128"/>
  <c r="E24" i="128" s="1"/>
  <c r="M25" i="128"/>
  <c r="O25" i="128" s="1"/>
  <c r="M26" i="127"/>
  <c r="O26" i="127" s="1"/>
  <c r="I25" i="127"/>
  <c r="K25" i="127" s="1"/>
  <c r="C25" i="127"/>
  <c r="E25" i="127" s="1"/>
  <c r="B22" i="63" l="1"/>
  <c r="C21" i="63"/>
  <c r="E21" i="63"/>
  <c r="L23" i="63"/>
  <c r="M22" i="63"/>
  <c r="O22" i="63" s="1"/>
  <c r="I23" i="63"/>
  <c r="K23" i="63" s="1"/>
  <c r="H24" i="63"/>
  <c r="C24" i="98"/>
  <c r="E24" i="98" s="1"/>
  <c r="B25" i="98"/>
  <c r="M24" i="98"/>
  <c r="O24" i="98"/>
  <c r="L25" i="98"/>
  <c r="I21" i="98"/>
  <c r="K21" i="98" s="1"/>
  <c r="H22" i="98"/>
  <c r="H28" i="128"/>
  <c r="I27" i="128"/>
  <c r="K27" i="128" s="1"/>
  <c r="M26" i="128"/>
  <c r="O26" i="128" s="1"/>
  <c r="C25" i="128"/>
  <c r="E25" i="128" s="1"/>
  <c r="C26" i="127"/>
  <c r="E26" i="127" s="1"/>
  <c r="I26" i="127"/>
  <c r="K26" i="127" s="1"/>
  <c r="M27" i="127"/>
  <c r="O27" i="127" s="1"/>
  <c r="L26" i="98" l="1"/>
  <c r="M25" i="98"/>
  <c r="O25" i="98"/>
  <c r="C25" i="98"/>
  <c r="E25" i="98"/>
  <c r="B26" i="98"/>
  <c r="I22" i="98"/>
  <c r="K22" i="98"/>
  <c r="H23" i="98"/>
  <c r="M23" i="63"/>
  <c r="O23" i="63"/>
  <c r="L24" i="63"/>
  <c r="I24" i="63"/>
  <c r="K24" i="63" s="1"/>
  <c r="H25" i="63"/>
  <c r="B23" i="63"/>
  <c r="C22" i="63"/>
  <c r="E22" i="63" s="1"/>
  <c r="C26" i="128"/>
  <c r="E26" i="128" s="1"/>
  <c r="M27" i="128"/>
  <c r="O27" i="128" s="1"/>
  <c r="I28" i="128"/>
  <c r="K28" i="128" s="1"/>
  <c r="I27" i="127"/>
  <c r="K27" i="127" s="1"/>
  <c r="M28" i="127"/>
  <c r="O28" i="127" s="1"/>
  <c r="C27" i="127"/>
  <c r="E27" i="127" s="1"/>
  <c r="B24" i="63" l="1"/>
  <c r="C23" i="63"/>
  <c r="E23" i="63" s="1"/>
  <c r="M24" i="63"/>
  <c r="L25" i="63"/>
  <c r="O24" i="63"/>
  <c r="L27" i="98"/>
  <c r="M26" i="98"/>
  <c r="O26" i="98" s="1"/>
  <c r="I23" i="98"/>
  <c r="K23" i="98" s="1"/>
  <c r="H24" i="98"/>
  <c r="I25" i="63"/>
  <c r="H26" i="63"/>
  <c r="K25" i="63"/>
  <c r="C26" i="98"/>
  <c r="E26" i="98" s="1"/>
  <c r="B27" i="98"/>
  <c r="M28" i="128"/>
  <c r="O28" i="128" s="1"/>
  <c r="C27" i="128"/>
  <c r="E27" i="128" s="1"/>
  <c r="C28" i="127"/>
  <c r="E28" i="127" s="1"/>
  <c r="I28" i="127"/>
  <c r="K28" i="127" s="1"/>
  <c r="L28" i="98" l="1"/>
  <c r="M27" i="98"/>
  <c r="O27" i="98" s="1"/>
  <c r="I26" i="63"/>
  <c r="K26" i="63" s="1"/>
  <c r="H27" i="63"/>
  <c r="B28" i="98"/>
  <c r="C27" i="98"/>
  <c r="E27" i="98" s="1"/>
  <c r="M25" i="63"/>
  <c r="O25" i="63"/>
  <c r="L26" i="63"/>
  <c r="I24" i="98"/>
  <c r="K24" i="98" s="1"/>
  <c r="H25" i="98"/>
  <c r="B25" i="63"/>
  <c r="C24" i="63"/>
  <c r="E24" i="63" s="1"/>
  <c r="C28" i="128"/>
  <c r="E28" i="128" s="1"/>
  <c r="B26" i="63" l="1"/>
  <c r="C25" i="63"/>
  <c r="E25" i="63" s="1"/>
  <c r="I25" i="98"/>
  <c r="H26" i="98"/>
  <c r="K25" i="98"/>
  <c r="C28" i="98"/>
  <c r="E28" i="98"/>
  <c r="H28" i="63"/>
  <c r="I27" i="63"/>
  <c r="K27" i="63" s="1"/>
  <c r="L27" i="63"/>
  <c r="M26" i="63"/>
  <c r="O26" i="63" s="1"/>
  <c r="M28" i="98"/>
  <c r="O28" i="98" s="1"/>
  <c r="L28" i="63" l="1"/>
  <c r="M27" i="63"/>
  <c r="O27" i="63" s="1"/>
  <c r="I26" i="98"/>
  <c r="K26" i="98" s="1"/>
  <c r="H27" i="98"/>
  <c r="I28" i="63"/>
  <c r="K28" i="63" s="1"/>
  <c r="C26" i="63"/>
  <c r="E26" i="63" s="1"/>
  <c r="B27" i="63"/>
  <c r="H28" i="98" l="1"/>
  <c r="I27" i="98"/>
  <c r="K27" i="98" s="1"/>
  <c r="C27" i="63"/>
  <c r="E27" i="63"/>
  <c r="B28" i="63"/>
  <c r="M28" i="63"/>
  <c r="O28" i="63" s="1"/>
  <c r="C28" i="63" l="1"/>
  <c r="E28" i="63" s="1"/>
  <c r="I28" i="98"/>
  <c r="K28" i="9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Jerry Butler</author>
  </authors>
  <commentList>
    <comment ref="A32" authorId="0" shapeId="0" xr:uid="{00000000-0006-0000-0400-000001000000}">
      <text>
        <r>
          <rPr>
            <b/>
            <sz val="10"/>
            <color indexed="10"/>
            <rFont val="Tahoma"/>
            <family val="2"/>
          </rPr>
          <t>Note:</t>
        </r>
        <r>
          <rPr>
            <b/>
            <sz val="8"/>
            <color indexed="10"/>
            <rFont val="Tahoma"/>
            <family val="2"/>
          </rPr>
          <t xml:space="preserve">
 </t>
        </r>
        <r>
          <rPr>
            <sz val="9"/>
            <color indexed="10"/>
            <rFont val="Tahoma"/>
            <family val="2"/>
          </rPr>
          <t xml:space="preserve">1.  Twelve month instructional employees shall receive 20% of the basic scale for the 11th. and 12th.  month.
 2.  All Instructional Personnel must hold a valid Florida Teacher Certificate.      </t>
        </r>
        <r>
          <rPr>
            <sz val="8"/>
            <color indexed="10"/>
            <rFont val="Tahoma"/>
            <family val="2"/>
          </rPr>
          <t xml:space="preserve">
 3.   All full time Instruction Personnel hired after July 1, 2011 shall received a supplement for having an advanced degree in their area    of certification.  The supplement shall be $2934 for MS,$4534 for SP, and $4935 for PH.</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Jerry Butler</author>
  </authors>
  <commentList>
    <comment ref="A32" authorId="0" shapeId="0" xr:uid="{00000000-0006-0000-0500-000001000000}">
      <text>
        <r>
          <rPr>
            <b/>
            <sz val="10"/>
            <color indexed="10"/>
            <rFont val="Tahoma"/>
            <family val="2"/>
          </rPr>
          <t>Note:</t>
        </r>
        <r>
          <rPr>
            <b/>
            <sz val="8"/>
            <color indexed="10"/>
            <rFont val="Tahoma"/>
            <family val="2"/>
          </rPr>
          <t xml:space="preserve">
 </t>
        </r>
        <r>
          <rPr>
            <sz val="9"/>
            <color indexed="10"/>
            <rFont val="Tahoma"/>
            <family val="2"/>
          </rPr>
          <t xml:space="preserve">1.  Eleven month instructional employees shall receive 10% of the basic scale for the 11th month.
 2.  All Instructional Personnel must hold a valid Florida Teacher Certificate.      </t>
        </r>
        <r>
          <rPr>
            <sz val="8"/>
            <color indexed="10"/>
            <rFont val="Tahoma"/>
            <family val="2"/>
          </rPr>
          <t xml:space="preserve">
 3.   All full time Instruction Personnel hired after July 1, 2011 shall received a supplement for having an advanced degree in their area    of certification.  The supplement shall be $2934 for MS,$4534 for SP, and $4935 for PH.</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Jerry Butler</author>
  </authors>
  <commentList>
    <comment ref="A32" authorId="0" shapeId="0" xr:uid="{00000000-0006-0000-0600-000001000000}">
      <text>
        <r>
          <rPr>
            <b/>
            <sz val="8"/>
            <color indexed="10"/>
            <rFont val="Baskerville Old Face"/>
            <family val="1"/>
          </rPr>
          <t xml:space="preserve">
</t>
        </r>
        <r>
          <rPr>
            <sz val="9"/>
            <color indexed="10"/>
            <rFont val="Baskerville Old Face"/>
            <family val="1"/>
          </rPr>
          <t>1.   All Instructional Personnel must hold a valid Florida Teacher Certificate.     
2.   The difference in pay after the 25th step is due to longevity increments given in 08/09,10/11,11/12. 
        There was no step given in 09/10.</t>
        </r>
        <r>
          <rPr>
            <sz val="8"/>
            <color indexed="10"/>
            <rFont val="Baskerville Old Face"/>
            <family val="1"/>
          </rPr>
          <t xml:space="preserve">
3.    All full time Instructional Personnel hired after July 1, 2011 shall receive a supplement for having an advanced degree in their area of certification.  The supplement hall be $2934 for MS, $4534 for SP, $4935 for PH.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Jerry Butler</author>
  </authors>
  <commentList>
    <comment ref="A32" authorId="0" shapeId="0" xr:uid="{00000000-0006-0000-0800-000001000000}">
      <text>
        <r>
          <rPr>
            <b/>
            <sz val="10"/>
            <color indexed="10"/>
            <rFont val="Tahoma"/>
            <family val="2"/>
          </rPr>
          <t>Note:</t>
        </r>
        <r>
          <rPr>
            <b/>
            <sz val="8"/>
            <color indexed="10"/>
            <rFont val="Tahoma"/>
            <family val="2"/>
          </rPr>
          <t xml:space="preserve">
 </t>
        </r>
        <r>
          <rPr>
            <sz val="9"/>
            <color indexed="10"/>
            <rFont val="Tahoma"/>
            <family val="2"/>
          </rPr>
          <t xml:space="preserve">1.  Twelve month instructional employees shall receive 20% of the basic scale for the 11th. and 12th.  month.
 2.  All Instructional Personnel must hold a valid Florida Teacher Certificate.      </t>
        </r>
        <r>
          <rPr>
            <sz val="8"/>
            <color indexed="10"/>
            <rFont val="Tahoma"/>
            <family val="2"/>
          </rPr>
          <t xml:space="preserve">
 3.   All full time Instruction Personnel hired after July 1, 2011 shall received a supplement for having an advanced degree in their area    of certification.  The supplement shall be $2934 for MS,$4534 for SP, and $4935 for PH.</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Jerry Butler</author>
  </authors>
  <commentList>
    <comment ref="A32" authorId="0" shapeId="0" xr:uid="{00000000-0006-0000-0900-000001000000}">
      <text>
        <r>
          <rPr>
            <b/>
            <sz val="10"/>
            <color indexed="10"/>
            <rFont val="Tahoma"/>
            <family val="2"/>
          </rPr>
          <t>Note:</t>
        </r>
        <r>
          <rPr>
            <b/>
            <sz val="8"/>
            <color indexed="10"/>
            <rFont val="Tahoma"/>
            <family val="2"/>
          </rPr>
          <t xml:space="preserve">
 </t>
        </r>
        <r>
          <rPr>
            <sz val="9"/>
            <color indexed="10"/>
            <rFont val="Tahoma"/>
            <family val="2"/>
          </rPr>
          <t xml:space="preserve">1.  Eleven month instructional employees shall receive 10% of the basic scale for the 11th month.
 2.  All Instructional Personnel must hold a valid Florida Teacher Certificate.      </t>
        </r>
        <r>
          <rPr>
            <sz val="8"/>
            <color indexed="10"/>
            <rFont val="Tahoma"/>
            <family val="2"/>
          </rPr>
          <t xml:space="preserve">
 3.   All full time Instruction Personnel hired after July 1, 2011 shall received a supplement for having an advanced degree in their area    of certification.  The supplement shall be $2934 for MS,$4534 for SP, and $4935 for PH.</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Gateway Valued Customer</author>
  </authors>
  <commentList>
    <comment ref="C13" authorId="0" shapeId="0" xr:uid="{00000000-0006-0000-2500-000001000000}">
      <text>
        <r>
          <rPr>
            <b/>
            <sz val="10"/>
            <color indexed="81"/>
            <rFont val="Tahoma"/>
            <family val="2"/>
          </rPr>
          <t xml:space="preserve"> </t>
        </r>
        <r>
          <rPr>
            <b/>
            <sz val="10"/>
            <color indexed="57"/>
            <rFont val="Tahoma"/>
            <family val="2"/>
          </rPr>
          <t xml:space="preserve"> Teacher Exhibitor and/or Presenter Workshops
</t>
        </r>
        <r>
          <rPr>
            <sz val="10"/>
            <color indexed="57"/>
            <rFont val="Tahoma"/>
            <family val="2"/>
          </rPr>
          <t xml:space="preserve">All workshops are subject to prior district administrative approval.  Teachers will be paid at their regular hourly rate of pay in accordance with the instructional salary schedule, excluding supplements, for preparation and participation in workshops where the teacher(s) serves as an </t>
        </r>
        <r>
          <rPr>
            <b/>
            <sz val="10"/>
            <color indexed="57"/>
            <rFont val="Tahoma"/>
            <family val="2"/>
          </rPr>
          <t>exhibitor</t>
        </r>
        <r>
          <rPr>
            <sz val="10"/>
            <color indexed="57"/>
            <rFont val="Tahoma"/>
            <family val="2"/>
          </rPr>
          <t xml:space="preserve"> and/or </t>
        </r>
        <r>
          <rPr>
            <b/>
            <sz val="10"/>
            <color indexed="57"/>
            <rFont val="Tahoma"/>
            <family val="2"/>
          </rPr>
          <t>presenter</t>
        </r>
        <r>
          <rPr>
            <sz val="10"/>
            <color indexed="57"/>
            <rFont val="Tahoma"/>
            <family val="2"/>
          </rPr>
          <t xml:space="preserve"> on days other than their scheduled work days.</t>
        </r>
      </text>
    </comment>
  </commentList>
</comments>
</file>

<file path=xl/sharedStrings.xml><?xml version="1.0" encoding="utf-8"?>
<sst xmlns="http://schemas.openxmlformats.org/spreadsheetml/2006/main" count="1129" uniqueCount="772">
  <si>
    <t>Position</t>
  </si>
  <si>
    <t>Salary</t>
  </si>
  <si>
    <t>Code</t>
  </si>
  <si>
    <t>ASUP</t>
  </si>
  <si>
    <t>Superintendent</t>
  </si>
  <si>
    <t>*</t>
  </si>
  <si>
    <t>BD0</t>
  </si>
  <si>
    <t>Elected Board Members</t>
  </si>
  <si>
    <t>*NOTE:  The salary on the above positions are based on legislative mandates.*</t>
  </si>
  <si>
    <t>Salary Slot</t>
  </si>
  <si>
    <t>Years Admin  Exp</t>
  </si>
  <si>
    <t>Asst Super-intendent</t>
  </si>
  <si>
    <t>LCHS PRINCIPAL &amp; DISTRICT LEVEL STAFF</t>
  </si>
  <si>
    <t>W.R. TOLAR  PRINCIPAL</t>
  </si>
  <si>
    <t>HOSFORD PRINCIPAL</t>
  </si>
  <si>
    <t xml:space="preserve">  LCHS ASSISTANT PRINCIPAL</t>
  </si>
  <si>
    <t xml:space="preserve">  TOLAR ASSISTANT PRINCIPAL</t>
  </si>
  <si>
    <t>HOSFORD ASSISTANT PRINCIPAL</t>
  </si>
  <si>
    <t>Salary CODE</t>
  </si>
  <si>
    <t>ADL</t>
  </si>
  <si>
    <t>ATP</t>
  </si>
  <si>
    <t>APH</t>
  </si>
  <si>
    <t>AAP</t>
  </si>
  <si>
    <t>AAT</t>
  </si>
  <si>
    <t>AAH</t>
  </si>
  <si>
    <t>ADLL</t>
  </si>
  <si>
    <t>ATPP</t>
  </si>
  <si>
    <t>APHH</t>
  </si>
  <si>
    <t>AAPP</t>
  </si>
  <si>
    <t>AATT</t>
  </si>
  <si>
    <t>AAHH</t>
  </si>
  <si>
    <t>ADL (HIRED BEFORE 7/1/19) See increases below</t>
  </si>
  <si>
    <t>No step given for experience earned in 12/13.  In FY 14/15, only 1 step was given for experience earned in 13/14.</t>
  </si>
  <si>
    <t>In FY 15/16, only 1 step was given for experience earned in 14/15.</t>
  </si>
  <si>
    <t>October 11, 2016 Bd Approved Creation of Asst Superintendent position and salary schedule.</t>
  </si>
  <si>
    <t>In FY 18/19, 17/18 Bonus $471.00 for all Administrators</t>
  </si>
  <si>
    <t>In FY 18/19, All Administrators are on Performance Pay beginning in 18/19 based on Teacher Performance Pay Raises.</t>
  </si>
  <si>
    <t>In FY 19/20, All Administrators received a 4% increase.</t>
  </si>
  <si>
    <t>In FY 20/21, All Administrators received no increase.</t>
  </si>
  <si>
    <t>Years Administrative Experience</t>
  </si>
  <si>
    <t>DISTRICT MANAGER</t>
  </si>
  <si>
    <t>SUPERVISORS</t>
  </si>
  <si>
    <t>ASP</t>
  </si>
  <si>
    <t>10 Months  BS Degree</t>
  </si>
  <si>
    <r>
      <t xml:space="preserve">SALARY CODE </t>
    </r>
    <r>
      <rPr>
        <b/>
        <sz val="11"/>
        <color indexed="10"/>
        <rFont val="Times New Roman"/>
        <family val="1"/>
      </rPr>
      <t xml:space="preserve"> IBD</t>
    </r>
  </si>
  <si>
    <t>10 Months  MA Degree</t>
  </si>
  <si>
    <r>
      <t xml:space="preserve">SALARY CODE </t>
    </r>
    <r>
      <rPr>
        <b/>
        <sz val="11"/>
        <color indexed="10"/>
        <rFont val="Times New Roman"/>
        <family val="1"/>
      </rPr>
      <t xml:space="preserve"> IMD</t>
    </r>
  </si>
  <si>
    <t>10 Months  SP Degree</t>
  </si>
  <si>
    <r>
      <t xml:space="preserve">SALARY CODE </t>
    </r>
    <r>
      <rPr>
        <b/>
        <sz val="10"/>
        <color indexed="10"/>
        <rFont val="Times New Roman"/>
        <family val="1"/>
      </rPr>
      <t xml:space="preserve"> ISD</t>
    </r>
  </si>
  <si>
    <r>
      <t xml:space="preserve">SALARY CODE </t>
    </r>
    <r>
      <rPr>
        <b/>
        <sz val="11"/>
        <color indexed="10"/>
        <rFont val="Times New Roman"/>
        <family val="1"/>
      </rPr>
      <t xml:space="preserve"> IBE</t>
    </r>
  </si>
  <si>
    <r>
      <t xml:space="preserve">SALARY CODE </t>
    </r>
    <r>
      <rPr>
        <b/>
        <sz val="11"/>
        <color indexed="10"/>
        <rFont val="Times New Roman"/>
        <family val="1"/>
      </rPr>
      <t xml:space="preserve"> IME</t>
    </r>
  </si>
  <si>
    <r>
      <t xml:space="preserve">SALARY CODE </t>
    </r>
    <r>
      <rPr>
        <b/>
        <sz val="10"/>
        <color indexed="10"/>
        <rFont val="Times New Roman"/>
        <family val="1"/>
      </rPr>
      <t xml:space="preserve"> ISE</t>
    </r>
  </si>
  <si>
    <t xml:space="preserve"> Salary Slot</t>
  </si>
  <si>
    <r>
      <t xml:space="preserve">BS Degree </t>
    </r>
    <r>
      <rPr>
        <b/>
        <sz val="12"/>
        <color indexed="10"/>
        <rFont val="Times New Roman"/>
        <family val="1"/>
      </rPr>
      <t xml:space="preserve"> IBA</t>
    </r>
  </si>
  <si>
    <r>
      <t xml:space="preserve">MS Degree  </t>
    </r>
    <r>
      <rPr>
        <b/>
        <sz val="12"/>
        <color indexed="10"/>
        <rFont val="Times New Roman"/>
        <family val="1"/>
      </rPr>
      <t xml:space="preserve"> IMA</t>
    </r>
  </si>
  <si>
    <r>
      <t xml:space="preserve">SP Degree   </t>
    </r>
    <r>
      <rPr>
        <b/>
        <sz val="12"/>
        <color indexed="10"/>
        <rFont val="Times New Roman"/>
        <family val="1"/>
      </rPr>
      <t>ISP</t>
    </r>
  </si>
  <si>
    <r>
      <t xml:space="preserve">PH Degree   </t>
    </r>
    <r>
      <rPr>
        <b/>
        <sz val="12"/>
        <color indexed="10"/>
        <rFont val="Times New Roman"/>
        <family val="1"/>
      </rPr>
      <t>IDR</t>
    </r>
  </si>
  <si>
    <t xml:space="preserve">A supplement shall be paid to each instructional employee and administrator working in a critical shortage </t>
  </si>
  <si>
    <t xml:space="preserve">as designated by the School Board. The amount of the supplement will be $1,000.00. Critical shortage areas will be </t>
  </si>
  <si>
    <t>deemed after three (3) advertisements with no applicants or a limited number of applicants meeting minimum qualifications.</t>
  </si>
  <si>
    <t>For more detail information regarding differentiated pay see page 36 of this salary schedule.</t>
  </si>
  <si>
    <t>10 MONTHS</t>
  </si>
  <si>
    <t>P0***</t>
  </si>
  <si>
    <t>Teacher, 0 years</t>
  </si>
  <si>
    <t>P1***</t>
  </si>
  <si>
    <t>Teacher, 1 years</t>
  </si>
  <si>
    <t>P2***</t>
  </si>
  <si>
    <t>Teacher, 2 years</t>
  </si>
  <si>
    <t>P3***</t>
  </si>
  <si>
    <t>Teacher, 3 years</t>
  </si>
  <si>
    <t>P4***</t>
  </si>
  <si>
    <t>Teacher, 4 years</t>
  </si>
  <si>
    <t>P5***</t>
  </si>
  <si>
    <t>Teacher, 5 years</t>
  </si>
  <si>
    <t>P6***</t>
  </si>
  <si>
    <t>Teacher, 6 years</t>
  </si>
  <si>
    <t>P7***</t>
  </si>
  <si>
    <t>Teacher, 7 years</t>
  </si>
  <si>
    <t>P8***</t>
  </si>
  <si>
    <t>Teacher, 8 years</t>
  </si>
  <si>
    <t>P9***</t>
  </si>
  <si>
    <t>Teacher, 9 years</t>
  </si>
  <si>
    <t>P10***</t>
  </si>
  <si>
    <t>Teacher, 10 years</t>
  </si>
  <si>
    <t>P11***</t>
  </si>
  <si>
    <t>Teacher, 11 years</t>
  </si>
  <si>
    <t>P12***</t>
  </si>
  <si>
    <t>Teacher, 12 years</t>
  </si>
  <si>
    <t>P13***</t>
  </si>
  <si>
    <t>Teacher, 13 years</t>
  </si>
  <si>
    <t>P14***</t>
  </si>
  <si>
    <t>Teacher, 14 years</t>
  </si>
  <si>
    <t>P15***</t>
  </si>
  <si>
    <t>Teacher, 15 years</t>
  </si>
  <si>
    <t>P16***</t>
  </si>
  <si>
    <t>Teacher, 16 years</t>
  </si>
  <si>
    <t>P17***</t>
  </si>
  <si>
    <t>Teacher, 17 years</t>
  </si>
  <si>
    <t>P18***</t>
  </si>
  <si>
    <t>Teacher, 18 years</t>
  </si>
  <si>
    <t>P19***</t>
  </si>
  <si>
    <t>Teacher, 19 years</t>
  </si>
  <si>
    <t>P20***</t>
  </si>
  <si>
    <t>Teacher, 20 years</t>
  </si>
  <si>
    <t>P21***</t>
  </si>
  <si>
    <t>Teacher, 21 years</t>
  </si>
  <si>
    <t>P22***</t>
  </si>
  <si>
    <t>Teacher, 22 years</t>
  </si>
  <si>
    <t>P23***</t>
  </si>
  <si>
    <t>Teacher, 23 years</t>
  </si>
  <si>
    <t>P24***</t>
  </si>
  <si>
    <t>Teacher, 24 years</t>
  </si>
  <si>
    <t>P25***</t>
  </si>
  <si>
    <t>Teacher, 25 years</t>
  </si>
  <si>
    <t>Note:</t>
  </si>
  <si>
    <t xml:space="preserve">1.   All Instructional Personnel must hold a valid Florida Teacher Certificate.     </t>
  </si>
  <si>
    <t xml:space="preserve">2.    All full time Instructional Personnel hired after July 1, 2011 shall receive a  supplement for having </t>
  </si>
  <si>
    <t xml:space="preserve"> an advanced degree in their area of certification.  The supplement shall be $2934 for MS, $4534 for SP, $4935 for</t>
  </si>
  <si>
    <t>PH.</t>
  </si>
  <si>
    <t>FUNDED BY TEACHER SALARY INCREASE ALLOCATION</t>
  </si>
  <si>
    <t xml:space="preserve">Performance Salary </t>
  </si>
  <si>
    <t>TSIA Salary</t>
  </si>
  <si>
    <t>T0***</t>
  </si>
  <si>
    <t>T1***</t>
  </si>
  <si>
    <t>T2***</t>
  </si>
  <si>
    <t>T3***</t>
  </si>
  <si>
    <t>T4***</t>
  </si>
  <si>
    <t>T5***</t>
  </si>
  <si>
    <t>T6***</t>
  </si>
  <si>
    <t>T7***</t>
  </si>
  <si>
    <t>T8***</t>
  </si>
  <si>
    <t>T9***</t>
  </si>
  <si>
    <t>T10***</t>
  </si>
  <si>
    <t>T11***</t>
  </si>
  <si>
    <t>T12***</t>
  </si>
  <si>
    <t>T13***</t>
  </si>
  <si>
    <t>T14***</t>
  </si>
  <si>
    <t>T15***</t>
  </si>
  <si>
    <t>T16***</t>
  </si>
  <si>
    <t>T17***</t>
  </si>
  <si>
    <t>T18***</t>
  </si>
  <si>
    <t>T19***</t>
  </si>
  <si>
    <t>T20***</t>
  </si>
  <si>
    <t>T21***</t>
  </si>
  <si>
    <t>T22***</t>
  </si>
  <si>
    <t>T23***</t>
  </si>
  <si>
    <t>T24***</t>
  </si>
  <si>
    <t>T25***</t>
  </si>
  <si>
    <t xml:space="preserve">    s. 1012.01(2)(a), F.S., s. 1012.01(2)(b)-(d), F.S.</t>
  </si>
  <si>
    <t>11 MONTHS</t>
  </si>
  <si>
    <t>IROT2</t>
  </si>
  <si>
    <t>ROTC Senior Army Instructor</t>
  </si>
  <si>
    <t>IROT1</t>
  </si>
  <si>
    <t>ROTC Army Instructor</t>
  </si>
  <si>
    <t xml:space="preserve">*NOTE:  The salary on the above positions are based on minimum instructor pay </t>
  </si>
  <si>
    <t xml:space="preserve">                 per ROTC Cadet Command current contract which is on file in the</t>
  </si>
  <si>
    <t xml:space="preserve">                 Finance Department.</t>
  </si>
  <si>
    <t xml:space="preserve">        </t>
  </si>
  <si>
    <t>M.S./Eds                                   DOE Certified</t>
  </si>
  <si>
    <t>Ph.D.                          DOE Certified</t>
  </si>
  <si>
    <t>M.S./Eds                                   DOH Licensed</t>
  </si>
  <si>
    <t>Employees are to work 180 days, 7.5 hrs per day.</t>
  </si>
  <si>
    <t>All employees will be paid according to the Board approved payroll dates.</t>
  </si>
  <si>
    <t>***MEDICAID BILLING IS REQUIRED FOR THIS POSITION***</t>
  </si>
  <si>
    <t>Ph.D.     (ILP)            Licensed Psychologist</t>
  </si>
  <si>
    <t>12 MONTHS</t>
  </si>
  <si>
    <t>District School Safety Specialist</t>
  </si>
  <si>
    <t>**Amount determined by Safe School Funding**</t>
  </si>
  <si>
    <t>Note: The above to be paid from Safe School Funding.</t>
  </si>
  <si>
    <t>1 - Licensed Clinical Social Worker</t>
  </si>
  <si>
    <t>1 - Clinical Social Worker</t>
  </si>
  <si>
    <t>Note: The above to be paid from Mental Health  Funding.</t>
  </si>
  <si>
    <t>21st Century Project Manager</t>
  </si>
  <si>
    <t>ACD</t>
  </si>
  <si>
    <t>**Amount determined by 21st Century Grant**</t>
  </si>
  <si>
    <t>ISC</t>
  </si>
  <si>
    <r>
      <t xml:space="preserve">Site Coordinators </t>
    </r>
    <r>
      <rPr>
        <sz val="9"/>
        <rFont val="Times New Roman"/>
        <family val="1"/>
      </rPr>
      <t>(Instructional)</t>
    </r>
  </si>
  <si>
    <t>ISA</t>
  </si>
  <si>
    <r>
      <t>Site Activity Coordinator</t>
    </r>
    <r>
      <rPr>
        <sz val="9"/>
        <rFont val="Times New Roman"/>
        <family val="1"/>
      </rPr>
      <t xml:space="preserve"> (Para-Professionals)</t>
    </r>
  </si>
  <si>
    <t>ICT</t>
  </si>
  <si>
    <t>Certified Teachers &amp; Lead Teachers</t>
  </si>
  <si>
    <t>NAL</t>
  </si>
  <si>
    <t>Activity Leaders (Para-Professionals)</t>
  </si>
  <si>
    <t>NHA</t>
  </si>
  <si>
    <t>Health Aides</t>
  </si>
  <si>
    <t>N21</t>
  </si>
  <si>
    <t>Bus Drivers</t>
  </si>
  <si>
    <t>XSL</t>
  </si>
  <si>
    <t>Student Leaders</t>
  </si>
  <si>
    <t>All after School &amp; Summer</t>
  </si>
  <si>
    <t>Note: All of the above to be paid from 21st Century Grant.</t>
  </si>
  <si>
    <t>Years Experience</t>
  </si>
  <si>
    <t>LCHS SECRETARY</t>
  </si>
  <si>
    <t>TOLAR SECRETARY</t>
  </si>
  <si>
    <t>HOSFORD SECRETARY</t>
  </si>
  <si>
    <t>EARLY LEARNING CENTER SECRETARY</t>
  </si>
  <si>
    <t>NSL</t>
  </si>
  <si>
    <t>NSE</t>
  </si>
  <si>
    <t>Fiscal Asst./Payroll</t>
  </si>
  <si>
    <t>Fiscal Assistant</t>
  </si>
  <si>
    <t>Fiscal Asst./         Property Mgr.</t>
  </si>
  <si>
    <t>Executive  Secretary</t>
  </si>
  <si>
    <t>Secretary Dir. of  Inst.</t>
  </si>
  <si>
    <t>Secretary Dir. of  Admin.</t>
  </si>
  <si>
    <r>
      <t xml:space="preserve">Secretary of Maint &amp; </t>
    </r>
    <r>
      <rPr>
        <b/>
        <sz val="10"/>
        <rFont val="Times New Roman"/>
        <family val="1"/>
      </rPr>
      <t>Transportation</t>
    </r>
  </si>
  <si>
    <t>NPC</t>
  </si>
  <si>
    <t>NSF</t>
  </si>
  <si>
    <t>NSC</t>
  </si>
  <si>
    <t xml:space="preserve">Student Records </t>
  </si>
  <si>
    <t>Data Entry Operator - Degreed</t>
  </si>
  <si>
    <t>Data Entry Operator I</t>
  </si>
  <si>
    <t>Data Entry Operator II</t>
  </si>
  <si>
    <t>Data Entry Operator III</t>
  </si>
  <si>
    <t>NSR</t>
  </si>
  <si>
    <t>NDA</t>
  </si>
  <si>
    <t>NDB</t>
  </si>
  <si>
    <t>NDC</t>
  </si>
  <si>
    <t>NDD</t>
  </si>
  <si>
    <t>ND0</t>
  </si>
  <si>
    <t>ND1</t>
  </si>
  <si>
    <t>ND2</t>
  </si>
  <si>
    <t>ND3</t>
  </si>
  <si>
    <t>DEGREED</t>
  </si>
  <si>
    <t>Completion of a BS or BA 4 year Degree.</t>
  </si>
  <si>
    <t>Data Entry I</t>
  </si>
  <si>
    <t>Completion of 2 years of college (Aa Degree) or 2 years postsecondary Vocational School.</t>
  </si>
  <si>
    <t>Data Entry II</t>
  </si>
  <si>
    <t>Completion of 1 year of college (30 semester hours) or 1 year postsecondary Vocational School.</t>
  </si>
  <si>
    <t>Data Entry III</t>
  </si>
  <si>
    <t>Completion of High School</t>
  </si>
  <si>
    <t>Para Prof. Degreed</t>
  </si>
  <si>
    <t>Para Prof.     I</t>
  </si>
  <si>
    <t>Para-Prof. II</t>
  </si>
  <si>
    <t>Para-Prof.   III</t>
  </si>
  <si>
    <t>NAW</t>
  </si>
  <si>
    <t>NAX</t>
  </si>
  <si>
    <t>NAY</t>
  </si>
  <si>
    <t>NAZ</t>
  </si>
  <si>
    <t>NAD</t>
  </si>
  <si>
    <t>NA1</t>
  </si>
  <si>
    <t>NA2</t>
  </si>
  <si>
    <t>NA3</t>
  </si>
  <si>
    <r>
      <t>*</t>
    </r>
    <r>
      <rPr>
        <b/>
        <i/>
        <sz val="9"/>
        <color indexed="10"/>
        <rFont val="Times New Roman"/>
        <family val="1"/>
      </rPr>
      <t>Para Pro Pre-K</t>
    </r>
    <r>
      <rPr>
        <i/>
        <sz val="9"/>
        <color indexed="10"/>
        <rFont val="Times New Roman"/>
        <family val="1"/>
      </rPr>
      <t xml:space="preserve"> employees must acquire the required 40 hours of training mandated by the Department of Children and Families</t>
    </r>
  </si>
  <si>
    <t>and then the CDA creditial within 1 year of employment.  Two years will be given for special circumstances, such as the</t>
  </si>
  <si>
    <t>classes are not offered within the required deadlines.</t>
  </si>
  <si>
    <t>Substitute Para-Professional</t>
  </si>
  <si>
    <t>Per Hour</t>
  </si>
  <si>
    <t>Long Term Sub -Para Pro</t>
  </si>
  <si>
    <t>Para Pro I</t>
  </si>
  <si>
    <t>Completion of 2 years of college (AA Degree) or 2 years postsecondary Vocational School.</t>
  </si>
  <si>
    <t>Para Pro II</t>
  </si>
  <si>
    <t>Para Pro III</t>
  </si>
  <si>
    <t>12 month</t>
  </si>
  <si>
    <t>10 month</t>
  </si>
  <si>
    <t>NA4</t>
  </si>
  <si>
    <t>12 month Non Instr</t>
  </si>
  <si>
    <t xml:space="preserve"> 7 hours/day</t>
  </si>
  <si>
    <t>NA7</t>
  </si>
  <si>
    <t xml:space="preserve">DEGREED </t>
  </si>
  <si>
    <t>IMT</t>
  </si>
  <si>
    <t>Adult Education Teacher</t>
  </si>
  <si>
    <t>Teacher on Special Assignment,</t>
  </si>
  <si>
    <t>IMS</t>
  </si>
  <si>
    <t xml:space="preserve">   Other Instruction</t>
  </si>
  <si>
    <t>***</t>
  </si>
  <si>
    <r>
      <t xml:space="preserve">   </t>
    </r>
    <r>
      <rPr>
        <sz val="11"/>
        <rFont val="Times New Roman"/>
        <family val="1"/>
      </rPr>
      <t xml:space="preserve">  Instructional Technical Coach</t>
    </r>
  </si>
  <si>
    <t>NTS</t>
  </si>
  <si>
    <t xml:space="preserve">    Information Network Specialist</t>
  </si>
  <si>
    <t xml:space="preserve">*Salary to be based on the regular teacher's salary at the experience level of the person that is employed in the </t>
  </si>
  <si>
    <t>positions above plus 20% for the 11th and 12th months.</t>
  </si>
  <si>
    <t>System Specialist IT</t>
  </si>
  <si>
    <t>***Salary to be paid based on the 12 month, 8 HRS  para profesionnal scale at the expereince level of the person employed.</t>
  </si>
  <si>
    <t>Program Specialist</t>
  </si>
  <si>
    <t>AEVSP</t>
  </si>
  <si>
    <t>Evaluation Specialist (part time)</t>
  </si>
  <si>
    <t>IBS01</t>
  </si>
  <si>
    <t>*** Behavior Specialist (part time)</t>
  </si>
  <si>
    <t>**</t>
  </si>
  <si>
    <t xml:space="preserve">Part Time Teacher </t>
  </si>
  <si>
    <t>****</t>
  </si>
  <si>
    <r>
      <t xml:space="preserve">Temporary Clerk </t>
    </r>
    <r>
      <rPr>
        <sz val="9"/>
        <rFont val="Times New Roman"/>
        <family val="1"/>
      </rPr>
      <t>(part time--hrly)</t>
    </r>
  </si>
  <si>
    <t>Energy Spec. paid as supplement --- 12 month</t>
  </si>
  <si>
    <t xml:space="preserve">*Salary to be based on the regular teacher's salary at the experience level </t>
  </si>
  <si>
    <t>of the person that is employed in the 12 month position.</t>
  </si>
  <si>
    <t>** Part time teacher is based on beginning teacher salary times portion of periods</t>
  </si>
  <si>
    <t>working in a day divided by 12 pays will give you the salary.**</t>
  </si>
  <si>
    <t>*** Salary paid from Title II</t>
  </si>
  <si>
    <t>School Maintenance</t>
  </si>
  <si>
    <t>Mechanic I</t>
  </si>
  <si>
    <t>Mechanic II</t>
  </si>
  <si>
    <t>Bus Mechanic Part-Time</t>
  </si>
  <si>
    <t>NMF</t>
  </si>
  <si>
    <t>NBM</t>
  </si>
  <si>
    <t>NBA</t>
  </si>
  <si>
    <t>NBP</t>
  </si>
  <si>
    <t xml:space="preserve"> SUBSTITUTE MECHANIC</t>
  </si>
  <si>
    <t xml:space="preserve"> Per Hour</t>
  </si>
  <si>
    <t xml:space="preserve">Custodian/ Groundskeeper </t>
  </si>
  <si>
    <t xml:space="preserve"> Custodian</t>
  </si>
  <si>
    <t>School Custodian                 Part-time</t>
  </si>
  <si>
    <t>NMB</t>
  </si>
  <si>
    <t xml:space="preserve">NCO </t>
  </si>
  <si>
    <t>NC3</t>
  </si>
  <si>
    <t>Substitute Custodians</t>
  </si>
  <si>
    <t>Long Term Sub Custodian</t>
  </si>
  <si>
    <t xml:space="preserve">Long term sub custodial pay is effective only if the sub work extends beyond 8 weeks of subbing.  </t>
  </si>
  <si>
    <t>Then from that point forward sub custodian will receive the long term pay.</t>
  </si>
  <si>
    <t>9 Months</t>
  </si>
  <si>
    <t>Lunchroom Manager</t>
  </si>
  <si>
    <t>Lunchroom Worker           (7 Hours)</t>
  </si>
  <si>
    <t>Lunchroom Worker            (6 Hours)</t>
  </si>
  <si>
    <t>Lunchroom Worker          (4 Hours)</t>
  </si>
  <si>
    <t>NLM</t>
  </si>
  <si>
    <t>NLW</t>
  </si>
  <si>
    <t>NL6</t>
  </si>
  <si>
    <t>NL4</t>
  </si>
  <si>
    <t xml:space="preserve">Part Time </t>
  </si>
  <si>
    <t>Lunchroom Worker</t>
  </si>
  <si>
    <t>Substitute</t>
  </si>
  <si>
    <t xml:space="preserve">3.5 hr/day            </t>
  </si>
  <si>
    <t>**Note: 9 month and 12 month salary will be divided into 12 pay checks.**</t>
  </si>
  <si>
    <t>9 MONTHS</t>
  </si>
  <si>
    <t>BUS DRIVER</t>
  </si>
  <si>
    <t>NBD</t>
  </si>
  <si>
    <t>Codes</t>
  </si>
  <si>
    <t>DESCRIPTION</t>
  </si>
  <si>
    <t>AMTS. PER TRIP</t>
  </si>
  <si>
    <t>Trips occurring on days other than reg. work days</t>
  </si>
  <si>
    <t>NATHT</t>
  </si>
  <si>
    <t>Athletic Trips</t>
  </si>
  <si>
    <t>NBCJC</t>
  </si>
  <si>
    <t>Trips to and from Chipola Jr. College</t>
  </si>
  <si>
    <t>NBDT2</t>
  </si>
  <si>
    <r>
      <t xml:space="preserve">Bus Driver Training </t>
    </r>
    <r>
      <rPr>
        <sz val="6"/>
        <rFont val="Times New Roman"/>
        <family val="1"/>
      </rPr>
      <t>(to be paid at per hour )</t>
    </r>
  </si>
  <si>
    <r>
      <t xml:space="preserve">ESE Transportation in District </t>
    </r>
    <r>
      <rPr>
        <sz val="6"/>
        <rFont val="Times New Roman"/>
        <family val="1"/>
      </rPr>
      <t>to be paid from Title VIB</t>
    </r>
  </si>
  <si>
    <t>SUPPLEMENTS</t>
  </si>
  <si>
    <t>AMOUNTS</t>
  </si>
  <si>
    <t>Bus route of 25 miles or less per day</t>
  </si>
  <si>
    <t>No Supplement</t>
  </si>
  <si>
    <t>SUG0A</t>
  </si>
  <si>
    <t>Bus route of 26-60 miles per day</t>
  </si>
  <si>
    <t>SUG0B</t>
  </si>
  <si>
    <t>Bus route of 61 miles or more per day</t>
  </si>
  <si>
    <t>SUG0C</t>
  </si>
  <si>
    <t xml:space="preserve">Transporting students to and from </t>
  </si>
  <si>
    <t xml:space="preserve">   district ESE Centers</t>
  </si>
  <si>
    <t>$75.00 Per Month</t>
  </si>
  <si>
    <t>SUG0D</t>
  </si>
  <si>
    <t>Bus Route of 145 miles or over per day</t>
  </si>
  <si>
    <t>SUG0E</t>
  </si>
  <si>
    <t>More than 40 miles (round trip)</t>
  </si>
  <si>
    <t>$60.00 per month</t>
  </si>
  <si>
    <t>SUG0F</t>
  </si>
  <si>
    <t>40 miles or less (round trip)</t>
  </si>
  <si>
    <t>$40.00 per month</t>
  </si>
  <si>
    <t>SUG0G</t>
  </si>
  <si>
    <t>Transport HS students to Early Learning Center</t>
  </si>
  <si>
    <t>SUG0H</t>
  </si>
  <si>
    <t xml:space="preserve">Transport  Supplement for pick up at Vilas </t>
  </si>
  <si>
    <t>SUGE1</t>
  </si>
  <si>
    <t>Transportation  Bus Monitor -Sumatra</t>
  </si>
  <si>
    <t>SUGE2</t>
  </si>
  <si>
    <t>Transportation Bus Monitor - Bristol/Hosford</t>
  </si>
  <si>
    <t>SUGE3</t>
  </si>
  <si>
    <t>Transportation Bus Monitor - In town route</t>
  </si>
  <si>
    <t>SUGE4</t>
  </si>
  <si>
    <t xml:space="preserve">Special Needs Morning Bus Route Supplement </t>
  </si>
  <si>
    <t>SUGCH</t>
  </si>
  <si>
    <t>SUGME</t>
  </si>
  <si>
    <r>
      <rPr>
        <b/>
        <sz val="8"/>
        <color indexed="40"/>
        <rFont val="Times New Roman"/>
        <family val="1"/>
      </rPr>
      <t>FREEZE</t>
    </r>
    <r>
      <rPr>
        <sz val="8"/>
        <rFont val="Times New Roman"/>
        <family val="1"/>
      </rPr>
      <t xml:space="preserve"> Transportation Monitor - Long Route</t>
    </r>
  </si>
  <si>
    <t>SUGMF</t>
  </si>
  <si>
    <t>Additional Time on Bus Route (Freeze)</t>
  </si>
  <si>
    <t>SUGMT</t>
  </si>
  <si>
    <t>Tallahassee Van Route (Freeze)</t>
  </si>
  <si>
    <t>SUGTD</t>
  </si>
  <si>
    <t>Transport PK Disabilitites Students (A.M. Rte) (Freeze)</t>
  </si>
  <si>
    <t>Bus Trainer Stipend (4 hrs)</t>
  </si>
  <si>
    <t>Bus Trainer Stipend (8 hrs)</t>
  </si>
  <si>
    <t>CDL/School Bus Passenger Supplement(Non Route Drivers)</t>
  </si>
  <si>
    <t xml:space="preserve">  Substitute Bus Driver Schedule</t>
  </si>
  <si>
    <t>Per Day</t>
  </si>
  <si>
    <t>XSB00</t>
  </si>
  <si>
    <t>Morning Bus Route</t>
  </si>
  <si>
    <t>XSB01</t>
  </si>
  <si>
    <t>Afternoon Bus Route</t>
  </si>
  <si>
    <t xml:space="preserve">Sub Bus Monitor </t>
  </si>
  <si>
    <t>9 MONTHS (8 hrs a day and Includes Summer Work Days)</t>
  </si>
  <si>
    <t>NBT</t>
  </si>
  <si>
    <t>Bus Driver---Gretchen Everhart</t>
  </si>
  <si>
    <t>(includes other schools in Tallahassee)</t>
  </si>
  <si>
    <t>NA6</t>
  </si>
  <si>
    <t>Health Aide III --Gretchen Everhart</t>
  </si>
  <si>
    <t>(includes duty of Bus Monitor on Bus)</t>
  </si>
  <si>
    <t>SUGMG</t>
  </si>
  <si>
    <t>After Hours Supplement</t>
  </si>
  <si>
    <t xml:space="preserve">  Substitute Tallahassee Driver Schedule</t>
  </si>
  <si>
    <t>Morning Route SUB- Health Aide III</t>
  </si>
  <si>
    <t>Afternoon Route SUB- Health Aide III</t>
  </si>
  <si>
    <t>XSB04</t>
  </si>
  <si>
    <r>
      <t xml:space="preserve">Sub Bus Driver (Tallahassee  </t>
    </r>
    <r>
      <rPr>
        <b/>
        <sz val="9"/>
        <rFont val="Times New Roman"/>
        <family val="1"/>
      </rPr>
      <t>Morning</t>
    </r>
    <r>
      <rPr>
        <sz val="9"/>
        <rFont val="Times New Roman"/>
        <family val="1"/>
      </rPr>
      <t xml:space="preserve"> Route)</t>
    </r>
  </si>
  <si>
    <t>XSB05</t>
  </si>
  <si>
    <r>
      <t xml:space="preserve">Sub Bus Driver (Tallahassee </t>
    </r>
    <r>
      <rPr>
        <b/>
        <sz val="9"/>
        <rFont val="Times New Roman"/>
        <family val="1"/>
      </rPr>
      <t>Afternoon</t>
    </r>
    <r>
      <rPr>
        <sz val="9"/>
        <rFont val="Times New Roman"/>
        <family val="1"/>
      </rPr>
      <t xml:space="preserve"> Route)</t>
    </r>
  </si>
  <si>
    <t>SUMMER HOURLY RATES</t>
  </si>
  <si>
    <t>Description</t>
  </si>
  <si>
    <t>Rate Per Hour</t>
  </si>
  <si>
    <t>IS00</t>
  </si>
  <si>
    <t>Instructional</t>
  </si>
  <si>
    <t>NSHR</t>
  </si>
  <si>
    <t>Non- Instructional</t>
  </si>
  <si>
    <t>XSHA</t>
  </si>
  <si>
    <t xml:space="preserve">STEM </t>
  </si>
  <si>
    <t>*****</t>
  </si>
  <si>
    <t>Stem Lead Teacher</t>
  </si>
  <si>
    <t>Stem Teacher</t>
  </si>
  <si>
    <t xml:space="preserve">     Compensation for days other than regular work days:</t>
  </si>
  <si>
    <t>Sednet-Mental Health</t>
  </si>
  <si>
    <t>Employees</t>
  </si>
  <si>
    <t>Rate Per Day</t>
  </si>
  <si>
    <t>Instructional/Non-Instructional</t>
  </si>
  <si>
    <t>COVID RELATED FEDERAL GRANT</t>
  </si>
  <si>
    <t>Instructional/Non-Instructional Hourly Rate</t>
  </si>
  <si>
    <t>Interns</t>
  </si>
  <si>
    <t>NINTR</t>
  </si>
  <si>
    <t>Instructional Interns</t>
  </si>
  <si>
    <t xml:space="preserve">Substitute Teachers                                                          </t>
  </si>
  <si>
    <t>Rate Per Day/Hour</t>
  </si>
  <si>
    <t>XSBA</t>
  </si>
  <si>
    <t xml:space="preserve">Bachelor Degree                                    </t>
  </si>
  <si>
    <t>XSAA</t>
  </si>
  <si>
    <t xml:space="preserve">AA Degree                                            </t>
  </si>
  <si>
    <t>XSHS</t>
  </si>
  <si>
    <t xml:space="preserve">High School Diploma                             </t>
  </si>
  <si>
    <t xml:space="preserve">      Compensation for days other than regular work days:</t>
  </si>
  <si>
    <t xml:space="preserve">Instructional      </t>
  </si>
  <si>
    <t xml:space="preserve">Non-Instructional                                    </t>
  </si>
  <si>
    <t>NSATD</t>
  </si>
  <si>
    <t>Long Term Substitutes</t>
  </si>
  <si>
    <t>IBA00</t>
  </si>
  <si>
    <t>Sub paid at beginning teacher hourly rate</t>
  </si>
  <si>
    <t>*Must have a BA degree &amp; Teacher Certification</t>
  </si>
  <si>
    <t>District Dean of Athletics</t>
  </si>
  <si>
    <t>Paid at the teacher's hourly rate</t>
  </si>
  <si>
    <t>Up to 5 hrs per week</t>
  </si>
  <si>
    <t>$</t>
  </si>
  <si>
    <t>Mental Health and Telehealth Student Services</t>
  </si>
  <si>
    <t>Paid at the employee's hourly rate</t>
  </si>
  <si>
    <t>Revised: July 12, 2021</t>
  </si>
  <si>
    <t>Revised: August 10, 2021</t>
  </si>
  <si>
    <t>ATHLETIC SUPPLEMENTS</t>
  </si>
  <si>
    <t xml:space="preserve">                        Position</t>
  </si>
  <si>
    <t>Number of Employes</t>
  </si>
  <si>
    <t>Supplement</t>
  </si>
  <si>
    <t>SUA05</t>
  </si>
  <si>
    <t>LCHS Head Football Coach    (3,700)                             LCHS Athletic Director    (2,000)</t>
  </si>
  <si>
    <t>SUA</t>
  </si>
  <si>
    <t>LCHS Varsity Assistant Football Coaches(Fall)</t>
  </si>
  <si>
    <t>LCHS Varsity Assistant Football Coaches(Spring)</t>
  </si>
  <si>
    <t>SUA07</t>
  </si>
  <si>
    <t>LCHS Head JV Football Coach</t>
  </si>
  <si>
    <t>SUA08</t>
  </si>
  <si>
    <t>LCHS Assistant JV Football Coach</t>
  </si>
  <si>
    <t>SUA09</t>
  </si>
  <si>
    <t>LCHS Boys Varsity Basketball Coach</t>
  </si>
  <si>
    <t>SUA10</t>
  </si>
  <si>
    <t>LCHS Girls Varsity Basketball Coach</t>
  </si>
  <si>
    <t>SUA11</t>
  </si>
  <si>
    <t>LCHS Boys Jr. Varsity Basketball Coach</t>
  </si>
  <si>
    <t>SUA12</t>
  </si>
  <si>
    <t>LCHS Girls Jr. Varsity Basketball Coach</t>
  </si>
  <si>
    <t>SUA13</t>
  </si>
  <si>
    <t>LCHS Weight Lifting Coach(1 Boy's coach and 1 Girl's Coach)</t>
  </si>
  <si>
    <t>SUA14</t>
  </si>
  <si>
    <t>LCHS Varsity Volleyball Coach</t>
  </si>
  <si>
    <t>SUA15</t>
  </si>
  <si>
    <t>LCHS Varsity Softball Coach</t>
  </si>
  <si>
    <t>SUA16</t>
  </si>
  <si>
    <t>LCHS Jr. Varsity Softball Coach</t>
  </si>
  <si>
    <t>SUA17</t>
  </si>
  <si>
    <t>LCHS Varsity Baseball Coach</t>
  </si>
  <si>
    <t>SUA18</t>
  </si>
  <si>
    <t>LCHS Jr. Varsity Baseball Coach</t>
  </si>
  <si>
    <t>SUA19</t>
  </si>
  <si>
    <t>LCHS Boy's Track Coach</t>
  </si>
  <si>
    <t>SUA20</t>
  </si>
  <si>
    <t>LCHS Girl's Track Coach</t>
  </si>
  <si>
    <t>SUA22</t>
  </si>
  <si>
    <t xml:space="preserve">LCHS Jr. Varsity Volleyball </t>
  </si>
  <si>
    <t>**There were 4 positions for Varisty Asst Football Coach prior to FY 10/11**</t>
  </si>
  <si>
    <t>** We paid 5 positions for Varsity Asst Football Coach in 10/11 FY**</t>
  </si>
  <si>
    <t>**We paid 5 positions for Varsity Asst Football Coach in 11/12 FY**</t>
  </si>
  <si>
    <t>**We paid 5 positions for Varsity Asst Football Coach in 12/13 FY**</t>
  </si>
  <si>
    <t xml:space="preserve">SUA </t>
  </si>
  <si>
    <t>LCHS Co-Ed Cross Country Coach</t>
  </si>
  <si>
    <t>LCHS Co-Ed Wrestling Coach</t>
  </si>
  <si>
    <t>Approved:  June 25, 2019</t>
  </si>
  <si>
    <t>Page 32</t>
  </si>
  <si>
    <t>TOLAR &amp; HOSFORD ATHLETIC  SUPPLEMENTS</t>
  </si>
  <si>
    <t>Number of employees</t>
  </si>
  <si>
    <t>SUAJ1</t>
  </si>
  <si>
    <t xml:space="preserve"> Athletic Director</t>
  </si>
  <si>
    <t>SUAJ2</t>
  </si>
  <si>
    <t xml:space="preserve"> Softball Coach</t>
  </si>
  <si>
    <t>SUAJ3</t>
  </si>
  <si>
    <t xml:space="preserve"> Girls Basketball Coach</t>
  </si>
  <si>
    <t>SUAJ4</t>
  </si>
  <si>
    <t xml:space="preserve"> Boys Basketball Coach</t>
  </si>
  <si>
    <t>SUAJ5</t>
  </si>
  <si>
    <t xml:space="preserve"> Volleyball Coach</t>
  </si>
  <si>
    <t>SUAJ6</t>
  </si>
  <si>
    <t xml:space="preserve"> Boys Baseball Coach</t>
  </si>
  <si>
    <t>Head Middle Football Coach</t>
  </si>
  <si>
    <t>Middle School Cheerleading Sponsor</t>
  </si>
  <si>
    <t xml:space="preserve"> SUPPLEMENTS</t>
  </si>
  <si>
    <t>SUB01</t>
  </si>
  <si>
    <t>Band Director</t>
  </si>
  <si>
    <t>SUB03</t>
  </si>
  <si>
    <t>LCHS Curriculum Coordinator</t>
  </si>
  <si>
    <t>SUB</t>
  </si>
  <si>
    <t>Tolar and Hosford Curriculum Coordinator</t>
  </si>
  <si>
    <t>SUB24</t>
  </si>
  <si>
    <t>Dual Enrollment Instructor</t>
  </si>
  <si>
    <t>SUB05</t>
  </si>
  <si>
    <t>Early Childhood Supervisor</t>
  </si>
  <si>
    <t>Early Childhood Supervisor Supplement paid from PreK Funds</t>
  </si>
  <si>
    <t>SUB07</t>
  </si>
  <si>
    <t>School Technology Coordinator</t>
  </si>
  <si>
    <t>WIDA Access Supplement</t>
  </si>
  <si>
    <t>SUB09</t>
  </si>
  <si>
    <t>Take Stock in Children</t>
  </si>
  <si>
    <t>90% of allocation from Take Stock in Children Grant.</t>
  </si>
  <si>
    <t>SUB21</t>
  </si>
  <si>
    <t xml:space="preserve">LCHS Cheerleader Sponsor  </t>
  </si>
  <si>
    <t>SUB22</t>
  </si>
  <si>
    <t>JV Cheerleader Sponsor</t>
  </si>
  <si>
    <t>FREEZE</t>
  </si>
  <si>
    <t>SUB23</t>
  </si>
  <si>
    <t>ROTC Instructors (Freeze)</t>
  </si>
  <si>
    <t>Teacher of The Year(District)</t>
  </si>
  <si>
    <t>Teacher of The Year(School)</t>
  </si>
  <si>
    <t>Employee of The Year (Non-Instructional)(District)</t>
  </si>
  <si>
    <t>Employee of The Year (Non-Instructional)(School)</t>
  </si>
  <si>
    <t>Benefits are included in the amount listed above. Reimb from Health Dept.</t>
  </si>
  <si>
    <t>SUB39</t>
  </si>
  <si>
    <t>Art Instructor (part time) **</t>
  </si>
  <si>
    <t>SUBPK</t>
  </si>
  <si>
    <t xml:space="preserve">Pre-K   CDA Para-Professional Supplement </t>
  </si>
  <si>
    <t>SUB19</t>
  </si>
  <si>
    <t>PECO-Construction Accounts Payable Supplement</t>
  </si>
  <si>
    <t>PECO-Construction Technology Supplement</t>
  </si>
  <si>
    <t>Must hold a valid CDA license and working in a Pre-K Classroom.</t>
  </si>
  <si>
    <t xml:space="preserve"> ACADEMIC SUPPLEMENTS</t>
  </si>
  <si>
    <t>SUB02</t>
  </si>
  <si>
    <t>Vocational Agriculture Teacher</t>
  </si>
  <si>
    <t>SUB06</t>
  </si>
  <si>
    <t>Department Head</t>
  </si>
  <si>
    <t>SUB08</t>
  </si>
  <si>
    <t>District Yearbook Sponsor</t>
  </si>
  <si>
    <t>SUB15</t>
  </si>
  <si>
    <t>Sr. Beta  Club Sponsor</t>
  </si>
  <si>
    <t>SUB16</t>
  </si>
  <si>
    <t>High School Student Council Sponsor</t>
  </si>
  <si>
    <t>SUB17</t>
  </si>
  <si>
    <t>FHA Sponsor(CHANGE TO GARNET &amp; GOLD CLUB)</t>
  </si>
  <si>
    <t>SUB18</t>
  </si>
  <si>
    <t>Brain Bowl</t>
  </si>
  <si>
    <t>Senior Coordinator</t>
  </si>
  <si>
    <t>Junior Sponsor (Lead-Prom Coordinator)</t>
  </si>
  <si>
    <t>HOSA</t>
  </si>
  <si>
    <t>SUB27</t>
  </si>
  <si>
    <t>Middle School Beta Club Sponsor(CHANGE TO ACE PROGRAM</t>
  </si>
  <si>
    <t>SUB28</t>
  </si>
  <si>
    <t>SUB31</t>
  </si>
  <si>
    <t xml:space="preserve">Certification for Highly Qualified status </t>
  </si>
  <si>
    <t>SUB38</t>
  </si>
  <si>
    <t>Pre K Teacher (part time) Pd as a supplement</t>
  </si>
  <si>
    <t>SUB40</t>
  </si>
  <si>
    <t>Reading Endorsement</t>
  </si>
  <si>
    <t>SUBPT</t>
  </si>
  <si>
    <t>Degreed Para Professional (12 month)</t>
  </si>
  <si>
    <t>*** Deg Para Pro (12 month) paid 78% of Reg Deg PP at exp level earned ***</t>
  </si>
  <si>
    <t>SUB25</t>
  </si>
  <si>
    <t xml:space="preserve">Music Instructor </t>
  </si>
  <si>
    <t>Supplement based on years experience @ 40% of instructional salary paid in 12 months.</t>
  </si>
  <si>
    <t>OTHER SUPPLEMENTS</t>
  </si>
  <si>
    <t>SUGCS</t>
  </si>
  <si>
    <t>Choice School Supplement</t>
  </si>
  <si>
    <t xml:space="preserve">  Transporting students to and from a Choice School</t>
  </si>
  <si>
    <t xml:space="preserve">      Supplement will be paid by TI Funds</t>
  </si>
  <si>
    <t>SUG01</t>
  </si>
  <si>
    <t>Hosford Duty Teachers</t>
  </si>
  <si>
    <t>SUGCI</t>
  </si>
  <si>
    <t>Custodian Supplement</t>
  </si>
  <si>
    <t>SUGEA</t>
  </si>
  <si>
    <t>SUG33</t>
  </si>
  <si>
    <t>GED Testing Supplement-Assistant Superintendent</t>
  </si>
  <si>
    <t>SUGEC</t>
  </si>
  <si>
    <t>Data Entry Clerk---Hosford</t>
  </si>
  <si>
    <t>SUGED</t>
  </si>
  <si>
    <t>County Wide Technology</t>
  </si>
  <si>
    <t>SUB37</t>
  </si>
  <si>
    <t xml:space="preserve">Grant supplement for specific grant </t>
  </si>
  <si>
    <t>SUYMS</t>
  </si>
  <si>
    <t xml:space="preserve">Master Degree Pay Supplement </t>
  </si>
  <si>
    <t>SUYSP</t>
  </si>
  <si>
    <t>Specialist Degree Pay Supplement</t>
  </si>
  <si>
    <t>SUYPH</t>
  </si>
  <si>
    <t>Doctorate Degree Pay Supplement</t>
  </si>
  <si>
    <t xml:space="preserve">All full time Instructional Personnel hired after July 1, 2011 shall receive supplement </t>
  </si>
  <si>
    <t xml:space="preserve">for having an advanced degree in their area of certification. </t>
  </si>
  <si>
    <t>FROZEN SUPPLEMENTS</t>
  </si>
  <si>
    <t>SUG02</t>
  </si>
  <si>
    <t>LCHS Duty Teacher(FREEZE)</t>
  </si>
  <si>
    <t>SUG03</t>
  </si>
  <si>
    <t>Tolar Duty Teachers(FREEZE)</t>
  </si>
  <si>
    <t>NOTE:  The above Duty Supplement will be divided between 2 employees</t>
  </si>
  <si>
    <t>SUGAC</t>
  </si>
  <si>
    <t>Asst. Bus Driver Supplement for Hosford Custodian(FREEZE)</t>
  </si>
  <si>
    <t>SUGIC</t>
  </si>
  <si>
    <t>Inmate Crew Supervisor(FREEZE)</t>
  </si>
  <si>
    <t>AWARD</t>
  </si>
  <si>
    <t>Exemplary Rating Bonus</t>
  </si>
  <si>
    <t>Amount set</t>
  </si>
  <si>
    <t>Florida School Recognition Bonus</t>
  </si>
  <si>
    <t xml:space="preserve">by </t>
  </si>
  <si>
    <t>Advisory Council</t>
  </si>
  <si>
    <t>Performance Based Pay Plan Supplement</t>
  </si>
  <si>
    <t>5% of</t>
  </si>
  <si>
    <t>employees</t>
  </si>
  <si>
    <r>
      <t xml:space="preserve">    </t>
    </r>
    <r>
      <rPr>
        <b/>
        <sz val="10"/>
        <rFont val="Times New Roman"/>
        <family val="1"/>
      </rPr>
      <t xml:space="preserve"> For:</t>
    </r>
    <r>
      <rPr>
        <sz val="10"/>
        <rFont val="Times New Roman"/>
        <family val="1"/>
      </rPr>
      <t xml:space="preserve">  Teachers &amp; Administrators</t>
    </r>
  </si>
  <si>
    <t>base pay.</t>
  </si>
  <si>
    <r>
      <t xml:space="preserve">     Requirements:   </t>
    </r>
    <r>
      <rPr>
        <sz val="10"/>
        <rFont val="Times New Roman"/>
        <family val="1"/>
      </rPr>
      <t>Must be a National Board Certified Teacher</t>
    </r>
  </si>
  <si>
    <t xml:space="preserve">        and received an  'outstanding' evaluation from Supervisor.</t>
  </si>
  <si>
    <t>NOTE:    $10,000 is budgeted for this purpose.</t>
  </si>
  <si>
    <t>(Per F.S. 230.23 (5) ©</t>
  </si>
  <si>
    <t xml:space="preserve"> </t>
  </si>
  <si>
    <t>Instructional (TSIA) Schedule Pay</t>
  </si>
  <si>
    <t>In FY 20/21 Instructional staff receive Teacher Allocation Pay and no increase for 19/20 experience.</t>
  </si>
  <si>
    <t>Performance Schedule Pay</t>
  </si>
  <si>
    <t xml:space="preserve">In FY 16/17 Instructional staff on Performance Pay received a base salary increase from results on </t>
  </si>
  <si>
    <t xml:space="preserve"> 15/16 evaluations. Highly Effective is $832.00 and Effective is $622.00,  Needs Improvement and</t>
  </si>
  <si>
    <t xml:space="preserve">  Unsatisfactory receive no base salary increease.</t>
  </si>
  <si>
    <t xml:space="preserve">In FY 18/19 Instructional staff on Performance Pay will receive a base salary increase from results on 16/17 evaluations. Highly </t>
  </si>
  <si>
    <t>Effective is $630.00 and Effective is $471.00, Needs Improvement and Unsatisfactory receive no base salary increase.</t>
  </si>
  <si>
    <t xml:space="preserve">In FY 18/19 Instructional staff on Performance Pay will receive a base salary increase from results on 17/18 evaluations.  Highly </t>
  </si>
  <si>
    <t xml:space="preserve">Effective is $639 and Effective is $478, Needs Improvement and Unsatisfactory receive no base salary increase. </t>
  </si>
  <si>
    <t>In FY 19/20 Instructional staff on Performance Pay will receive a 3% increase for 18/19 experience.</t>
  </si>
  <si>
    <t>Grandfather's Schedule Pay</t>
  </si>
  <si>
    <t xml:space="preserve">In FY 16/17 Instructional staff on Grandfather's Pay received a base salary increase from results on </t>
  </si>
  <si>
    <t xml:space="preserve">In FY 18/19 Instructional staff on Grandfather's Pay will receive a base salary increase from results on 16/17 evaluations. Highly </t>
  </si>
  <si>
    <t>Effective is $624.00 and Effective is $468.00, Needs Improvement and Unsatisfactory receive no base salary increase.</t>
  </si>
  <si>
    <t>In FY 18/19 Instructional staff on Grandfather's Pay will receive a base salary increase from results on 17/18 evaluations.  Highly</t>
  </si>
  <si>
    <t xml:space="preserve">Effective is $633 and Effective is $475, Needs Improvement and Unsatisfactory receive no base salary increase. </t>
  </si>
  <si>
    <t>In FY 19/20 Instructional staff on Grandfather's Pay will receive a 3% increase for 18/19 experience.</t>
  </si>
  <si>
    <t>In FY 20/21 Instructional staff received Teacher Allocation Pay and no increase for 19/20 experience.</t>
  </si>
  <si>
    <t>Administrative's Schedule Pay</t>
  </si>
  <si>
    <t>In FY 18/19 Administrative staff will receive a bonus pay $471.00 on 16/17 evaluations.</t>
  </si>
  <si>
    <t>In  FY 18/19 Administrative staff will receive a base salary increase from results on 17/18 evaluations.  Highly</t>
  </si>
  <si>
    <t xml:space="preserve">Effective is $639 and Effective is $478, Needs Improvement and Unsatisfactory receive no base salary increase. The increase </t>
  </si>
  <si>
    <t xml:space="preserve">will be based off of Instructional raise. </t>
  </si>
  <si>
    <t>In FY 19/20 Administrative staff will receive an increase of 4% raise for 18/19.</t>
  </si>
  <si>
    <t>In FY 20/21 Administrative staff did not receive a raise for 19/20.</t>
  </si>
  <si>
    <t>Non-Instructional Employee Pay</t>
  </si>
  <si>
    <t>In 18/19, Non-Instructional Employee Pay will receive a step increase for 16/17 and 17/18.</t>
  </si>
  <si>
    <t>In FY 19/20, Non-Instructional Employee will receive an increase of 5% raise for 18/19</t>
  </si>
  <si>
    <t>****All Non-Instructional Employees will receive a minimum of $100.00 pay (Step/Bonus)</t>
  </si>
  <si>
    <t>Energy Assistant Custodial Supplement (FREEZE)</t>
  </si>
  <si>
    <t>GED Testing Supplement-Supervisor of Food Service</t>
  </si>
  <si>
    <t>No Step Given   20/21 SY</t>
  </si>
  <si>
    <t>In FY 21/22, All Administrators received no increase.</t>
  </si>
  <si>
    <t>No Step Given 20/21 SY</t>
  </si>
  <si>
    <t>No Step Given 21/22 SY</t>
  </si>
  <si>
    <t>In FY 21/22, All Administrators and noninstructional received no increase.</t>
  </si>
  <si>
    <t>In FY 20/21, All Administrators and noninstructional received no increase.</t>
  </si>
  <si>
    <t>No Step Given   21/22 SY</t>
  </si>
  <si>
    <t>No Step Give 21/22 SY</t>
  </si>
  <si>
    <t>No Step Give 20/21 SY</t>
  </si>
  <si>
    <t>No Step Given 21/22</t>
  </si>
  <si>
    <t>No Step Given 20/21</t>
  </si>
  <si>
    <t xml:space="preserve"> per (State Board of Education Rule 6A-1.551, FAC.) and Section 1001.47 (4) FL Statutes*</t>
  </si>
  <si>
    <t>Salary slot</t>
  </si>
  <si>
    <t>SUGE5</t>
  </si>
  <si>
    <t xml:space="preserve">Special Needs Bristol Van Route Supplement </t>
  </si>
  <si>
    <t>Special Needs Hosford Van Route Supplement</t>
  </si>
  <si>
    <t>No Step Given 22/23 SY</t>
  </si>
  <si>
    <t>In FY 21/22 and 22/23, All Administrators received no increase.</t>
  </si>
  <si>
    <t>No Step Given      21/22 SY</t>
  </si>
  <si>
    <t>No Step Given      22/23 SY</t>
  </si>
  <si>
    <t>No Step Given 22/23</t>
  </si>
  <si>
    <t>In FY 22/23, All Administrators received no increase.</t>
  </si>
  <si>
    <t>In FY 20/21, 21/22 and 22/23 All Administrators received no increase.</t>
  </si>
  <si>
    <r>
      <t xml:space="preserve">SALARY CODE </t>
    </r>
    <r>
      <rPr>
        <b/>
        <sz val="9"/>
        <color indexed="10"/>
        <rFont val="Times New Roman"/>
        <family val="1"/>
      </rPr>
      <t xml:space="preserve"> ISD</t>
    </r>
  </si>
  <si>
    <t>No Step Given   22/32 SY</t>
  </si>
  <si>
    <t>No Step Give 22/23 SY</t>
  </si>
  <si>
    <t>In FY 21/22 and 22/23, All Administrators and noninstructional received no increase.</t>
  </si>
  <si>
    <t xml:space="preserve">                12 MONTHS 7 hours</t>
  </si>
  <si>
    <t>Non-Instructional Bus Driver Supplement</t>
  </si>
  <si>
    <t>In 20/21, Non-Instructional Employees did not receive a step.</t>
  </si>
  <si>
    <t>In 21/22, Non-Instructional Employees did not receive a step.</t>
  </si>
  <si>
    <t>In 22/23, Non-Instructional Employees did not receive a step.</t>
  </si>
  <si>
    <t xml:space="preserve">Principal Coach To be paid from ESSER III Grant </t>
  </si>
  <si>
    <t>10 MONTHS 7 Hours</t>
  </si>
  <si>
    <r>
      <t>*</t>
    </r>
    <r>
      <rPr>
        <b/>
        <i/>
        <sz val="8"/>
        <color indexed="10"/>
        <rFont val="Times New Roman"/>
        <family val="1"/>
      </rPr>
      <t>Para Pro Pre-K</t>
    </r>
    <r>
      <rPr>
        <i/>
        <sz val="8"/>
        <color indexed="10"/>
        <rFont val="Times New Roman"/>
        <family val="1"/>
      </rPr>
      <t xml:space="preserve"> employees must acquire the required 40 hours of training mandated by the Department of Children and Families</t>
    </r>
  </si>
  <si>
    <t>Medicaid Behavioral Specialist Aide</t>
  </si>
  <si>
    <t xml:space="preserve">Behavorial Spec. Aide </t>
  </si>
  <si>
    <t xml:space="preserve">2. All full time Instructional Personnel hired after July 1, 2011 shall receive a  supplement for having </t>
  </si>
  <si>
    <t xml:space="preserve"> an advanced degree in their area of certification.  The supplement shall be $2934 for MS, $4534 for SP,</t>
  </si>
  <si>
    <t>$4935 for PH.</t>
  </si>
  <si>
    <t xml:space="preserve">1. All Instructional Personnel must hold a valid Florida Teacher Certificate.     </t>
  </si>
  <si>
    <t>In FY 21/22 Instructional staff receive Teacher Allocation Pay and no increase for 20/21 experience.</t>
  </si>
  <si>
    <t>In FY 21/22 Instructional staff received Teacher Allocation Pay and no increase for 20/21 experience.</t>
  </si>
  <si>
    <t>In FY 21/22 Administrative staff did not receive a raise for 20/21.</t>
  </si>
  <si>
    <t>and then the CDA creditial within 1 year of employment.  Two years will be given for special circumstances, such as theclasses are not offered within the required deadlines.</t>
  </si>
  <si>
    <t>Part-Time Para-Professional  Based on the hourly rate of the PP</t>
  </si>
  <si>
    <t>Medicaid Health Aide (considered subs/part time)</t>
  </si>
  <si>
    <t>Behavioral Support Aide (considered subs)</t>
  </si>
  <si>
    <t>105.00/15.00</t>
  </si>
  <si>
    <t>* All salaries will increase to $15 an hour starting 10/1/2022. Any future Steps will be pending Board approval.</t>
  </si>
  <si>
    <t>* All salaries will increase to $15 an hour starting 10/1/2022. Any future Steps will be pending  Board approval.</t>
  </si>
  <si>
    <t>$15 per hr.</t>
  </si>
  <si>
    <t>In FY 22/23 Instructional staff receive Teacher Allocation Pay and no increase for 21/22 experience.</t>
  </si>
  <si>
    <t>In FY 22/23 Instructional staff received Teacher Allocation Pay and no increase for 21/22 experience.</t>
  </si>
  <si>
    <t>In FY 22/23 Administrative staff did not receive a raise for 21/22.</t>
  </si>
  <si>
    <t>* Florida Superintendent Special Certification Program Supplement of $2,000,</t>
  </si>
  <si>
    <t>Saturday Detention</t>
  </si>
  <si>
    <t>Assistant Middle Football Coach</t>
  </si>
  <si>
    <t>Middle School Student Council Sponsor</t>
  </si>
  <si>
    <t>ORGANIZATIONAL CHART</t>
  </si>
  <si>
    <t>PAGE</t>
  </si>
  <si>
    <t>Superintendent &amp; Board members</t>
  </si>
  <si>
    <t>Administrative Personnel Salary Schedule</t>
  </si>
  <si>
    <t>12 Month Supervisor of Food Service Salary Schedule</t>
  </si>
  <si>
    <t>12 Month Supervisor Salary Schedule</t>
  </si>
  <si>
    <t>12 Month Instructional Salary Schedule</t>
  </si>
  <si>
    <t>11 Month Instructional Salary Schedule</t>
  </si>
  <si>
    <t>10 month Instructional Salary Schedule</t>
  </si>
  <si>
    <t>Instructional Performance Pay Salary Schedule</t>
  </si>
  <si>
    <t>12 Month TSIA Salary Schedule</t>
  </si>
  <si>
    <t>11 Month TSIA Salary Schedule</t>
  </si>
  <si>
    <t>10 Month TSIA Salary Schedule</t>
  </si>
  <si>
    <t>ROTC Personnel Salary Schedule</t>
  </si>
  <si>
    <t>Therapists  Salary Schedule</t>
  </si>
  <si>
    <t>Part Time Psychologist Salary Schedule</t>
  </si>
  <si>
    <t>Mental Health Counselors</t>
  </si>
  <si>
    <t>21st Century Project Salary Schedule</t>
  </si>
  <si>
    <t>Clerical Personnel Salary Schedule - School Level</t>
  </si>
  <si>
    <t>Clerical Personnel Salary Schedule</t>
  </si>
  <si>
    <t>Student Records &amp; Data Processing Salary Schedule</t>
  </si>
  <si>
    <t>10 Month Para-Professional Salary Schedule</t>
  </si>
  <si>
    <t xml:space="preserve">12 month 7 Hours Para Professional </t>
  </si>
  <si>
    <t xml:space="preserve">10 Month Para Professional </t>
  </si>
  <si>
    <t>Specialist, 12 month</t>
  </si>
  <si>
    <t>12 Months 8 Hours Para Professional</t>
  </si>
  <si>
    <t>Staffing Specialist Assistant, 12 month</t>
  </si>
  <si>
    <t>Special Positions Salary Schedule</t>
  </si>
  <si>
    <t>Maintenance/Mechanic Personnel Salary Schedule</t>
  </si>
  <si>
    <t>Groundskeeper &amp; Custodial Salary Schedule</t>
  </si>
  <si>
    <t>Food Service Salary Schedule</t>
  </si>
  <si>
    <t>9 Month Transportation Salary Schedule</t>
  </si>
  <si>
    <t>Special Transportation -Gretchen Everhart/Tallahassee</t>
  </si>
  <si>
    <t>Summer Hourly Rate Salary Schedule</t>
  </si>
  <si>
    <t>Other Compensation</t>
  </si>
  <si>
    <t>LCHS Athletic Supplements</t>
  </si>
  <si>
    <t>Tolar &amp; Hosford Athletic Supplements</t>
  </si>
  <si>
    <t>Other Supplements</t>
  </si>
  <si>
    <t xml:space="preserve">Other Academic Supplements </t>
  </si>
  <si>
    <t>Frozen Academic Supplements</t>
  </si>
  <si>
    <t>Retirement Incentive</t>
  </si>
  <si>
    <t>Explanation of Pay Dates</t>
  </si>
  <si>
    <t>Instructional TSIA Salary Pay</t>
  </si>
  <si>
    <t>Grandfather Schedule Pay</t>
  </si>
  <si>
    <t>Administrative Schedule Pay</t>
  </si>
  <si>
    <t>Non-Instructional Schedule Pay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</si>
</sst>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s>
  <fonts count="130" x14ac:knownFonts="1">
    <font>
      <sz val="10"/>
      <name val="Arial"/>
    </font>
    <font>
      <sz val="10"/>
      <name val="Arial"/>
      <family val="2"/>
    </font>
    <font>
      <b/>
      <sz val="10"/>
      <name val="Arial"/>
      <family val="2"/>
    </font>
    <font>
      <b/>
      <sz val="12"/>
      <name val="Arial"/>
      <family val="2"/>
    </font>
    <font>
      <sz val="10"/>
      <name val="Arial"/>
      <family val="2"/>
    </font>
    <font>
      <b/>
      <sz val="10"/>
      <color indexed="81"/>
      <name val="Tahoma"/>
      <family val="2"/>
    </font>
    <font>
      <b/>
      <sz val="8"/>
      <color indexed="10"/>
      <name val="Tahoma"/>
      <family val="2"/>
    </font>
    <font>
      <sz val="8"/>
      <color indexed="10"/>
      <name val="Tahoma"/>
      <family val="2"/>
    </font>
    <font>
      <b/>
      <sz val="10"/>
      <color indexed="10"/>
      <name val="Tahoma"/>
      <family val="2"/>
    </font>
    <font>
      <sz val="12"/>
      <name val="Times New Roman"/>
      <family val="1"/>
    </font>
    <font>
      <sz val="10"/>
      <color indexed="57"/>
      <name val="Tahoma"/>
      <family val="2"/>
    </font>
    <font>
      <b/>
      <sz val="10"/>
      <color indexed="57"/>
      <name val="Tahoma"/>
      <family val="2"/>
    </font>
    <font>
      <sz val="9"/>
      <color indexed="10"/>
      <name val="Tahoma"/>
      <family val="2"/>
    </font>
    <font>
      <b/>
      <sz val="12"/>
      <color indexed="10"/>
      <name val="Times New Roman"/>
      <family val="1"/>
    </font>
    <font>
      <b/>
      <sz val="12"/>
      <name val="Times New Roman"/>
      <family val="1"/>
    </font>
    <font>
      <b/>
      <sz val="12"/>
      <color indexed="17"/>
      <name val="Times New Roman"/>
      <family val="1"/>
    </font>
    <font>
      <sz val="10"/>
      <name val="Times New Roman"/>
      <family val="1"/>
    </font>
    <font>
      <b/>
      <sz val="10"/>
      <name val="Times New Roman"/>
      <family val="1"/>
    </font>
    <font>
      <sz val="10"/>
      <color indexed="12"/>
      <name val="Times New Roman"/>
      <family val="1"/>
    </font>
    <font>
      <sz val="8"/>
      <color indexed="12"/>
      <name val="Times New Roman"/>
      <family val="1"/>
    </font>
    <font>
      <sz val="8"/>
      <name val="Times New Roman"/>
      <family val="1"/>
    </font>
    <font>
      <b/>
      <sz val="9"/>
      <color indexed="57"/>
      <name val="Times New Roman"/>
      <family val="1"/>
    </font>
    <font>
      <sz val="9"/>
      <name val="Times New Roman"/>
      <family val="1"/>
    </font>
    <font>
      <sz val="11"/>
      <name val="Times New Roman"/>
      <family val="1"/>
    </font>
    <font>
      <b/>
      <sz val="14"/>
      <name val="Times New Roman"/>
      <family val="1"/>
    </font>
    <font>
      <b/>
      <sz val="8"/>
      <color indexed="10"/>
      <name val="Times New Roman"/>
      <family val="1"/>
    </font>
    <font>
      <b/>
      <sz val="11"/>
      <color indexed="10"/>
      <name val="Times New Roman"/>
      <family val="1"/>
    </font>
    <font>
      <sz val="12"/>
      <color indexed="12"/>
      <name val="Times New Roman"/>
      <family val="1"/>
    </font>
    <font>
      <b/>
      <sz val="9"/>
      <color indexed="10"/>
      <name val="Times New Roman"/>
      <family val="1"/>
    </font>
    <font>
      <b/>
      <sz val="9"/>
      <name val="Times New Roman"/>
      <family val="1"/>
    </font>
    <font>
      <sz val="8"/>
      <color indexed="10"/>
      <name val="Times New Roman"/>
      <family val="1"/>
    </font>
    <font>
      <b/>
      <sz val="10"/>
      <color indexed="10"/>
      <name val="Times New Roman"/>
      <family val="1"/>
    </font>
    <font>
      <b/>
      <sz val="11"/>
      <name val="Times New Roman"/>
      <family val="1"/>
    </font>
    <font>
      <b/>
      <sz val="10"/>
      <color indexed="12"/>
      <name val="Times New Roman"/>
      <family val="1"/>
    </font>
    <font>
      <b/>
      <sz val="12"/>
      <color indexed="12"/>
      <name val="Times New Roman"/>
      <family val="1"/>
    </font>
    <font>
      <i/>
      <sz val="8"/>
      <color indexed="12"/>
      <name val="Times New Roman"/>
      <family val="1"/>
    </font>
    <font>
      <sz val="9"/>
      <name val="Arial"/>
      <family val="2"/>
    </font>
    <font>
      <b/>
      <sz val="8"/>
      <color indexed="12"/>
      <name val="Times New Roman"/>
      <family val="1"/>
    </font>
    <font>
      <b/>
      <sz val="9"/>
      <color indexed="12"/>
      <name val="Times New Roman"/>
      <family val="1"/>
    </font>
    <font>
      <sz val="8"/>
      <name val="Arial"/>
      <family val="2"/>
    </font>
    <font>
      <sz val="10"/>
      <color indexed="10"/>
      <name val="Times New Roman"/>
      <family val="1"/>
    </font>
    <font>
      <b/>
      <sz val="14"/>
      <name val="Arial"/>
      <family val="2"/>
    </font>
    <font>
      <b/>
      <sz val="8"/>
      <name val="Times New Roman"/>
      <family val="1"/>
    </font>
    <font>
      <b/>
      <sz val="8"/>
      <color indexed="57"/>
      <name val="Times New Roman"/>
      <family val="1"/>
    </font>
    <font>
      <b/>
      <sz val="11"/>
      <color indexed="12"/>
      <name val="Times New Roman"/>
      <family val="1"/>
    </font>
    <font>
      <b/>
      <sz val="10"/>
      <color indexed="12"/>
      <name val="Arial"/>
      <family val="2"/>
    </font>
    <font>
      <sz val="8"/>
      <name val="Arial"/>
      <family val="2"/>
    </font>
    <font>
      <b/>
      <sz val="9"/>
      <name val="Arial"/>
      <family val="2"/>
    </font>
    <font>
      <sz val="12"/>
      <color indexed="17"/>
      <name val="Times New Roman"/>
      <family val="1"/>
    </font>
    <font>
      <b/>
      <sz val="10"/>
      <name val="Bookman Old Style"/>
      <family val="1"/>
    </font>
    <font>
      <b/>
      <sz val="8"/>
      <color indexed="10"/>
      <name val="Baskerville Old Face"/>
      <family val="1"/>
    </font>
    <font>
      <b/>
      <sz val="10"/>
      <color indexed="10"/>
      <name val="Baskerville Old Face"/>
      <family val="1"/>
    </font>
    <font>
      <b/>
      <sz val="12"/>
      <name val="Baskerville Old Face"/>
      <family val="1"/>
    </font>
    <font>
      <b/>
      <sz val="8"/>
      <color indexed="40"/>
      <name val="Times New Roman"/>
      <family val="1"/>
    </font>
    <font>
      <sz val="8"/>
      <name val="Book Antiqua"/>
      <family val="1"/>
    </font>
    <font>
      <sz val="9"/>
      <color indexed="10"/>
      <name val="Baskerville Old Face"/>
      <family val="1"/>
    </font>
    <font>
      <sz val="8"/>
      <color indexed="10"/>
      <name val="Baskerville Old Face"/>
      <family val="1"/>
    </font>
    <font>
      <sz val="6"/>
      <name val="Times New Roman"/>
      <family val="1"/>
    </font>
    <font>
      <sz val="6"/>
      <color indexed="12"/>
      <name val="Times New Roman"/>
      <family val="1"/>
    </font>
    <font>
      <sz val="7"/>
      <color indexed="12"/>
      <name val="Times New Roman"/>
      <family val="1"/>
    </font>
    <font>
      <i/>
      <sz val="10"/>
      <name val="Baskerville Old Face"/>
      <family val="1"/>
    </font>
    <font>
      <b/>
      <sz val="7"/>
      <color indexed="10"/>
      <name val="Baskerville Old Face"/>
      <family val="1"/>
    </font>
    <font>
      <i/>
      <sz val="9"/>
      <color indexed="10"/>
      <name val="Times New Roman"/>
      <family val="1"/>
    </font>
    <font>
      <b/>
      <i/>
      <sz val="9"/>
      <color indexed="10"/>
      <name val="Times New Roman"/>
      <family val="1"/>
    </font>
    <font>
      <i/>
      <sz val="9"/>
      <name val="Times New Roman"/>
      <family val="1"/>
    </font>
    <font>
      <i/>
      <sz val="9"/>
      <name val="Arial"/>
      <family val="2"/>
    </font>
    <font>
      <i/>
      <sz val="9"/>
      <name val="Book Antiqua"/>
      <family val="1"/>
    </font>
    <font>
      <sz val="10"/>
      <name val="Arabic Typesetting"/>
      <family val="4"/>
    </font>
    <font>
      <sz val="9"/>
      <name val="Book Antiqua"/>
      <family val="1"/>
    </font>
    <font>
      <sz val="9"/>
      <name val="Baskerville Old Face"/>
      <family val="1"/>
    </font>
    <font>
      <i/>
      <sz val="9"/>
      <name val="Baskerville Old Face"/>
      <family val="1"/>
    </font>
    <font>
      <b/>
      <i/>
      <sz val="9"/>
      <name val="Arial"/>
      <family val="2"/>
    </font>
    <font>
      <b/>
      <i/>
      <sz val="8"/>
      <name val="Arial"/>
      <family val="2"/>
    </font>
    <font>
      <b/>
      <sz val="8"/>
      <name val="Arial"/>
      <family val="2"/>
    </font>
    <font>
      <i/>
      <sz val="8"/>
      <name val="Arial"/>
      <family val="2"/>
    </font>
    <font>
      <b/>
      <sz val="14"/>
      <color rgb="FF00B0F0"/>
      <name val="Times New Roman"/>
      <family val="1"/>
    </font>
    <font>
      <sz val="10"/>
      <color rgb="FF00B0F0"/>
      <name val="Arial"/>
      <family val="2"/>
    </font>
    <font>
      <b/>
      <sz val="10"/>
      <color rgb="FFFF0000"/>
      <name val="Times New Roman"/>
      <family val="1"/>
    </font>
    <font>
      <b/>
      <sz val="8"/>
      <color rgb="FFFF0000"/>
      <name val="Times New Roman"/>
      <family val="1"/>
    </font>
    <font>
      <b/>
      <sz val="11"/>
      <color rgb="FF0000FF"/>
      <name val="Times New Roman"/>
      <family val="1"/>
    </font>
    <font>
      <b/>
      <sz val="12"/>
      <color rgb="FFFF0000"/>
      <name val="Times New Roman"/>
      <family val="1"/>
    </font>
    <font>
      <b/>
      <sz val="11"/>
      <color rgb="FFFF0000"/>
      <name val="Times New Roman"/>
      <family val="1"/>
    </font>
    <font>
      <b/>
      <sz val="12"/>
      <color rgb="FF0000FF"/>
      <name val="Times New Roman"/>
      <family val="1"/>
    </font>
    <font>
      <b/>
      <sz val="10"/>
      <color rgb="FF0000FF"/>
      <name val="Times New Roman"/>
      <family val="1"/>
    </font>
    <font>
      <b/>
      <i/>
      <sz val="10"/>
      <color rgb="FF00B050"/>
      <name val="Times New Roman"/>
      <family val="1"/>
    </font>
    <font>
      <b/>
      <sz val="10"/>
      <color rgb="FF00B050"/>
      <name val="Times New Roman"/>
      <family val="1"/>
    </font>
    <font>
      <sz val="10"/>
      <color rgb="FF00B050"/>
      <name val="Times New Roman"/>
      <family val="1"/>
    </font>
    <font>
      <b/>
      <sz val="10"/>
      <color theme="9" tint="-0.249977111117893"/>
      <name val="Times New Roman"/>
      <family val="1"/>
    </font>
    <font>
      <sz val="7"/>
      <color rgb="FF0000FF"/>
      <name val="Times New Roman"/>
      <family val="1"/>
    </font>
    <font>
      <sz val="10"/>
      <color rgb="FF0000FF"/>
      <name val="Arial"/>
      <family val="2"/>
    </font>
    <font>
      <sz val="10"/>
      <color rgb="FF0000FF"/>
      <name val="Times New Roman"/>
      <family val="1"/>
    </font>
    <font>
      <b/>
      <i/>
      <sz val="9"/>
      <color rgb="FF00B050"/>
      <name val="Times New Roman"/>
      <family val="1"/>
    </font>
    <font>
      <sz val="10"/>
      <color rgb="FFFF0000"/>
      <name val="Arial"/>
      <family val="2"/>
    </font>
    <font>
      <i/>
      <sz val="8"/>
      <color rgb="FFFF0000"/>
      <name val="Times New Roman"/>
      <family val="1"/>
    </font>
    <font>
      <i/>
      <sz val="10"/>
      <color rgb="FFFF0000"/>
      <name val="Arial"/>
      <family val="2"/>
    </font>
    <font>
      <i/>
      <sz val="10"/>
      <color rgb="FFFF0000"/>
      <name val="Times New Roman"/>
      <family val="1"/>
    </font>
    <font>
      <i/>
      <sz val="9"/>
      <color rgb="FFFF0000"/>
      <name val="Times New Roman"/>
      <family val="1"/>
    </font>
    <font>
      <b/>
      <sz val="9"/>
      <color rgb="FFFF0000"/>
      <name val="Times New Roman"/>
      <family val="1"/>
    </font>
    <font>
      <sz val="10"/>
      <color rgb="FF0070C0"/>
      <name val="Times New Roman"/>
      <family val="1"/>
    </font>
    <font>
      <sz val="8"/>
      <color rgb="FFFF0000"/>
      <name val="Book Antiqua"/>
      <family val="1"/>
    </font>
    <font>
      <sz val="9"/>
      <color rgb="FF00B050"/>
      <name val="Book Antiqua"/>
      <family val="1"/>
    </font>
    <font>
      <b/>
      <i/>
      <sz val="9"/>
      <color rgb="FF00B050"/>
      <name val="Book Antiqua"/>
      <family val="1"/>
    </font>
    <font>
      <b/>
      <sz val="11"/>
      <color rgb="FF00B0F0"/>
      <name val="Times New Roman"/>
      <family val="1"/>
    </font>
    <font>
      <sz val="8"/>
      <color rgb="FFFF0000"/>
      <name val="Times New Roman"/>
      <family val="1"/>
    </font>
    <font>
      <sz val="9"/>
      <color rgb="FF00B0F0"/>
      <name val="Book Antiqua"/>
      <family val="1"/>
    </font>
    <font>
      <i/>
      <sz val="9"/>
      <color rgb="FFFF0000"/>
      <name val="Book Antiqua"/>
      <family val="1"/>
    </font>
    <font>
      <b/>
      <i/>
      <sz val="10"/>
      <name val="Book Antiqua"/>
      <family val="1"/>
    </font>
    <font>
      <sz val="9"/>
      <color rgb="FFFF0000"/>
      <name val="Arial"/>
      <family val="2"/>
    </font>
    <font>
      <i/>
      <sz val="9"/>
      <color rgb="FFFF0000"/>
      <name val="Baskerville Old Face"/>
      <family val="1"/>
    </font>
    <font>
      <sz val="9"/>
      <color rgb="FFFF0000"/>
      <name val="Times New Roman"/>
      <family val="1"/>
    </font>
    <font>
      <b/>
      <sz val="8.5"/>
      <name val="Times New Roman"/>
      <family val="1"/>
    </font>
    <font>
      <i/>
      <sz val="9"/>
      <color rgb="FFFF0000"/>
      <name val="Arial"/>
      <family val="2"/>
    </font>
    <font>
      <b/>
      <sz val="9"/>
      <color indexed="10"/>
      <name val="Baskerville Old Face"/>
      <family val="1"/>
    </font>
    <font>
      <sz val="7"/>
      <name val="Arial"/>
      <family val="2"/>
    </font>
    <font>
      <sz val="7"/>
      <name val="Baskerville Old Face"/>
      <family val="1"/>
    </font>
    <font>
      <b/>
      <i/>
      <sz val="8"/>
      <color indexed="10"/>
      <name val="Times New Roman"/>
      <family val="1"/>
    </font>
    <font>
      <i/>
      <sz val="8"/>
      <color indexed="10"/>
      <name val="Times New Roman"/>
      <family val="1"/>
    </font>
    <font>
      <i/>
      <sz val="8"/>
      <color rgb="FFFF0000"/>
      <name val="Arial"/>
      <family val="2"/>
    </font>
    <font>
      <i/>
      <sz val="8"/>
      <name val="Times New Roman"/>
      <family val="1"/>
    </font>
    <font>
      <sz val="7.5"/>
      <name val="Times New Roman"/>
      <family val="1"/>
    </font>
    <font>
      <b/>
      <i/>
      <sz val="10"/>
      <color rgb="FFFF0000"/>
      <name val="Times New Roman"/>
      <family val="1"/>
    </font>
    <font>
      <i/>
      <sz val="10"/>
      <name val="Arial"/>
      <family val="2"/>
    </font>
    <font>
      <sz val="10.5"/>
      <name val="Times New Roman"/>
      <family val="1"/>
    </font>
    <font>
      <sz val="11"/>
      <name val="Arial"/>
      <family val="2"/>
    </font>
    <font>
      <b/>
      <u/>
      <sz val="14"/>
      <name val="Californian FB"/>
      <family val="1"/>
    </font>
    <font>
      <b/>
      <sz val="10"/>
      <name val="Californian FB"/>
      <family val="1"/>
    </font>
    <font>
      <b/>
      <sz val="11"/>
      <name val="Californian FB"/>
      <family val="1"/>
    </font>
    <font>
      <sz val="12"/>
      <name val="Copperplate Gothic Bold"/>
      <family val="2"/>
    </font>
    <font>
      <sz val="11"/>
      <name val="Copperplate Gothic Bold"/>
      <family val="2"/>
    </font>
    <font>
      <sz val="12"/>
      <name val="Californian FB"/>
      <family val="1"/>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79">
    <border>
      <left/>
      <right/>
      <top/>
      <bottom/>
      <diagonal/>
    </border>
    <border>
      <left/>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style="medium">
        <color indexed="64"/>
      </bottom>
      <diagonal/>
    </border>
    <border>
      <left style="thin">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bottom/>
      <diagonal/>
    </border>
    <border>
      <left style="medium">
        <color indexed="64"/>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top/>
      <bottom style="thick">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right style="thin">
        <color indexed="64"/>
      </right>
      <top style="medium">
        <color indexed="64"/>
      </top>
      <bottom style="thin">
        <color indexed="64"/>
      </bottom>
      <diagonal/>
    </border>
  </borders>
  <cellStyleXfs count="6">
    <xf numFmtId="0" fontId="0" fillId="0" borderId="0"/>
    <xf numFmtId="43" fontId="1"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cellStyleXfs>
  <cellXfs count="1112">
    <xf numFmtId="0" fontId="0" fillId="0" borderId="0" xfId="0"/>
    <xf numFmtId="0" fontId="2" fillId="0" borderId="0" xfId="0" applyFont="1"/>
    <xf numFmtId="0" fontId="0" fillId="2" borderId="0" xfId="0" applyFill="1"/>
    <xf numFmtId="0" fontId="0" fillId="2" borderId="2" xfId="0" applyFill="1" applyBorder="1"/>
    <xf numFmtId="0" fontId="3" fillId="0" borderId="3" xfId="0" applyFont="1" applyBorder="1"/>
    <xf numFmtId="0" fontId="3" fillId="0" borderId="5" xfId="0" applyFont="1" applyBorder="1"/>
    <xf numFmtId="0" fontId="0" fillId="2" borderId="8" xfId="0" applyFill="1" applyBorder="1"/>
    <xf numFmtId="0" fontId="14" fillId="0" borderId="3" xfId="0" applyFont="1" applyBorder="1"/>
    <xf numFmtId="0" fontId="16" fillId="0" borderId="0" xfId="0" applyFont="1"/>
    <xf numFmtId="0" fontId="14" fillId="0" borderId="5" xfId="0" applyFont="1" applyBorder="1"/>
    <xf numFmtId="0" fontId="16" fillId="2" borderId="0" xfId="0" applyFont="1" applyFill="1"/>
    <xf numFmtId="0" fontId="16" fillId="2" borderId="9" xfId="0" applyFont="1" applyFill="1" applyBorder="1"/>
    <xf numFmtId="0" fontId="16" fillId="2" borderId="1" xfId="0" applyFont="1" applyFill="1" applyBorder="1"/>
    <xf numFmtId="0" fontId="13" fillId="2" borderId="10" xfId="0" applyFont="1" applyFill="1" applyBorder="1"/>
    <xf numFmtId="0" fontId="16" fillId="2" borderId="11" xfId="0" applyFont="1" applyFill="1" applyBorder="1"/>
    <xf numFmtId="0" fontId="14" fillId="0" borderId="5" xfId="0" applyFont="1" applyBorder="1" applyAlignment="1">
      <alignment horizontal="center"/>
    </xf>
    <xf numFmtId="0" fontId="14" fillId="0" borderId="12" xfId="0" applyFont="1" applyBorder="1" applyAlignment="1">
      <alignment horizontal="center"/>
    </xf>
    <xf numFmtId="0" fontId="14" fillId="0" borderId="13" xfId="0" applyFont="1" applyBorder="1"/>
    <xf numFmtId="3" fontId="9" fillId="0" borderId="14" xfId="1" applyNumberFormat="1" applyFont="1" applyBorder="1" applyAlignment="1">
      <alignment horizontal="center"/>
    </xf>
    <xf numFmtId="3" fontId="9" fillId="0" borderId="14" xfId="0" applyNumberFormat="1" applyFont="1" applyBorder="1" applyAlignment="1">
      <alignment horizontal="center"/>
    </xf>
    <xf numFmtId="3" fontId="9" fillId="0" borderId="15" xfId="0" applyNumberFormat="1" applyFont="1" applyBorder="1" applyAlignment="1">
      <alignment horizontal="center"/>
    </xf>
    <xf numFmtId="3" fontId="9" fillId="2" borderId="0" xfId="0" applyNumberFormat="1" applyFont="1" applyFill="1" applyAlignment="1">
      <alignment horizontal="left"/>
    </xf>
    <xf numFmtId="3" fontId="9" fillId="2" borderId="0" xfId="0" applyNumberFormat="1" applyFont="1" applyFill="1" applyAlignment="1">
      <alignment horizontal="center"/>
    </xf>
    <xf numFmtId="3" fontId="9" fillId="2" borderId="0" xfId="1" applyNumberFormat="1" applyFont="1" applyFill="1" applyAlignment="1">
      <alignment horizontal="center"/>
    </xf>
    <xf numFmtId="0" fontId="26" fillId="2" borderId="0" xfId="0" applyFont="1" applyFill="1"/>
    <xf numFmtId="0" fontId="19" fillId="2" borderId="0" xfId="0" applyFont="1" applyFill="1"/>
    <xf numFmtId="0" fontId="16" fillId="2" borderId="15" xfId="0" applyFont="1" applyFill="1" applyBorder="1"/>
    <xf numFmtId="0" fontId="16" fillId="2" borderId="0" xfId="0" applyFont="1" applyFill="1" applyAlignment="1">
      <alignment horizontal="center"/>
    </xf>
    <xf numFmtId="0" fontId="14" fillId="2" borderId="6" xfId="0" applyFont="1" applyFill="1" applyBorder="1" applyAlignment="1">
      <alignment horizontal="center"/>
    </xf>
    <xf numFmtId="0" fontId="16" fillId="2" borderId="16" xfId="0" applyFont="1" applyFill="1" applyBorder="1"/>
    <xf numFmtId="0" fontId="22" fillId="2" borderId="2" xfId="0" applyFont="1" applyFill="1" applyBorder="1"/>
    <xf numFmtId="0" fontId="17" fillId="2" borderId="5" xfId="0" applyFont="1" applyFill="1" applyBorder="1" applyAlignment="1">
      <alignment horizontal="center"/>
    </xf>
    <xf numFmtId="0" fontId="14" fillId="2" borderId="3" xfId="0" applyFont="1" applyFill="1" applyBorder="1"/>
    <xf numFmtId="0" fontId="16" fillId="2" borderId="3" xfId="0" applyFont="1" applyFill="1" applyBorder="1"/>
    <xf numFmtId="0" fontId="14" fillId="2" borderId="4" xfId="0" applyFont="1" applyFill="1" applyBorder="1" applyAlignment="1">
      <alignment horizontal="center"/>
    </xf>
    <xf numFmtId="0" fontId="16" fillId="2" borderId="6" xfId="0" applyFont="1" applyFill="1" applyBorder="1" applyAlignment="1">
      <alignment horizontal="center"/>
    </xf>
    <xf numFmtId="0" fontId="14" fillId="2" borderId="1" xfId="0" applyFont="1" applyFill="1" applyBorder="1"/>
    <xf numFmtId="0" fontId="14" fillId="2" borderId="7" xfId="0" applyFont="1" applyFill="1" applyBorder="1" applyAlignment="1">
      <alignment horizontal="center"/>
    </xf>
    <xf numFmtId="0" fontId="26" fillId="2" borderId="17" xfId="0" applyFont="1" applyFill="1" applyBorder="1" applyAlignment="1">
      <alignment horizontal="center"/>
    </xf>
    <xf numFmtId="0" fontId="23" fillId="2" borderId="14" xfId="0" applyFont="1" applyFill="1" applyBorder="1"/>
    <xf numFmtId="0" fontId="26" fillId="2" borderId="19" xfId="0" applyFont="1" applyFill="1" applyBorder="1" applyAlignment="1">
      <alignment horizontal="center"/>
    </xf>
    <xf numFmtId="0" fontId="23" fillId="2" borderId="20" xfId="0" applyFont="1" applyFill="1" applyBorder="1"/>
    <xf numFmtId="0" fontId="32" fillId="2" borderId="6" xfId="0" applyFont="1" applyFill="1" applyBorder="1"/>
    <xf numFmtId="0" fontId="23" fillId="2" borderId="1" xfId="0" applyFont="1" applyFill="1" applyBorder="1"/>
    <xf numFmtId="0" fontId="23" fillId="2" borderId="7" xfId="0" applyFont="1" applyFill="1" applyBorder="1"/>
    <xf numFmtId="0" fontId="17" fillId="2" borderId="21" xfId="0" applyFont="1" applyFill="1" applyBorder="1"/>
    <xf numFmtId="0" fontId="23" fillId="2" borderId="16" xfId="0" applyFont="1" applyFill="1" applyBorder="1"/>
    <xf numFmtId="0" fontId="23" fillId="2" borderId="22" xfId="0" applyFont="1" applyFill="1" applyBorder="1"/>
    <xf numFmtId="0" fontId="23" fillId="2" borderId="23" xfId="0" applyFont="1" applyFill="1" applyBorder="1"/>
    <xf numFmtId="0" fontId="23" fillId="2" borderId="2" xfId="0" applyFont="1" applyFill="1" applyBorder="1"/>
    <xf numFmtId="0" fontId="23" fillId="2" borderId="24" xfId="0" applyFont="1" applyFill="1" applyBorder="1"/>
    <xf numFmtId="0" fontId="23" fillId="2" borderId="9" xfId="0" applyFont="1" applyFill="1" applyBorder="1"/>
    <xf numFmtId="0" fontId="23" fillId="2" borderId="0" xfId="0" applyFont="1" applyFill="1"/>
    <xf numFmtId="0" fontId="35" fillId="2" borderId="2" xfId="0" applyFont="1" applyFill="1" applyBorder="1"/>
    <xf numFmtId="0" fontId="19" fillId="2" borderId="11" xfId="0" applyFont="1" applyFill="1" applyBorder="1"/>
    <xf numFmtId="0" fontId="35" fillId="2" borderId="0" xfId="0" applyFont="1" applyFill="1"/>
    <xf numFmtId="0" fontId="17" fillId="2" borderId="6" xfId="0" applyFont="1" applyFill="1" applyBorder="1" applyAlignment="1">
      <alignment horizontal="center" wrapText="1"/>
    </xf>
    <xf numFmtId="0" fontId="9" fillId="0" borderId="0" xfId="0" applyFont="1"/>
    <xf numFmtId="0" fontId="31" fillId="2" borderId="16" xfId="0" applyFont="1" applyFill="1" applyBorder="1" applyAlignment="1">
      <alignment horizontal="center"/>
    </xf>
    <xf numFmtId="0" fontId="16" fillId="2" borderId="25" xfId="0" applyFont="1" applyFill="1" applyBorder="1"/>
    <xf numFmtId="164" fontId="17" fillId="2" borderId="26" xfId="1" applyNumberFormat="1" applyFont="1" applyFill="1" applyBorder="1" applyAlignment="1">
      <alignment horizontal="center"/>
    </xf>
    <xf numFmtId="0" fontId="31" fillId="2" borderId="27" xfId="0" applyFont="1" applyFill="1" applyBorder="1" applyAlignment="1">
      <alignment horizontal="center"/>
    </xf>
    <xf numFmtId="0" fontId="16" fillId="2" borderId="14" xfId="0" applyFont="1" applyFill="1" applyBorder="1"/>
    <xf numFmtId="164" fontId="16" fillId="2" borderId="28" xfId="1" applyNumberFormat="1" applyFont="1" applyFill="1" applyBorder="1" applyAlignment="1">
      <alignment horizontal="center"/>
    </xf>
    <xf numFmtId="0" fontId="16" fillId="0" borderId="6" xfId="0" applyFont="1" applyBorder="1"/>
    <xf numFmtId="0" fontId="14" fillId="2" borderId="0" xfId="0" applyFont="1" applyFill="1"/>
    <xf numFmtId="0" fontId="31" fillId="2" borderId="0" xfId="0" applyFont="1" applyFill="1" applyAlignment="1">
      <alignment horizontal="center"/>
    </xf>
    <xf numFmtId="0" fontId="31" fillId="2" borderId="6" xfId="0" applyFont="1" applyFill="1" applyBorder="1" applyAlignment="1">
      <alignment horizontal="center"/>
    </xf>
    <xf numFmtId="0" fontId="17" fillId="2" borderId="3" xfId="0" applyFont="1" applyFill="1" applyBorder="1" applyAlignment="1">
      <alignment horizontal="center"/>
    </xf>
    <xf numFmtId="0" fontId="31" fillId="0" borderId="6" xfId="0" applyFont="1" applyBorder="1"/>
    <xf numFmtId="0" fontId="16" fillId="0" borderId="29" xfId="0" applyFont="1" applyBorder="1" applyAlignment="1">
      <alignment wrapText="1"/>
    </xf>
    <xf numFmtId="0" fontId="18" fillId="2" borderId="0" xfId="0" applyFont="1" applyFill="1"/>
    <xf numFmtId="0" fontId="17" fillId="2" borderId="0" xfId="0" applyFont="1" applyFill="1"/>
    <xf numFmtId="0" fontId="13" fillId="0" borderId="0" xfId="0" applyFont="1"/>
    <xf numFmtId="3" fontId="9" fillId="0" borderId="0" xfId="0" applyNumberFormat="1" applyFont="1" applyAlignment="1">
      <alignment horizontal="right"/>
    </xf>
    <xf numFmtId="0" fontId="9" fillId="2" borderId="14" xfId="0" applyFont="1" applyFill="1" applyBorder="1"/>
    <xf numFmtId="0" fontId="9" fillId="2" borderId="25" xfId="0" applyFont="1" applyFill="1" applyBorder="1"/>
    <xf numFmtId="0" fontId="13" fillId="2" borderId="16" xfId="0" applyFont="1" applyFill="1" applyBorder="1"/>
    <xf numFmtId="0" fontId="9" fillId="2" borderId="30" xfId="0" applyFont="1" applyFill="1" applyBorder="1"/>
    <xf numFmtId="0" fontId="24" fillId="2" borderId="0" xfId="0" applyFont="1" applyFill="1"/>
    <xf numFmtId="0" fontId="13" fillId="2" borderId="27" xfId="0" applyFont="1" applyFill="1" applyBorder="1"/>
    <xf numFmtId="0" fontId="13" fillId="2" borderId="2" xfId="0" applyFont="1" applyFill="1" applyBorder="1"/>
    <xf numFmtId="0" fontId="9" fillId="2" borderId="13" xfId="0" applyFont="1" applyFill="1" applyBorder="1"/>
    <xf numFmtId="0" fontId="25" fillId="2" borderId="6" xfId="0" applyFont="1" applyFill="1" applyBorder="1" applyAlignment="1">
      <alignment horizontal="right"/>
    </xf>
    <xf numFmtId="0" fontId="25" fillId="2" borderId="1" xfId="0" applyFont="1" applyFill="1" applyBorder="1"/>
    <xf numFmtId="0" fontId="16" fillId="2" borderId="31" xfId="0" applyFont="1" applyFill="1" applyBorder="1"/>
    <xf numFmtId="0" fontId="9" fillId="2" borderId="32" xfId="0" applyFont="1" applyFill="1" applyBorder="1"/>
    <xf numFmtId="0" fontId="25" fillId="2" borderId="32" xfId="0" applyFont="1" applyFill="1" applyBorder="1"/>
    <xf numFmtId="0" fontId="25" fillId="2" borderId="33" xfId="0" applyFont="1" applyFill="1" applyBorder="1" applyAlignment="1">
      <alignment horizontal="right"/>
    </xf>
    <xf numFmtId="0" fontId="13" fillId="2" borderId="17" xfId="0" applyFont="1" applyFill="1" applyBorder="1"/>
    <xf numFmtId="0" fontId="13" fillId="2" borderId="12" xfId="0" applyFont="1" applyFill="1" applyBorder="1"/>
    <xf numFmtId="0" fontId="9" fillId="2" borderId="34" xfId="0" applyFont="1" applyFill="1" applyBorder="1"/>
    <xf numFmtId="0" fontId="16" fillId="2" borderId="35" xfId="0" applyFont="1" applyFill="1" applyBorder="1"/>
    <xf numFmtId="0" fontId="13" fillId="2" borderId="33" xfId="0" applyFont="1" applyFill="1" applyBorder="1"/>
    <xf numFmtId="37" fontId="14" fillId="2" borderId="28" xfId="1" applyNumberFormat="1" applyFont="1" applyFill="1" applyBorder="1" applyAlignment="1">
      <alignment horizontal="center"/>
    </xf>
    <xf numFmtId="1" fontId="16" fillId="2" borderId="26" xfId="0" applyNumberFormat="1" applyFont="1" applyFill="1" applyBorder="1" applyAlignment="1">
      <alignment horizontal="center"/>
    </xf>
    <xf numFmtId="37" fontId="14" fillId="2" borderId="7" xfId="1" applyNumberFormat="1" applyFont="1" applyFill="1" applyBorder="1" applyAlignment="1">
      <alignment horizontal="center"/>
    </xf>
    <xf numFmtId="37" fontId="14" fillId="2" borderId="26" xfId="1" applyNumberFormat="1" applyFont="1" applyFill="1" applyBorder="1" applyAlignment="1">
      <alignment horizontal="center"/>
    </xf>
    <xf numFmtId="37" fontId="14" fillId="2" borderId="11" xfId="1" applyNumberFormat="1" applyFont="1" applyFill="1" applyBorder="1" applyAlignment="1">
      <alignment horizontal="center"/>
    </xf>
    <xf numFmtId="37" fontId="17" fillId="2" borderId="37" xfId="1" applyNumberFormat="1" applyFont="1" applyFill="1" applyBorder="1" applyAlignment="1">
      <alignment horizontal="center"/>
    </xf>
    <xf numFmtId="0" fontId="9" fillId="2" borderId="14" xfId="0" applyFont="1" applyFill="1" applyBorder="1" applyAlignment="1">
      <alignment horizontal="left"/>
    </xf>
    <xf numFmtId="0" fontId="9" fillId="2" borderId="30" xfId="0" applyFont="1" applyFill="1" applyBorder="1" applyAlignment="1">
      <alignment horizontal="left"/>
    </xf>
    <xf numFmtId="0" fontId="9" fillId="2" borderId="14" xfId="0" applyFont="1" applyFill="1" applyBorder="1" applyAlignment="1">
      <alignment horizontal="left" wrapText="1"/>
    </xf>
    <xf numFmtId="164" fontId="9" fillId="2" borderId="26" xfId="1" applyNumberFormat="1" applyFont="1" applyFill="1" applyBorder="1" applyAlignment="1">
      <alignment horizontal="right"/>
    </xf>
    <xf numFmtId="0" fontId="13" fillId="2" borderId="38" xfId="0" applyFont="1" applyFill="1" applyBorder="1"/>
    <xf numFmtId="164" fontId="22" fillId="2" borderId="0" xfId="1" applyNumberFormat="1" applyFont="1" applyFill="1" applyBorder="1" applyAlignment="1">
      <alignment horizontal="right"/>
    </xf>
    <xf numFmtId="0" fontId="14" fillId="2" borderId="21" xfId="0" applyFont="1" applyFill="1" applyBorder="1" applyAlignment="1">
      <alignment horizontal="center"/>
    </xf>
    <xf numFmtId="0" fontId="29" fillId="2" borderId="0" xfId="0" applyFont="1" applyFill="1" applyAlignment="1">
      <alignment horizontal="center"/>
    </xf>
    <xf numFmtId="0" fontId="29" fillId="2" borderId="29" xfId="0" applyFont="1" applyFill="1" applyBorder="1" applyAlignment="1">
      <alignment horizontal="center"/>
    </xf>
    <xf numFmtId="0" fontId="22" fillId="2" borderId="0" xfId="0" applyFont="1" applyFill="1"/>
    <xf numFmtId="0" fontId="29" fillId="2" borderId="2" xfId="0" applyFont="1" applyFill="1" applyBorder="1" applyAlignment="1">
      <alignment horizontal="center"/>
    </xf>
    <xf numFmtId="0" fontId="29" fillId="2" borderId="38" xfId="0" applyFont="1" applyFill="1" applyBorder="1" applyAlignment="1">
      <alignment horizontal="center"/>
    </xf>
    <xf numFmtId="0" fontId="29" fillId="2" borderId="39" xfId="0" applyFont="1" applyFill="1" applyBorder="1" applyAlignment="1">
      <alignment horizontal="center"/>
    </xf>
    <xf numFmtId="0" fontId="28" fillId="2" borderId="0" xfId="0" applyFont="1" applyFill="1" applyAlignment="1">
      <alignment horizontal="center"/>
    </xf>
    <xf numFmtId="1" fontId="29" fillId="2" borderId="39" xfId="1" applyNumberFormat="1" applyFont="1" applyFill="1" applyBorder="1" applyAlignment="1">
      <alignment horizontal="center"/>
    </xf>
    <xf numFmtId="0" fontId="22" fillId="2" borderId="40" xfId="0" applyFont="1" applyFill="1" applyBorder="1"/>
    <xf numFmtId="0" fontId="29" fillId="2" borderId="41" xfId="0" applyFont="1" applyFill="1" applyBorder="1" applyAlignment="1">
      <alignment horizontal="center"/>
    </xf>
    <xf numFmtId="0" fontId="22" fillId="2" borderId="38" xfId="0" applyFont="1" applyFill="1" applyBorder="1"/>
    <xf numFmtId="0" fontId="22" fillId="2" borderId="41" xfId="0" applyFont="1" applyFill="1" applyBorder="1"/>
    <xf numFmtId="164" fontId="29" fillId="2" borderId="39" xfId="1" applyNumberFormat="1" applyFont="1" applyFill="1" applyBorder="1" applyAlignment="1">
      <alignment horizontal="center"/>
    </xf>
    <xf numFmtId="0" fontId="29" fillId="2" borderId="40" xfId="0" applyFont="1" applyFill="1" applyBorder="1" applyAlignment="1">
      <alignment horizontal="center"/>
    </xf>
    <xf numFmtId="0" fontId="36" fillId="2" borderId="0" xfId="0" applyFont="1" applyFill="1"/>
    <xf numFmtId="0" fontId="32" fillId="2" borderId="16" xfId="0" applyFont="1" applyFill="1" applyBorder="1"/>
    <xf numFmtId="0" fontId="32" fillId="2" borderId="16" xfId="0" applyFont="1" applyFill="1" applyBorder="1" applyAlignment="1">
      <alignment horizontal="left"/>
    </xf>
    <xf numFmtId="2" fontId="32" fillId="2" borderId="44" xfId="0" applyNumberFormat="1" applyFont="1" applyFill="1" applyBorder="1" applyAlignment="1">
      <alignment horizontal="center"/>
    </xf>
    <xf numFmtId="39" fontId="32" fillId="2" borderId="42" xfId="1" applyNumberFormat="1" applyFont="1" applyFill="1" applyBorder="1" applyAlignment="1">
      <alignment horizontal="center"/>
    </xf>
    <xf numFmtId="39" fontId="32" fillId="2" borderId="8" xfId="1" applyNumberFormat="1" applyFont="1" applyFill="1" applyBorder="1" applyAlignment="1">
      <alignment horizontal="center"/>
    </xf>
    <xf numFmtId="0" fontId="14" fillId="2" borderId="3" xfId="0" applyFont="1" applyFill="1" applyBorder="1" applyAlignment="1">
      <alignment horizontal="center"/>
    </xf>
    <xf numFmtId="0" fontId="14" fillId="2" borderId="33" xfId="0" applyFont="1" applyFill="1" applyBorder="1" applyAlignment="1">
      <alignment horizontal="center"/>
    </xf>
    <xf numFmtId="0" fontId="16" fillId="2" borderId="45" xfId="0" applyFont="1" applyFill="1" applyBorder="1"/>
    <xf numFmtId="0" fontId="17" fillId="2" borderId="6" xfId="0" applyFont="1" applyFill="1" applyBorder="1" applyAlignment="1">
      <alignment horizontal="center"/>
    </xf>
    <xf numFmtId="0" fontId="17" fillId="2" borderId="7" xfId="0" applyFont="1" applyFill="1" applyBorder="1" applyAlignment="1">
      <alignment horizontal="center"/>
    </xf>
    <xf numFmtId="0" fontId="17" fillId="2" borderId="16" xfId="0" applyFont="1" applyFill="1" applyBorder="1" applyAlignment="1">
      <alignment horizontal="center"/>
    </xf>
    <xf numFmtId="0" fontId="17" fillId="2" borderId="25" xfId="0" applyFont="1" applyFill="1" applyBorder="1" applyAlignment="1">
      <alignment horizontal="center"/>
    </xf>
    <xf numFmtId="0" fontId="17" fillId="2" borderId="26" xfId="0" applyFont="1" applyFill="1" applyBorder="1" applyAlignment="1">
      <alignment horizontal="center"/>
    </xf>
    <xf numFmtId="164" fontId="18" fillId="2" borderId="45" xfId="1" applyNumberFormat="1" applyFont="1" applyFill="1" applyBorder="1" applyAlignment="1">
      <alignment horizontal="center"/>
    </xf>
    <xf numFmtId="0" fontId="16" fillId="2" borderId="46" xfId="0" applyFont="1" applyFill="1" applyBorder="1"/>
    <xf numFmtId="0" fontId="31" fillId="2" borderId="33" xfId="0" applyFont="1" applyFill="1" applyBorder="1" applyAlignment="1">
      <alignment horizontal="center"/>
    </xf>
    <xf numFmtId="164" fontId="18" fillId="2" borderId="26" xfId="1" applyNumberFormat="1" applyFont="1" applyFill="1" applyBorder="1" applyAlignment="1">
      <alignment horizontal="center"/>
    </xf>
    <xf numFmtId="0" fontId="14" fillId="2" borderId="0" xfId="0" applyFont="1" applyFill="1" applyAlignment="1">
      <alignment horizontal="center"/>
    </xf>
    <xf numFmtId="0" fontId="14" fillId="2" borderId="38" xfId="0" applyFont="1" applyFill="1" applyBorder="1" applyAlignment="1">
      <alignment horizontal="center" wrapText="1"/>
    </xf>
    <xf numFmtId="37" fontId="14" fillId="2" borderId="37" xfId="1" applyNumberFormat="1" applyFont="1" applyFill="1" applyBorder="1" applyAlignment="1">
      <alignment horizontal="center"/>
    </xf>
    <xf numFmtId="0" fontId="32" fillId="2" borderId="39" xfId="0" applyFont="1" applyFill="1" applyBorder="1"/>
    <xf numFmtId="0" fontId="22" fillId="0" borderId="16" xfId="0" applyFont="1" applyBorder="1"/>
    <xf numFmtId="0" fontId="22" fillId="2" borderId="6" xfId="0" applyFont="1" applyFill="1" applyBorder="1"/>
    <xf numFmtId="0" fontId="22" fillId="2" borderId="29" xfId="0" applyFont="1" applyFill="1" applyBorder="1"/>
    <xf numFmtId="0" fontId="22" fillId="2" borderId="39" xfId="0" applyFont="1" applyFill="1" applyBorder="1"/>
    <xf numFmtId="0" fontId="28" fillId="2" borderId="40" xfId="0" applyFont="1" applyFill="1" applyBorder="1"/>
    <xf numFmtId="0" fontId="22" fillId="2" borderId="7" xfId="0" applyFont="1" applyFill="1" applyBorder="1"/>
    <xf numFmtId="0" fontId="38" fillId="2" borderId="6" xfId="0" applyFont="1" applyFill="1" applyBorder="1"/>
    <xf numFmtId="0" fontId="28" fillId="2" borderId="0" xfId="0" applyFont="1" applyFill="1"/>
    <xf numFmtId="0" fontId="16" fillId="2" borderId="39" xfId="0" applyFont="1" applyFill="1" applyBorder="1"/>
    <xf numFmtId="0" fontId="17" fillId="2" borderId="4" xfId="0" applyFont="1" applyFill="1" applyBorder="1" applyAlignment="1">
      <alignment horizontal="center"/>
    </xf>
    <xf numFmtId="0" fontId="17" fillId="2" borderId="12" xfId="0" applyFont="1" applyFill="1" applyBorder="1" applyAlignment="1">
      <alignment horizontal="center"/>
    </xf>
    <xf numFmtId="0" fontId="17" fillId="2" borderId="13" xfId="0" applyFont="1" applyFill="1" applyBorder="1" applyAlignment="1">
      <alignment horizontal="center"/>
    </xf>
    <xf numFmtId="0" fontId="17" fillId="2" borderId="8" xfId="0" applyFont="1" applyFill="1" applyBorder="1" applyAlignment="1">
      <alignment horizontal="center"/>
    </xf>
    <xf numFmtId="0" fontId="9" fillId="3" borderId="15" xfId="0" applyFont="1" applyFill="1" applyBorder="1" applyAlignment="1">
      <alignment horizontal="left"/>
    </xf>
    <xf numFmtId="0" fontId="13" fillId="3" borderId="18" xfId="0" applyFont="1" applyFill="1" applyBorder="1"/>
    <xf numFmtId="0" fontId="17" fillId="2" borderId="37" xfId="0" applyFont="1" applyFill="1" applyBorder="1" applyAlignment="1">
      <alignment horizontal="center"/>
    </xf>
    <xf numFmtId="0" fontId="17" fillId="2" borderId="31" xfId="0" applyFont="1" applyFill="1" applyBorder="1" applyAlignment="1">
      <alignment horizontal="center"/>
    </xf>
    <xf numFmtId="0" fontId="40" fillId="2" borderId="0" xfId="0" applyFont="1" applyFill="1"/>
    <xf numFmtId="0" fontId="30" fillId="2" borderId="0" xfId="0" applyFont="1" applyFill="1"/>
    <xf numFmtId="0" fontId="16" fillId="2" borderId="2" xfId="0" applyFont="1" applyFill="1" applyBorder="1"/>
    <xf numFmtId="0" fontId="16" fillId="2" borderId="13" xfId="0" applyFont="1" applyFill="1" applyBorder="1"/>
    <xf numFmtId="0" fontId="35" fillId="2" borderId="12" xfId="0" applyFont="1" applyFill="1" applyBorder="1"/>
    <xf numFmtId="0" fontId="16" fillId="2" borderId="8" xfId="0" applyFont="1" applyFill="1" applyBorder="1"/>
    <xf numFmtId="0" fontId="41" fillId="2" borderId="0" xfId="0" applyFont="1" applyFill="1" applyAlignment="1">
      <alignment horizontal="center"/>
    </xf>
    <xf numFmtId="37" fontId="14" fillId="2" borderId="0" xfId="1" applyNumberFormat="1" applyFont="1" applyFill="1" applyBorder="1" applyAlignment="1">
      <alignment horizontal="center"/>
    </xf>
    <xf numFmtId="0" fontId="24" fillId="2" borderId="0" xfId="0" applyFont="1" applyFill="1" applyAlignment="1">
      <alignment horizontal="left"/>
    </xf>
    <xf numFmtId="0" fontId="17" fillId="2" borderId="39" xfId="0" applyFont="1" applyFill="1" applyBorder="1"/>
    <xf numFmtId="3" fontId="22" fillId="2" borderId="0" xfId="1" applyNumberFormat="1" applyFont="1" applyFill="1" applyAlignment="1">
      <alignment horizontal="left"/>
    </xf>
    <xf numFmtId="0" fontId="0" fillId="2" borderId="16" xfId="0" applyFill="1" applyBorder="1"/>
    <xf numFmtId="0" fontId="13" fillId="2" borderId="38" xfId="0" applyFont="1" applyFill="1" applyBorder="1" applyAlignment="1">
      <alignment horizontal="left"/>
    </xf>
    <xf numFmtId="0" fontId="25" fillId="2" borderId="47" xfId="0" applyFont="1" applyFill="1" applyBorder="1"/>
    <xf numFmtId="0" fontId="23" fillId="2" borderId="25" xfId="0" applyFont="1" applyFill="1" applyBorder="1" applyAlignment="1">
      <alignment horizontal="center"/>
    </xf>
    <xf numFmtId="0" fontId="23" fillId="2" borderId="48" xfId="0" applyFont="1" applyFill="1" applyBorder="1" applyAlignment="1">
      <alignment horizontal="center"/>
    </xf>
    <xf numFmtId="0" fontId="23" fillId="2" borderId="0" xfId="0" applyFont="1" applyFill="1" applyAlignment="1">
      <alignment horizontal="center"/>
    </xf>
    <xf numFmtId="0" fontId="14" fillId="0" borderId="3" xfId="0" applyFont="1" applyBorder="1" applyAlignment="1">
      <alignment horizontal="center" wrapText="1"/>
    </xf>
    <xf numFmtId="9" fontId="14" fillId="0" borderId="3" xfId="0" applyNumberFormat="1" applyFont="1" applyBorder="1" applyAlignment="1">
      <alignment horizontal="center" wrapText="1"/>
    </xf>
    <xf numFmtId="0" fontId="9" fillId="0" borderId="3" xfId="0" applyFont="1" applyBorder="1" applyAlignment="1">
      <alignment horizontal="center" wrapText="1"/>
    </xf>
    <xf numFmtId="9" fontId="14" fillId="3" borderId="3" xfId="0" applyNumberFormat="1" applyFont="1" applyFill="1" applyBorder="1" applyAlignment="1">
      <alignment horizontal="center" wrapText="1"/>
    </xf>
    <xf numFmtId="0" fontId="14" fillId="3" borderId="13" xfId="0" applyFont="1" applyFill="1" applyBorder="1"/>
    <xf numFmtId="3" fontId="9" fillId="3" borderId="14" xfId="1" applyNumberFormat="1" applyFont="1" applyFill="1" applyBorder="1" applyAlignment="1">
      <alignment horizontal="center"/>
    </xf>
    <xf numFmtId="3" fontId="9" fillId="3" borderId="20" xfId="1" applyNumberFormat="1" applyFont="1" applyFill="1" applyBorder="1" applyAlignment="1">
      <alignment horizontal="center"/>
    </xf>
    <xf numFmtId="3" fontId="9" fillId="3" borderId="3" xfId="1" applyNumberFormat="1" applyFont="1" applyFill="1" applyBorder="1" applyAlignment="1">
      <alignment horizontal="center"/>
    </xf>
    <xf numFmtId="0" fontId="14" fillId="3" borderId="3" xfId="0" applyFont="1" applyFill="1" applyBorder="1" applyAlignment="1">
      <alignment horizontal="center" wrapText="1"/>
    </xf>
    <xf numFmtId="3" fontId="9" fillId="3" borderId="15" xfId="1" applyNumberFormat="1" applyFont="1" applyFill="1" applyBorder="1" applyAlignment="1">
      <alignment horizontal="center"/>
    </xf>
    <xf numFmtId="0" fontId="14" fillId="3" borderId="12" xfId="0" applyFont="1" applyFill="1" applyBorder="1" applyAlignment="1">
      <alignment horizontal="center"/>
    </xf>
    <xf numFmtId="0" fontId="14" fillId="3" borderId="24" xfId="0" applyFont="1" applyFill="1" applyBorder="1"/>
    <xf numFmtId="0" fontId="14" fillId="3" borderId="8" xfId="0" applyFont="1" applyFill="1" applyBorder="1"/>
    <xf numFmtId="0" fontId="14" fillId="3" borderId="21" xfId="0" applyFont="1" applyFill="1" applyBorder="1" applyAlignment="1">
      <alignment horizontal="center" wrapText="1"/>
    </xf>
    <xf numFmtId="3" fontId="9" fillId="3" borderId="22" xfId="0" applyNumberFormat="1" applyFont="1" applyFill="1" applyBorder="1" applyAlignment="1">
      <alignment horizontal="center"/>
    </xf>
    <xf numFmtId="3" fontId="9" fillId="3" borderId="49" xfId="0" applyNumberFormat="1" applyFont="1" applyFill="1" applyBorder="1" applyAlignment="1">
      <alignment horizontal="center"/>
    </xf>
    <xf numFmtId="3" fontId="9" fillId="3" borderId="21" xfId="0" applyNumberFormat="1" applyFont="1" applyFill="1" applyBorder="1" applyAlignment="1">
      <alignment horizontal="center"/>
    </xf>
    <xf numFmtId="3" fontId="9" fillId="3" borderId="50" xfId="0" applyNumberFormat="1" applyFont="1" applyFill="1" applyBorder="1" applyAlignment="1">
      <alignment horizontal="center"/>
    </xf>
    <xf numFmtId="3" fontId="23" fillId="0" borderId="14" xfId="1" applyNumberFormat="1" applyFont="1" applyBorder="1" applyAlignment="1">
      <alignment horizontal="center"/>
    </xf>
    <xf numFmtId="3" fontId="23" fillId="0" borderId="15" xfId="1" applyNumberFormat="1" applyFont="1" applyBorder="1" applyAlignment="1">
      <alignment horizontal="center"/>
    </xf>
    <xf numFmtId="3" fontId="23" fillId="0" borderId="20" xfId="1" applyNumberFormat="1" applyFont="1" applyBorder="1" applyAlignment="1">
      <alignment horizontal="center"/>
    </xf>
    <xf numFmtId="3" fontId="23" fillId="0" borderId="3" xfId="1" applyNumberFormat="1" applyFont="1" applyBorder="1" applyAlignment="1">
      <alignment horizontal="center"/>
    </xf>
    <xf numFmtId="3" fontId="23" fillId="0" borderId="22" xfId="0" applyNumberFormat="1" applyFont="1" applyBorder="1" applyAlignment="1">
      <alignment horizontal="center"/>
    </xf>
    <xf numFmtId="3" fontId="23" fillId="0" borderId="49" xfId="0" applyNumberFormat="1" applyFont="1" applyBorder="1" applyAlignment="1">
      <alignment horizontal="center"/>
    </xf>
    <xf numFmtId="3" fontId="23" fillId="0" borderId="24" xfId="0" applyNumberFormat="1" applyFont="1" applyBorder="1" applyAlignment="1">
      <alignment horizontal="center"/>
    </xf>
    <xf numFmtId="3" fontId="23" fillId="0" borderId="21" xfId="0" applyNumberFormat="1" applyFont="1" applyBorder="1" applyAlignment="1">
      <alignment horizontal="center"/>
    </xf>
    <xf numFmtId="3" fontId="27" fillId="0" borderId="22" xfId="1" applyNumberFormat="1" applyFont="1" applyBorder="1" applyAlignment="1">
      <alignment horizontal="center"/>
    </xf>
    <xf numFmtId="3" fontId="27" fillId="0" borderId="49" xfId="1" applyNumberFormat="1" applyFont="1" applyBorder="1" applyAlignment="1">
      <alignment horizontal="center"/>
    </xf>
    <xf numFmtId="3" fontId="27" fillId="0" borderId="50" xfId="1" applyNumberFormat="1" applyFont="1" applyBorder="1" applyAlignment="1">
      <alignment horizontal="center"/>
    </xf>
    <xf numFmtId="0" fontId="14" fillId="0" borderId="29" xfId="0" applyFont="1" applyBorder="1" applyAlignment="1">
      <alignment horizontal="center" wrapText="1"/>
    </xf>
    <xf numFmtId="0" fontId="14" fillId="0" borderId="40" xfId="0" applyFont="1" applyBorder="1"/>
    <xf numFmtId="3" fontId="9" fillId="0" borderId="51" xfId="1" applyNumberFormat="1" applyFont="1" applyFill="1" applyBorder="1" applyAlignment="1">
      <alignment horizontal="center"/>
    </xf>
    <xf numFmtId="3" fontId="9" fillId="0" borderId="52" xfId="1" applyNumberFormat="1" applyFont="1" applyFill="1" applyBorder="1" applyAlignment="1">
      <alignment horizontal="center"/>
    </xf>
    <xf numFmtId="3" fontId="9" fillId="0" borderId="47" xfId="1" applyNumberFormat="1" applyFont="1" applyFill="1" applyBorder="1" applyAlignment="1">
      <alignment horizontal="center"/>
    </xf>
    <xf numFmtId="3" fontId="9" fillId="0" borderId="29" xfId="1" applyNumberFormat="1" applyFont="1" applyFill="1" applyBorder="1" applyAlignment="1">
      <alignment horizontal="center"/>
    </xf>
    <xf numFmtId="0" fontId="14" fillId="2" borderId="5" xfId="0" applyFont="1" applyFill="1" applyBorder="1"/>
    <xf numFmtId="0" fontId="14" fillId="2" borderId="4" xfId="0" applyFont="1" applyFill="1" applyBorder="1"/>
    <xf numFmtId="3" fontId="22" fillId="2" borderId="0" xfId="0" applyNumberFormat="1" applyFont="1" applyFill="1"/>
    <xf numFmtId="0" fontId="21" fillId="2" borderId="0" xfId="0" applyFont="1" applyFill="1"/>
    <xf numFmtId="0" fontId="16" fillId="2" borderId="38" xfId="0" applyFont="1" applyFill="1" applyBorder="1"/>
    <xf numFmtId="0" fontId="32" fillId="0" borderId="29" xfId="0" applyFont="1" applyBorder="1" applyAlignment="1">
      <alignment horizontal="center" wrapText="1"/>
    </xf>
    <xf numFmtId="164" fontId="16" fillId="0" borderId="52" xfId="0" applyNumberFormat="1" applyFont="1" applyBorder="1" applyAlignment="1">
      <alignment horizontal="center"/>
    </xf>
    <xf numFmtId="0" fontId="31" fillId="0" borderId="29" xfId="0" applyFont="1" applyBorder="1" applyAlignment="1">
      <alignment horizontal="center"/>
    </xf>
    <xf numFmtId="0" fontId="16" fillId="2" borderId="26" xfId="0" applyFont="1" applyFill="1" applyBorder="1"/>
    <xf numFmtId="164" fontId="16" fillId="0" borderId="53" xfId="1" applyNumberFormat="1" applyFont="1" applyFill="1" applyBorder="1"/>
    <xf numFmtId="164" fontId="16" fillId="0" borderId="54" xfId="1" applyNumberFormat="1" applyFont="1" applyFill="1" applyBorder="1"/>
    <xf numFmtId="164" fontId="16" fillId="0" borderId="55" xfId="1" applyNumberFormat="1" applyFont="1" applyFill="1" applyBorder="1"/>
    <xf numFmtId="164" fontId="16" fillId="0" borderId="52" xfId="0" applyNumberFormat="1" applyFont="1" applyBorder="1"/>
    <xf numFmtId="0" fontId="45" fillId="0" borderId="56" xfId="0" applyFont="1" applyBorder="1" applyAlignment="1">
      <alignment horizontal="center"/>
    </xf>
    <xf numFmtId="0" fontId="33" fillId="0" borderId="57" xfId="0" applyFont="1" applyBorder="1" applyAlignment="1">
      <alignment horizontal="center"/>
    </xf>
    <xf numFmtId="0" fontId="33" fillId="0" borderId="56" xfId="0" applyFont="1" applyBorder="1" applyAlignment="1">
      <alignment horizontal="center"/>
    </xf>
    <xf numFmtId="164" fontId="16" fillId="2" borderId="0" xfId="0" applyNumberFormat="1" applyFont="1" applyFill="1" applyAlignment="1">
      <alignment horizontal="center"/>
    </xf>
    <xf numFmtId="0" fontId="0" fillId="2" borderId="39" xfId="0" applyFill="1" applyBorder="1"/>
    <xf numFmtId="164" fontId="16" fillId="2" borderId="0" xfId="1" applyNumberFormat="1" applyFont="1" applyFill="1" applyBorder="1"/>
    <xf numFmtId="164" fontId="16" fillId="2" borderId="9" xfId="0" applyNumberFormat="1" applyFont="1" applyFill="1" applyBorder="1" applyAlignment="1">
      <alignment horizontal="center"/>
    </xf>
    <xf numFmtId="0" fontId="33" fillId="0" borderId="2" xfId="0" applyFont="1" applyBorder="1" applyAlignment="1">
      <alignment horizontal="center"/>
    </xf>
    <xf numFmtId="3" fontId="16" fillId="0" borderId="53" xfId="1" applyNumberFormat="1" applyFont="1" applyFill="1" applyBorder="1" applyAlignment="1">
      <alignment horizontal="center"/>
    </xf>
    <xf numFmtId="3" fontId="16" fillId="0" borderId="51" xfId="1" applyNumberFormat="1" applyFont="1" applyFill="1" applyBorder="1" applyAlignment="1">
      <alignment horizontal="center"/>
    </xf>
    <xf numFmtId="164" fontId="16" fillId="2" borderId="23" xfId="0" applyNumberFormat="1" applyFont="1" applyFill="1" applyBorder="1" applyAlignment="1">
      <alignment horizontal="center"/>
    </xf>
    <xf numFmtId="0" fontId="24" fillId="2" borderId="0" xfId="0" applyFont="1" applyFill="1" applyAlignment="1">
      <alignment horizontal="center"/>
    </xf>
    <xf numFmtId="0" fontId="26" fillId="2" borderId="40" xfId="0" applyFont="1" applyFill="1" applyBorder="1" applyAlignment="1">
      <alignment horizontal="center"/>
    </xf>
    <xf numFmtId="3" fontId="16" fillId="2" borderId="1" xfId="0" applyNumberFormat="1" applyFont="1" applyFill="1" applyBorder="1" applyAlignment="1">
      <alignment horizontal="center"/>
    </xf>
    <xf numFmtId="0" fontId="17" fillId="2" borderId="0" xfId="0" applyFont="1" applyFill="1" applyAlignment="1">
      <alignment horizontal="center"/>
    </xf>
    <xf numFmtId="0" fontId="31" fillId="0" borderId="38" xfId="0" applyFont="1" applyBorder="1" applyAlignment="1">
      <alignment horizontal="center"/>
    </xf>
    <xf numFmtId="0" fontId="31" fillId="0" borderId="41" xfId="0" applyFont="1" applyBorder="1" applyAlignment="1">
      <alignment horizontal="center"/>
    </xf>
    <xf numFmtId="3" fontId="16" fillId="2" borderId="59" xfId="0" applyNumberFormat="1" applyFont="1" applyFill="1" applyBorder="1" applyAlignment="1">
      <alignment horizontal="center"/>
    </xf>
    <xf numFmtId="3" fontId="16" fillId="2" borderId="53" xfId="0" applyNumberFormat="1" applyFont="1" applyFill="1" applyBorder="1" applyAlignment="1">
      <alignment horizontal="center"/>
    </xf>
    <xf numFmtId="3" fontId="16" fillId="2" borderId="52" xfId="0" applyNumberFormat="1" applyFont="1" applyFill="1" applyBorder="1" applyAlignment="1">
      <alignment horizontal="center"/>
    </xf>
    <xf numFmtId="3" fontId="16" fillId="2" borderId="54" xfId="0" applyNumberFormat="1" applyFont="1" applyFill="1" applyBorder="1" applyAlignment="1">
      <alignment horizontal="center"/>
    </xf>
    <xf numFmtId="37" fontId="16" fillId="0" borderId="53" xfId="1" applyNumberFormat="1" applyFont="1" applyBorder="1" applyAlignment="1">
      <alignment horizontal="center"/>
    </xf>
    <xf numFmtId="37" fontId="16" fillId="0" borderId="52" xfId="1" applyNumberFormat="1" applyFont="1" applyBorder="1" applyAlignment="1">
      <alignment horizontal="center"/>
    </xf>
    <xf numFmtId="3" fontId="16" fillId="2" borderId="55" xfId="0" applyNumberFormat="1" applyFont="1" applyFill="1" applyBorder="1" applyAlignment="1">
      <alignment horizontal="center"/>
    </xf>
    <xf numFmtId="3" fontId="16" fillId="2" borderId="58" xfId="0" applyNumberFormat="1" applyFont="1" applyFill="1" applyBorder="1" applyAlignment="1">
      <alignment horizontal="center"/>
    </xf>
    <xf numFmtId="1" fontId="33" fillId="0" borderId="57" xfId="0" applyNumberFormat="1" applyFont="1" applyBorder="1" applyAlignment="1">
      <alignment horizontal="center"/>
    </xf>
    <xf numFmtId="0" fontId="17" fillId="2" borderId="29" xfId="0" applyFont="1" applyFill="1" applyBorder="1" applyAlignment="1">
      <alignment horizontal="center" wrapText="1"/>
    </xf>
    <xf numFmtId="0" fontId="17" fillId="2" borderId="7" xfId="0" applyFont="1" applyFill="1" applyBorder="1" applyAlignment="1">
      <alignment horizontal="center" wrapText="1"/>
    </xf>
    <xf numFmtId="0" fontId="28" fillId="2" borderId="6" xfId="0" applyFont="1" applyFill="1" applyBorder="1" applyAlignment="1">
      <alignment horizontal="center" wrapText="1"/>
    </xf>
    <xf numFmtId="3" fontId="31" fillId="2" borderId="29" xfId="0" applyNumberFormat="1" applyFont="1" applyFill="1" applyBorder="1" applyAlignment="1">
      <alignment horizontal="center" wrapText="1"/>
    </xf>
    <xf numFmtId="3" fontId="31" fillId="2" borderId="29" xfId="0" applyNumberFormat="1" applyFont="1" applyFill="1" applyBorder="1" applyAlignment="1">
      <alignment horizontal="center"/>
    </xf>
    <xf numFmtId="3" fontId="31" fillId="2" borderId="7" xfId="0" applyNumberFormat="1" applyFont="1" applyFill="1" applyBorder="1" applyAlignment="1">
      <alignment horizontal="center"/>
    </xf>
    <xf numFmtId="0" fontId="16" fillId="2" borderId="6" xfId="0" applyFont="1" applyFill="1" applyBorder="1" applyAlignment="1">
      <alignment horizontal="center" wrapText="1"/>
    </xf>
    <xf numFmtId="3" fontId="16" fillId="2" borderId="29" xfId="0" applyNumberFormat="1" applyFont="1" applyFill="1" applyBorder="1" applyAlignment="1">
      <alignment horizontal="center" wrapText="1"/>
    </xf>
    <xf numFmtId="3" fontId="16" fillId="2" borderId="29" xfId="0" applyNumberFormat="1" applyFont="1" applyFill="1" applyBorder="1" applyAlignment="1">
      <alignment horizontal="center"/>
    </xf>
    <xf numFmtId="0" fontId="33" fillId="2" borderId="57" xfId="0" applyFont="1" applyFill="1" applyBorder="1" applyAlignment="1">
      <alignment horizontal="center"/>
    </xf>
    <xf numFmtId="3" fontId="16" fillId="2" borderId="52" xfId="0" applyNumberFormat="1" applyFont="1" applyFill="1" applyBorder="1" applyAlignment="1">
      <alignment horizontal="center" wrapText="1"/>
    </xf>
    <xf numFmtId="44" fontId="29" fillId="2" borderId="29" xfId="3" applyFont="1" applyFill="1" applyBorder="1"/>
    <xf numFmtId="0" fontId="17" fillId="0" borderId="29" xfId="0" applyFont="1" applyBorder="1" applyAlignment="1">
      <alignment horizontal="center" wrapText="1"/>
    </xf>
    <xf numFmtId="3" fontId="29" fillId="0" borderId="29" xfId="0" applyNumberFormat="1" applyFont="1" applyBorder="1" applyAlignment="1">
      <alignment horizontal="center"/>
    </xf>
    <xf numFmtId="0" fontId="47" fillId="0" borderId="29" xfId="0" applyFont="1" applyBorder="1" applyAlignment="1">
      <alignment horizontal="center"/>
    </xf>
    <xf numFmtId="3" fontId="42" fillId="2" borderId="37" xfId="0" applyNumberFormat="1" applyFont="1" applyFill="1" applyBorder="1" applyAlignment="1">
      <alignment horizontal="center"/>
    </xf>
    <xf numFmtId="0" fontId="42" fillId="2" borderId="11" xfId="0" applyFont="1" applyFill="1" applyBorder="1" applyAlignment="1">
      <alignment horizontal="center"/>
    </xf>
    <xf numFmtId="8" fontId="42" fillId="2" borderId="52" xfId="0" applyNumberFormat="1" applyFont="1" applyFill="1" applyBorder="1"/>
    <xf numFmtId="8" fontId="42" fillId="2" borderId="47" xfId="0" applyNumberFormat="1" applyFont="1" applyFill="1" applyBorder="1"/>
    <xf numFmtId="0" fontId="20" fillId="2" borderId="40" xfId="0" applyFont="1" applyFill="1" applyBorder="1"/>
    <xf numFmtId="0" fontId="20" fillId="3" borderId="40" xfId="0" applyFont="1" applyFill="1" applyBorder="1"/>
    <xf numFmtId="3" fontId="25" fillId="2" borderId="57" xfId="0" applyNumberFormat="1" applyFont="1" applyFill="1" applyBorder="1" applyAlignment="1">
      <alignment horizontal="center"/>
    </xf>
    <xf numFmtId="3" fontId="25" fillId="2" borderId="10" xfId="0" applyNumberFormat="1" applyFont="1" applyFill="1" applyBorder="1" applyAlignment="1">
      <alignment horizontal="center"/>
    </xf>
    <xf numFmtId="3" fontId="25" fillId="2" borderId="41" xfId="0" applyNumberFormat="1" applyFont="1" applyFill="1" applyBorder="1" applyAlignment="1">
      <alignment horizontal="center"/>
    </xf>
    <xf numFmtId="0" fontId="29" fillId="2" borderId="7" xfId="0" applyFont="1" applyFill="1" applyBorder="1"/>
    <xf numFmtId="0" fontId="20" fillId="2" borderId="54" xfId="0" applyFont="1" applyFill="1" applyBorder="1"/>
    <xf numFmtId="0" fontId="20" fillId="2" borderId="62" xfId="0" applyFont="1" applyFill="1" applyBorder="1"/>
    <xf numFmtId="0" fontId="25" fillId="2" borderId="53" xfId="0" applyFont="1" applyFill="1" applyBorder="1"/>
    <xf numFmtId="3" fontId="23" fillId="2" borderId="52" xfId="0" applyNumberFormat="1" applyFont="1" applyFill="1" applyBorder="1" applyAlignment="1">
      <alignment horizontal="center" wrapText="1"/>
    </xf>
    <xf numFmtId="0" fontId="32" fillId="2" borderId="29" xfId="0" applyFont="1" applyFill="1" applyBorder="1" applyAlignment="1">
      <alignment horizontal="center" wrapText="1"/>
    </xf>
    <xf numFmtId="8" fontId="42" fillId="2" borderId="53" xfId="0" applyNumberFormat="1" applyFont="1" applyFill="1" applyBorder="1"/>
    <xf numFmtId="0" fontId="44" fillId="0" borderId="18" xfId="0" applyFont="1" applyBorder="1" applyAlignment="1">
      <alignment horizontal="center"/>
    </xf>
    <xf numFmtId="0" fontId="44" fillId="0" borderId="19" xfId="0" applyFont="1" applyBorder="1" applyAlignment="1">
      <alignment horizontal="center"/>
    </xf>
    <xf numFmtId="164" fontId="23" fillId="0" borderId="53" xfId="1" applyNumberFormat="1" applyFont="1" applyFill="1" applyBorder="1"/>
    <xf numFmtId="164" fontId="23" fillId="0" borderId="52" xfId="0" applyNumberFormat="1" applyFont="1" applyBorder="1" applyAlignment="1">
      <alignment horizontal="center"/>
    </xf>
    <xf numFmtId="164" fontId="16" fillId="2" borderId="63" xfId="1" applyNumberFormat="1" applyFont="1" applyFill="1" applyBorder="1"/>
    <xf numFmtId="0" fontId="16" fillId="2" borderId="64" xfId="0" applyFont="1" applyFill="1" applyBorder="1"/>
    <xf numFmtId="3" fontId="16" fillId="2" borderId="53" xfId="0" applyNumberFormat="1" applyFont="1" applyFill="1" applyBorder="1" applyAlignment="1">
      <alignment horizontal="center" wrapText="1"/>
    </xf>
    <xf numFmtId="0" fontId="31" fillId="2" borderId="2" xfId="0" applyFont="1" applyFill="1" applyBorder="1" applyAlignment="1">
      <alignment horizontal="center"/>
    </xf>
    <xf numFmtId="0" fontId="23" fillId="2" borderId="21" xfId="0" applyFont="1" applyFill="1" applyBorder="1"/>
    <xf numFmtId="0" fontId="14" fillId="0" borderId="41" xfId="0" applyFont="1" applyBorder="1"/>
    <xf numFmtId="0" fontId="14" fillId="2" borderId="63" xfId="0" applyFont="1" applyFill="1" applyBorder="1"/>
    <xf numFmtId="0" fontId="14" fillId="0" borderId="38" xfId="0" applyFont="1" applyBorder="1"/>
    <xf numFmtId="0" fontId="14" fillId="0" borderId="37" xfId="0" applyFont="1" applyBorder="1" applyAlignment="1">
      <alignment horizontal="center"/>
    </xf>
    <xf numFmtId="37" fontId="14" fillId="3" borderId="58" xfId="1" applyNumberFormat="1" applyFont="1" applyFill="1" applyBorder="1" applyAlignment="1">
      <alignment horizontal="center"/>
    </xf>
    <xf numFmtId="0" fontId="16" fillId="2" borderId="63" xfId="0" applyFont="1" applyFill="1" applyBorder="1"/>
    <xf numFmtId="0" fontId="26" fillId="2" borderId="39" xfId="0" applyFont="1" applyFill="1" applyBorder="1" applyAlignment="1">
      <alignment horizontal="center"/>
    </xf>
    <xf numFmtId="2" fontId="32" fillId="2" borderId="39" xfId="0" applyNumberFormat="1" applyFont="1" applyFill="1" applyBorder="1" applyAlignment="1">
      <alignment horizontal="center"/>
    </xf>
    <xf numFmtId="2" fontId="32" fillId="2" borderId="40" xfId="0" applyNumberFormat="1" applyFont="1" applyFill="1" applyBorder="1" applyAlignment="1">
      <alignment horizontal="center"/>
    </xf>
    <xf numFmtId="0" fontId="17" fillId="2" borderId="41" xfId="0" applyFont="1" applyFill="1" applyBorder="1" applyAlignment="1">
      <alignment horizontal="center"/>
    </xf>
    <xf numFmtId="0" fontId="14" fillId="2" borderId="41" xfId="0" applyFont="1" applyFill="1" applyBorder="1" applyAlignment="1">
      <alignment horizontal="center"/>
    </xf>
    <xf numFmtId="0" fontId="25" fillId="2" borderId="6" xfId="0" applyFont="1" applyFill="1" applyBorder="1"/>
    <xf numFmtId="0" fontId="25" fillId="2" borderId="29" xfId="0" applyFont="1" applyFill="1" applyBorder="1"/>
    <xf numFmtId="0" fontId="20" fillId="2" borderId="29" xfId="0" applyFont="1" applyFill="1" applyBorder="1"/>
    <xf numFmtId="7" fontId="42" fillId="2" borderId="7" xfId="3" applyNumberFormat="1" applyFont="1" applyFill="1" applyBorder="1"/>
    <xf numFmtId="0" fontId="13" fillId="0" borderId="35" xfId="0" applyFont="1" applyBorder="1"/>
    <xf numFmtId="0" fontId="9" fillId="0" borderId="31" xfId="0" applyFont="1" applyBorder="1" applyAlignment="1">
      <alignment wrapText="1"/>
    </xf>
    <xf numFmtId="37" fontId="16" fillId="2" borderId="37" xfId="1" applyNumberFormat="1" applyFont="1" applyFill="1" applyBorder="1"/>
    <xf numFmtId="0" fontId="25" fillId="2" borderId="12" xfId="0" applyFont="1" applyFill="1" applyBorder="1" applyAlignment="1">
      <alignment horizontal="center"/>
    </xf>
    <xf numFmtId="0" fontId="23" fillId="2" borderId="13" xfId="0" applyFont="1" applyFill="1" applyBorder="1" applyAlignment="1">
      <alignment horizontal="center"/>
    </xf>
    <xf numFmtId="0" fontId="32" fillId="4" borderId="29" xfId="0" applyFont="1" applyFill="1" applyBorder="1" applyAlignment="1">
      <alignment horizontal="center" wrapText="1"/>
    </xf>
    <xf numFmtId="3" fontId="48" fillId="2" borderId="0" xfId="0" applyNumberFormat="1" applyFont="1" applyFill="1" applyAlignment="1">
      <alignment horizontal="center"/>
    </xf>
    <xf numFmtId="0" fontId="13" fillId="3" borderId="15" xfId="0" applyFont="1" applyFill="1" applyBorder="1"/>
    <xf numFmtId="0" fontId="9" fillId="2" borderId="49" xfId="0" applyFont="1" applyFill="1" applyBorder="1"/>
    <xf numFmtId="0" fontId="9" fillId="5" borderId="49" xfId="0" applyFont="1" applyFill="1" applyBorder="1"/>
    <xf numFmtId="0" fontId="42" fillId="2" borderId="49" xfId="0" applyFont="1" applyFill="1" applyBorder="1"/>
    <xf numFmtId="0" fontId="9" fillId="2" borderId="49" xfId="0" applyFont="1" applyFill="1" applyBorder="1" applyAlignment="1">
      <alignment wrapText="1"/>
    </xf>
    <xf numFmtId="0" fontId="14" fillId="0" borderId="37" xfId="0" applyFont="1" applyBorder="1"/>
    <xf numFmtId="0" fontId="42" fillId="3" borderId="49" xfId="0" applyFont="1" applyFill="1" applyBorder="1"/>
    <xf numFmtId="0" fontId="9" fillId="0" borderId="49" xfId="0" applyFont="1" applyBorder="1"/>
    <xf numFmtId="0" fontId="16" fillId="3" borderId="57" xfId="0" applyFont="1" applyFill="1" applyBorder="1"/>
    <xf numFmtId="0" fontId="9" fillId="0" borderId="23" xfId="0" applyFont="1" applyBorder="1"/>
    <xf numFmtId="0" fontId="9" fillId="5" borderId="23" xfId="0" applyFont="1" applyFill="1" applyBorder="1"/>
    <xf numFmtId="0" fontId="13" fillId="2" borderId="18" xfId="0" applyFont="1" applyFill="1" applyBorder="1"/>
    <xf numFmtId="37" fontId="14" fillId="2" borderId="43" xfId="1" applyNumberFormat="1" applyFont="1" applyFill="1" applyBorder="1" applyAlignment="1">
      <alignment horizontal="center"/>
    </xf>
    <xf numFmtId="0" fontId="13" fillId="5" borderId="18" xfId="0" applyFont="1" applyFill="1" applyBorder="1"/>
    <xf numFmtId="3" fontId="32" fillId="2" borderId="43" xfId="1" applyNumberFormat="1" applyFont="1" applyFill="1" applyBorder="1" applyAlignment="1">
      <alignment horizontal="center" wrapText="1"/>
    </xf>
    <xf numFmtId="3" fontId="14" fillId="2" borderId="43" xfId="1" applyNumberFormat="1" applyFont="1" applyFill="1" applyBorder="1" applyAlignment="1">
      <alignment horizontal="center"/>
    </xf>
    <xf numFmtId="0" fontId="13" fillId="0" borderId="18" xfId="0" applyFont="1" applyBorder="1"/>
    <xf numFmtId="0" fontId="16" fillId="3" borderId="43" xfId="0" applyFont="1" applyFill="1" applyBorder="1"/>
    <xf numFmtId="0" fontId="9" fillId="2" borderId="64" xfId="0" applyFont="1" applyFill="1" applyBorder="1"/>
    <xf numFmtId="0" fontId="9" fillId="2" borderId="38" xfId="0" applyFont="1" applyFill="1" applyBorder="1"/>
    <xf numFmtId="3" fontId="14" fillId="2" borderId="46" xfId="0" applyNumberFormat="1" applyFont="1" applyFill="1" applyBorder="1" applyAlignment="1">
      <alignment horizontal="center"/>
    </xf>
    <xf numFmtId="0" fontId="9" fillId="2" borderId="24" xfId="0" applyFont="1" applyFill="1" applyBorder="1"/>
    <xf numFmtId="0" fontId="21" fillId="3" borderId="2" xfId="0" applyFont="1" applyFill="1" applyBorder="1"/>
    <xf numFmtId="0" fontId="25" fillId="2" borderId="50" xfId="0" applyFont="1" applyFill="1" applyBorder="1"/>
    <xf numFmtId="0" fontId="25" fillId="3" borderId="66" xfId="0" applyFont="1" applyFill="1" applyBorder="1" applyAlignment="1">
      <alignment horizontal="right"/>
    </xf>
    <xf numFmtId="0" fontId="25" fillId="3" borderId="2" xfId="0" applyFont="1" applyFill="1" applyBorder="1" applyAlignment="1">
      <alignment horizontal="right"/>
    </xf>
    <xf numFmtId="0" fontId="16" fillId="3" borderId="44" xfId="0" applyFont="1" applyFill="1" applyBorder="1"/>
    <xf numFmtId="0" fontId="33" fillId="2" borderId="56" xfId="0" applyFont="1" applyFill="1" applyBorder="1" applyAlignment="1">
      <alignment horizontal="center" wrapText="1"/>
    </xf>
    <xf numFmtId="0" fontId="28" fillId="0" borderId="29" xfId="0" applyFont="1" applyBorder="1" applyAlignment="1">
      <alignment horizontal="center"/>
    </xf>
    <xf numFmtId="0" fontId="34" fillId="2" borderId="67" xfId="0" applyFont="1" applyFill="1" applyBorder="1" applyAlignment="1">
      <alignment horizontal="center"/>
    </xf>
    <xf numFmtId="0" fontId="34" fillId="2" borderId="18" xfId="0" applyFont="1" applyFill="1" applyBorder="1" applyAlignment="1">
      <alignment horizontal="center"/>
    </xf>
    <xf numFmtId="0" fontId="34" fillId="2" borderId="17" xfId="0" applyFont="1" applyFill="1" applyBorder="1" applyAlignment="1">
      <alignment horizontal="center"/>
    </xf>
    <xf numFmtId="0" fontId="9" fillId="2" borderId="15" xfId="0" applyFont="1" applyFill="1" applyBorder="1"/>
    <xf numFmtId="0" fontId="23" fillId="2" borderId="14" xfId="0" applyFont="1" applyFill="1" applyBorder="1" applyAlignment="1">
      <alignment horizontal="center"/>
    </xf>
    <xf numFmtId="164" fontId="40" fillId="2" borderId="28" xfId="1" applyNumberFormat="1" applyFont="1" applyFill="1" applyBorder="1" applyAlignment="1">
      <alignment horizontal="center"/>
    </xf>
    <xf numFmtId="0" fontId="20" fillId="2" borderId="9" xfId="0" applyFont="1" applyFill="1" applyBorder="1"/>
    <xf numFmtId="0" fontId="20" fillId="2" borderId="28" xfId="0" applyFont="1" applyFill="1" applyBorder="1" applyAlignment="1">
      <alignment horizontal="left"/>
    </xf>
    <xf numFmtId="0" fontId="20" fillId="2" borderId="58" xfId="0" applyFont="1" applyFill="1" applyBorder="1"/>
    <xf numFmtId="0" fontId="20" fillId="0" borderId="68" xfId="0" applyFont="1" applyBorder="1"/>
    <xf numFmtId="0" fontId="20" fillId="0" borderId="54" xfId="0" applyFont="1" applyBorder="1"/>
    <xf numFmtId="0" fontId="37" fillId="3" borderId="52" xfId="0" applyFont="1" applyFill="1" applyBorder="1"/>
    <xf numFmtId="0" fontId="25" fillId="2" borderId="52" xfId="0" applyFont="1" applyFill="1" applyBorder="1"/>
    <xf numFmtId="0" fontId="25" fillId="2" borderId="40" xfId="0" applyFont="1" applyFill="1" applyBorder="1"/>
    <xf numFmtId="0" fontId="16" fillId="2" borderId="15" xfId="0" applyFont="1" applyFill="1" applyBorder="1" applyAlignment="1">
      <alignment horizontal="center"/>
    </xf>
    <xf numFmtId="0" fontId="32" fillId="2" borderId="15" xfId="0" applyFont="1" applyFill="1" applyBorder="1" applyAlignment="1">
      <alignment horizontal="center"/>
    </xf>
    <xf numFmtId="0" fontId="32" fillId="6" borderId="15" xfId="0" applyFont="1" applyFill="1" applyBorder="1" applyAlignment="1">
      <alignment horizontal="center"/>
    </xf>
    <xf numFmtId="0" fontId="16" fillId="6" borderId="15" xfId="0" applyFont="1" applyFill="1" applyBorder="1"/>
    <xf numFmtId="49" fontId="16" fillId="2" borderId="15" xfId="0" applyNumberFormat="1" applyFont="1" applyFill="1" applyBorder="1" applyAlignment="1">
      <alignment horizontal="center"/>
    </xf>
    <xf numFmtId="44" fontId="16" fillId="2" borderId="15" xfId="3" applyFont="1" applyFill="1" applyBorder="1"/>
    <xf numFmtId="44" fontId="16" fillId="2" borderId="15" xfId="3" applyFont="1" applyFill="1" applyBorder="1" applyAlignment="1">
      <alignment horizontal="center"/>
    </xf>
    <xf numFmtId="0" fontId="14" fillId="0" borderId="65" xfId="0" applyFont="1" applyBorder="1" applyAlignment="1">
      <alignment horizontal="center"/>
    </xf>
    <xf numFmtId="0" fontId="14" fillId="0" borderId="65" xfId="0" applyFont="1" applyBorder="1"/>
    <xf numFmtId="37" fontId="14" fillId="5" borderId="15" xfId="1" applyNumberFormat="1" applyFont="1" applyFill="1" applyBorder="1" applyAlignment="1">
      <alignment horizontal="center"/>
    </xf>
    <xf numFmtId="37" fontId="14" fillId="3" borderId="15" xfId="1" applyNumberFormat="1" applyFont="1" applyFill="1" applyBorder="1" applyAlignment="1">
      <alignment horizontal="center"/>
    </xf>
    <xf numFmtId="3" fontId="32" fillId="2" borderId="15" xfId="1" applyNumberFormat="1" applyFont="1" applyFill="1" applyBorder="1" applyAlignment="1">
      <alignment horizontal="center" wrapText="1"/>
    </xf>
    <xf numFmtId="3" fontId="14" fillId="3" borderId="15" xfId="1" applyNumberFormat="1" applyFont="1" applyFill="1" applyBorder="1" applyAlignment="1">
      <alignment horizontal="center"/>
    </xf>
    <xf numFmtId="3" fontId="14" fillId="2" borderId="15" xfId="1" applyNumberFormat="1" applyFont="1" applyFill="1" applyBorder="1" applyAlignment="1">
      <alignment horizontal="center"/>
    </xf>
    <xf numFmtId="3" fontId="14" fillId="5" borderId="15" xfId="1" applyNumberFormat="1" applyFont="1" applyFill="1" applyBorder="1" applyAlignment="1">
      <alignment horizontal="center"/>
    </xf>
    <xf numFmtId="0" fontId="23" fillId="2" borderId="9" xfId="0" applyFont="1" applyFill="1" applyBorder="1" applyAlignment="1">
      <alignment horizontal="center"/>
    </xf>
    <xf numFmtId="0" fontId="42" fillId="2" borderId="5" xfId="0" applyFont="1" applyFill="1" applyBorder="1" applyAlignment="1">
      <alignment horizontal="center"/>
    </xf>
    <xf numFmtId="0" fontId="23" fillId="2" borderId="1" xfId="0" applyFont="1" applyFill="1" applyBorder="1" applyAlignment="1">
      <alignment horizontal="center"/>
    </xf>
    <xf numFmtId="0" fontId="23" fillId="2" borderId="3" xfId="0" applyFont="1" applyFill="1" applyBorder="1" applyAlignment="1">
      <alignment horizontal="center"/>
    </xf>
    <xf numFmtId="0" fontId="17" fillId="2" borderId="35" xfId="0" applyFont="1" applyFill="1" applyBorder="1" applyAlignment="1">
      <alignment horizontal="center"/>
    </xf>
    <xf numFmtId="0" fontId="30" fillId="2" borderId="5" xfId="0" applyFont="1" applyFill="1" applyBorder="1"/>
    <xf numFmtId="0" fontId="31" fillId="2" borderId="3" xfId="0" applyFont="1" applyFill="1" applyBorder="1" applyAlignment="1">
      <alignment wrapText="1"/>
    </xf>
    <xf numFmtId="0" fontId="40" fillId="2" borderId="4" xfId="0" applyFont="1" applyFill="1" applyBorder="1"/>
    <xf numFmtId="44" fontId="32" fillId="2" borderId="4" xfId="3" applyFont="1" applyFill="1" applyBorder="1"/>
    <xf numFmtId="44" fontId="32" fillId="2" borderId="45" xfId="3" applyFont="1" applyFill="1" applyBorder="1" applyAlignment="1">
      <alignment horizontal="center"/>
    </xf>
    <xf numFmtId="44" fontId="32" fillId="2" borderId="4" xfId="3" applyFont="1" applyFill="1" applyBorder="1" applyAlignment="1">
      <alignment horizontal="center"/>
    </xf>
    <xf numFmtId="37" fontId="14" fillId="2" borderId="70" xfId="1" applyNumberFormat="1" applyFont="1" applyFill="1" applyBorder="1" applyAlignment="1">
      <alignment horizontal="center"/>
    </xf>
    <xf numFmtId="0" fontId="31" fillId="2" borderId="12" xfId="0" applyFont="1" applyFill="1" applyBorder="1" applyAlignment="1">
      <alignment horizontal="center"/>
    </xf>
    <xf numFmtId="165" fontId="32" fillId="2" borderId="45" xfId="3" applyNumberFormat="1" applyFont="1" applyFill="1" applyBorder="1" applyAlignment="1">
      <alignment horizontal="center"/>
    </xf>
    <xf numFmtId="0" fontId="13" fillId="8" borderId="18" xfId="0" applyFont="1" applyFill="1" applyBorder="1"/>
    <xf numFmtId="0" fontId="9" fillId="8" borderId="49" xfId="0" applyFont="1" applyFill="1" applyBorder="1"/>
    <xf numFmtId="37" fontId="14" fillId="8" borderId="15" xfId="1" applyNumberFormat="1" applyFont="1" applyFill="1" applyBorder="1" applyAlignment="1">
      <alignment horizontal="center"/>
    </xf>
    <xf numFmtId="0" fontId="75" fillId="2" borderId="0" xfId="0" applyFont="1" applyFill="1"/>
    <xf numFmtId="0" fontId="76" fillId="2" borderId="0" xfId="0" applyFont="1" applyFill="1"/>
    <xf numFmtId="0" fontId="77" fillId="2" borderId="6" xfId="0" applyFont="1" applyFill="1" applyBorder="1" applyAlignment="1">
      <alignment horizontal="center"/>
    </xf>
    <xf numFmtId="0" fontId="78" fillId="2" borderId="40" xfId="0" applyFont="1" applyFill="1" applyBorder="1"/>
    <xf numFmtId="0" fontId="34" fillId="2" borderId="71" xfId="0" applyFont="1" applyFill="1" applyBorder="1" applyAlignment="1">
      <alignment horizontal="center"/>
    </xf>
    <xf numFmtId="0" fontId="34" fillId="2" borderId="19" xfId="0" applyFont="1" applyFill="1" applyBorder="1" applyAlignment="1">
      <alignment horizontal="center"/>
    </xf>
    <xf numFmtId="0" fontId="17" fillId="0" borderId="5" xfId="0" applyFont="1" applyBorder="1" applyAlignment="1">
      <alignment horizontal="center"/>
    </xf>
    <xf numFmtId="0" fontId="79" fillId="0" borderId="17" xfId="0" applyFont="1" applyBorder="1" applyAlignment="1">
      <alignment horizontal="center"/>
    </xf>
    <xf numFmtId="3" fontId="27" fillId="0" borderId="42" xfId="0" applyNumberFormat="1" applyFont="1" applyBorder="1" applyAlignment="1">
      <alignment horizontal="center"/>
    </xf>
    <xf numFmtId="3" fontId="27" fillId="0" borderId="43" xfId="0" applyNumberFormat="1" applyFont="1" applyBorder="1" applyAlignment="1">
      <alignment horizontal="center"/>
    </xf>
    <xf numFmtId="3" fontId="27" fillId="0" borderId="8" xfId="0" applyNumberFormat="1" applyFont="1" applyBorder="1" applyAlignment="1">
      <alignment horizontal="center"/>
    </xf>
    <xf numFmtId="0" fontId="44" fillId="0" borderId="67" xfId="0" applyFont="1" applyBorder="1" applyAlignment="1">
      <alignment horizontal="center"/>
    </xf>
    <xf numFmtId="0" fontId="81" fillId="2" borderId="5" xfId="0" applyFont="1" applyFill="1" applyBorder="1" applyAlignment="1">
      <alignment horizontal="center"/>
    </xf>
    <xf numFmtId="0" fontId="17" fillId="2" borderId="38" xfId="0" applyFont="1" applyFill="1" applyBorder="1" applyAlignment="1">
      <alignment horizontal="center"/>
    </xf>
    <xf numFmtId="0" fontId="82" fillId="2" borderId="67" xfId="0" applyFont="1" applyFill="1" applyBorder="1" applyAlignment="1">
      <alignment horizontal="center"/>
    </xf>
    <xf numFmtId="0" fontId="82" fillId="2" borderId="18" xfId="0" applyFont="1" applyFill="1" applyBorder="1" applyAlignment="1">
      <alignment horizontal="center"/>
    </xf>
    <xf numFmtId="0" fontId="28" fillId="0" borderId="16" xfId="0" applyFont="1" applyBorder="1" applyAlignment="1">
      <alignment horizontal="center"/>
    </xf>
    <xf numFmtId="3" fontId="28" fillId="2" borderId="41" xfId="0" applyNumberFormat="1" applyFont="1" applyFill="1" applyBorder="1" applyAlignment="1">
      <alignment horizontal="center"/>
    </xf>
    <xf numFmtId="3" fontId="29" fillId="0" borderId="41" xfId="0" applyNumberFormat="1" applyFont="1" applyBorder="1" applyAlignment="1">
      <alignment horizontal="center"/>
    </xf>
    <xf numFmtId="3" fontId="28" fillId="7" borderId="29" xfId="0" applyNumberFormat="1" applyFont="1" applyFill="1" applyBorder="1" applyAlignment="1">
      <alignment horizontal="center"/>
    </xf>
    <xf numFmtId="0" fontId="25" fillId="0" borderId="38" xfId="0" applyFont="1" applyBorder="1"/>
    <xf numFmtId="0" fontId="32" fillId="0" borderId="3" xfId="0" applyFont="1" applyBorder="1" applyAlignment="1">
      <alignment horizontal="center" wrapText="1"/>
    </xf>
    <xf numFmtId="0" fontId="21" fillId="2" borderId="72" xfId="0" applyFont="1" applyFill="1" applyBorder="1"/>
    <xf numFmtId="0" fontId="16" fillId="2" borderId="72" xfId="0" applyFont="1" applyFill="1" applyBorder="1"/>
    <xf numFmtId="0" fontId="19" fillId="2" borderId="0" xfId="0" applyFont="1" applyFill="1" applyAlignment="1">
      <alignment horizontal="center"/>
    </xf>
    <xf numFmtId="0" fontId="0" fillId="0" borderId="38" xfId="0" applyBorder="1"/>
    <xf numFmtId="3" fontId="9" fillId="0" borderId="25" xfId="1" applyNumberFormat="1" applyFont="1" applyBorder="1" applyAlignment="1">
      <alignment horizontal="center"/>
    </xf>
    <xf numFmtId="3" fontId="9" fillId="0" borderId="30" xfId="0" applyNumberFormat="1" applyFont="1" applyBorder="1" applyAlignment="1">
      <alignment horizontal="center"/>
    </xf>
    <xf numFmtId="3" fontId="9" fillId="0" borderId="4" xfId="0" applyNumberFormat="1" applyFont="1" applyBorder="1" applyAlignment="1">
      <alignment horizontal="center"/>
    </xf>
    <xf numFmtId="44" fontId="42" fillId="2" borderId="4" xfId="3" applyFont="1" applyFill="1" applyBorder="1"/>
    <xf numFmtId="0" fontId="78" fillId="2" borderId="29" xfId="0" applyFont="1" applyFill="1" applyBorder="1"/>
    <xf numFmtId="165" fontId="83" fillId="2" borderId="11" xfId="3" applyNumberFormat="1" applyFont="1" applyFill="1" applyBorder="1" applyAlignment="1">
      <alignment horizontal="center"/>
    </xf>
    <xf numFmtId="165" fontId="83" fillId="2" borderId="0" xfId="3" applyNumberFormat="1" applyFont="1" applyFill="1" applyBorder="1" applyAlignment="1">
      <alignment horizontal="center"/>
    </xf>
    <xf numFmtId="0" fontId="14" fillId="0" borderId="25" xfId="0" applyFont="1" applyBorder="1"/>
    <xf numFmtId="0" fontId="31" fillId="2" borderId="15" xfId="0" applyFont="1" applyFill="1" applyBorder="1" applyAlignment="1">
      <alignment horizontal="center"/>
    </xf>
    <xf numFmtId="0" fontId="50" fillId="0" borderId="29" xfId="0" applyFont="1" applyBorder="1"/>
    <xf numFmtId="0" fontId="51" fillId="0" borderId="29" xfId="0" applyFont="1" applyBorder="1" applyAlignment="1">
      <alignment horizontal="center"/>
    </xf>
    <xf numFmtId="0" fontId="51" fillId="4" borderId="29" xfId="0" applyFont="1" applyFill="1" applyBorder="1" applyAlignment="1">
      <alignment horizontal="center"/>
    </xf>
    <xf numFmtId="0" fontId="50" fillId="0" borderId="6" xfId="0" applyFont="1" applyBorder="1" applyAlignment="1">
      <alignment horizontal="center"/>
    </xf>
    <xf numFmtId="0" fontId="51" fillId="0" borderId="6" xfId="0" applyFont="1" applyBorder="1" applyAlignment="1">
      <alignment horizontal="center"/>
    </xf>
    <xf numFmtId="0" fontId="51" fillId="2" borderId="0" xfId="0" applyFont="1" applyFill="1" applyAlignment="1">
      <alignment horizontal="center"/>
    </xf>
    <xf numFmtId="0" fontId="51" fillId="0" borderId="7" xfId="0" applyFont="1" applyBorder="1" applyAlignment="1">
      <alignment horizontal="center"/>
    </xf>
    <xf numFmtId="3" fontId="22" fillId="0" borderId="27" xfId="0" applyNumberFormat="1" applyFont="1" applyBorder="1"/>
    <xf numFmtId="3" fontId="22" fillId="2" borderId="57" xfId="0" applyNumberFormat="1" applyFont="1" applyFill="1" applyBorder="1"/>
    <xf numFmtId="3" fontId="22" fillId="2" borderId="10" xfId="0" applyNumberFormat="1" applyFont="1" applyFill="1" applyBorder="1"/>
    <xf numFmtId="0" fontId="22" fillId="2" borderId="11" xfId="0" applyFont="1" applyFill="1" applyBorder="1"/>
    <xf numFmtId="3" fontId="22" fillId="2" borderId="37" xfId="0" applyNumberFormat="1" applyFont="1" applyFill="1" applyBorder="1"/>
    <xf numFmtId="3" fontId="22" fillId="2" borderId="51" xfId="0" applyNumberFormat="1" applyFont="1" applyFill="1" applyBorder="1" applyAlignment="1">
      <alignment horizontal="center"/>
    </xf>
    <xf numFmtId="0" fontId="52" fillId="0" borderId="5" xfId="0" applyFont="1" applyBorder="1"/>
    <xf numFmtId="0" fontId="52" fillId="0" borderId="3" xfId="0" applyFont="1" applyBorder="1"/>
    <xf numFmtId="0" fontId="16" fillId="0" borderId="43" xfId="0" applyFont="1" applyBorder="1" applyAlignment="1">
      <alignment horizontal="center"/>
    </xf>
    <xf numFmtId="0" fontId="44" fillId="0" borderId="6" xfId="0" applyFont="1" applyBorder="1" applyAlignment="1">
      <alignment horizontal="center"/>
    </xf>
    <xf numFmtId="0" fontId="0" fillId="8" borderId="0" xfId="0" applyFill="1"/>
    <xf numFmtId="0" fontId="32" fillId="0" borderId="4" xfId="0" applyFont="1" applyBorder="1" applyAlignment="1">
      <alignment horizontal="center" wrapText="1"/>
    </xf>
    <xf numFmtId="0" fontId="16" fillId="0" borderId="3" xfId="0" applyFont="1" applyBorder="1" applyAlignment="1">
      <alignment horizontal="center" wrapText="1"/>
    </xf>
    <xf numFmtId="9" fontId="17" fillId="0" borderId="3" xfId="0" applyNumberFormat="1" applyFont="1" applyBorder="1" applyAlignment="1">
      <alignment horizontal="center" wrapText="1"/>
    </xf>
    <xf numFmtId="0" fontId="17" fillId="3" borderId="21" xfId="0" applyFont="1" applyFill="1" applyBorder="1" applyAlignment="1">
      <alignment horizontal="center" wrapText="1"/>
    </xf>
    <xf numFmtId="0" fontId="17" fillId="0" borderId="4" xfId="0" applyFont="1" applyBorder="1" applyAlignment="1">
      <alignment horizontal="center" wrapText="1"/>
    </xf>
    <xf numFmtId="0" fontId="32" fillId="0" borderId="21" xfId="0" applyFont="1" applyBorder="1" applyAlignment="1">
      <alignment horizontal="center" wrapText="1"/>
    </xf>
    <xf numFmtId="0" fontId="40" fillId="8" borderId="0" xfId="0" applyFont="1" applyFill="1"/>
    <xf numFmtId="0" fontId="16" fillId="8" borderId="0" xfId="0" applyFont="1" applyFill="1"/>
    <xf numFmtId="0" fontId="9" fillId="8" borderId="0" xfId="0" applyFont="1" applyFill="1"/>
    <xf numFmtId="0" fontId="84" fillId="8" borderId="0" xfId="0" applyFont="1" applyFill="1"/>
    <xf numFmtId="0" fontId="24" fillId="8" borderId="0" xfId="0" applyFont="1" applyFill="1"/>
    <xf numFmtId="44" fontId="32" fillId="8" borderId="0" xfId="3" applyFont="1" applyFill="1" applyBorder="1"/>
    <xf numFmtId="0" fontId="49" fillId="8" borderId="0" xfId="0" applyFont="1" applyFill="1"/>
    <xf numFmtId="0" fontId="16" fillId="8" borderId="0" xfId="0" applyFont="1" applyFill="1" applyAlignment="1">
      <alignment horizontal="center"/>
    </xf>
    <xf numFmtId="0" fontId="14" fillId="8" borderId="0" xfId="0" applyFont="1" applyFill="1"/>
    <xf numFmtId="0" fontId="13" fillId="8" borderId="0" xfId="0" applyFont="1" applyFill="1"/>
    <xf numFmtId="0" fontId="25" fillId="2" borderId="24" xfId="0" applyFont="1" applyFill="1" applyBorder="1"/>
    <xf numFmtId="7" fontId="42" fillId="2" borderId="53" xfId="3" applyNumberFormat="1" applyFont="1" applyFill="1" applyBorder="1" applyAlignment="1">
      <alignment horizontal="right"/>
    </xf>
    <xf numFmtId="7" fontId="42" fillId="2" borderId="47" xfId="3" applyNumberFormat="1" applyFont="1" applyFill="1" applyBorder="1" applyAlignment="1">
      <alignment horizontal="right"/>
    </xf>
    <xf numFmtId="0" fontId="23" fillId="2" borderId="15" xfId="0" applyFont="1" applyFill="1" applyBorder="1" applyAlignment="1">
      <alignment horizontal="center"/>
    </xf>
    <xf numFmtId="0" fontId="85" fillId="2" borderId="57" xfId="0" applyFont="1" applyFill="1" applyBorder="1" applyAlignment="1">
      <alignment horizontal="center"/>
    </xf>
    <xf numFmtId="164" fontId="86" fillId="2" borderId="58" xfId="1" applyNumberFormat="1" applyFont="1" applyFill="1" applyBorder="1" applyAlignment="1">
      <alignment horizontal="center"/>
    </xf>
    <xf numFmtId="44" fontId="83" fillId="2" borderId="11" xfId="3" applyFont="1" applyFill="1" applyBorder="1" applyAlignment="1">
      <alignment horizontal="center"/>
    </xf>
    <xf numFmtId="0" fontId="87" fillId="2" borderId="15" xfId="0" applyFont="1" applyFill="1" applyBorder="1" applyAlignment="1">
      <alignment horizontal="center"/>
    </xf>
    <xf numFmtId="0" fontId="16" fillId="2" borderId="0" xfId="0" applyFont="1" applyFill="1" applyAlignment="1">
      <alignment wrapText="1"/>
    </xf>
    <xf numFmtId="4" fontId="17" fillId="8" borderId="15" xfId="0" applyNumberFormat="1" applyFont="1" applyFill="1" applyBorder="1" applyAlignment="1">
      <alignment horizontal="center"/>
    </xf>
    <xf numFmtId="0" fontId="32" fillId="0" borderId="15" xfId="0" applyFont="1" applyBorder="1" applyAlignment="1">
      <alignment horizontal="center"/>
    </xf>
    <xf numFmtId="0" fontId="32" fillId="2" borderId="25" xfId="0" applyFont="1" applyFill="1" applyBorder="1" applyAlignment="1">
      <alignment horizontal="center"/>
    </xf>
    <xf numFmtId="0" fontId="32" fillId="2" borderId="16" xfId="0" applyFont="1" applyFill="1" applyBorder="1" applyAlignment="1">
      <alignment horizontal="center"/>
    </xf>
    <xf numFmtId="0" fontId="32" fillId="2" borderId="6" xfId="0" applyFont="1" applyFill="1" applyBorder="1" applyAlignment="1">
      <alignment horizontal="center"/>
    </xf>
    <xf numFmtId="0" fontId="32" fillId="2" borderId="12" xfId="0" applyFont="1" applyFill="1" applyBorder="1" applyAlignment="1">
      <alignment horizontal="center"/>
    </xf>
    <xf numFmtId="164" fontId="32" fillId="0" borderId="15" xfId="1" applyNumberFormat="1" applyFont="1" applyFill="1" applyBorder="1" applyAlignment="1">
      <alignment horizontal="right"/>
    </xf>
    <xf numFmtId="164" fontId="32" fillId="2" borderId="37" xfId="1" applyNumberFormat="1" applyFont="1" applyFill="1" applyBorder="1" applyAlignment="1">
      <alignment horizontal="right"/>
    </xf>
    <xf numFmtId="0" fontId="54" fillId="8" borderId="9" xfId="0" applyFont="1" applyFill="1" applyBorder="1"/>
    <xf numFmtId="0" fontId="20" fillId="0" borderId="49" xfId="0" applyFont="1" applyBorder="1" applyAlignment="1">
      <alignment wrapText="1"/>
    </xf>
    <xf numFmtId="0" fontId="17" fillId="0" borderId="4" xfId="4" applyFont="1" applyBorder="1" applyAlignment="1">
      <alignment horizontal="center"/>
    </xf>
    <xf numFmtId="0" fontId="14" fillId="0" borderId="3" xfId="4" applyFont="1" applyBorder="1" applyAlignment="1">
      <alignment horizontal="center"/>
    </xf>
    <xf numFmtId="0" fontId="4" fillId="0" borderId="0" xfId="4"/>
    <xf numFmtId="0" fontId="14" fillId="0" borderId="8" xfId="4" applyFont="1" applyBorder="1"/>
    <xf numFmtId="0" fontId="14" fillId="0" borderId="13" xfId="4" applyFont="1" applyBorder="1"/>
    <xf numFmtId="0" fontId="44" fillId="0" borderId="42" xfId="4" applyFont="1" applyBorder="1" applyAlignment="1">
      <alignment horizontal="center"/>
    </xf>
    <xf numFmtId="3" fontId="9" fillId="0" borderId="14" xfId="2" applyNumberFormat="1" applyFont="1" applyBorder="1" applyAlignment="1">
      <alignment horizontal="center"/>
    </xf>
    <xf numFmtId="3" fontId="9" fillId="0" borderId="14" xfId="4" applyNumberFormat="1" applyFont="1" applyBorder="1" applyAlignment="1">
      <alignment horizontal="center"/>
    </xf>
    <xf numFmtId="0" fontId="44" fillId="0" borderId="43" xfId="4" applyFont="1" applyBorder="1" applyAlignment="1">
      <alignment horizontal="center"/>
    </xf>
    <xf numFmtId="3" fontId="9" fillId="0" borderId="15" xfId="4" applyNumberFormat="1" applyFont="1" applyBorder="1" applyAlignment="1">
      <alignment horizontal="center"/>
    </xf>
    <xf numFmtId="0" fontId="44" fillId="0" borderId="73" xfId="4" applyFont="1" applyBorder="1" applyAlignment="1">
      <alignment horizontal="center"/>
    </xf>
    <xf numFmtId="0" fontId="44" fillId="0" borderId="4" xfId="4" applyFont="1" applyBorder="1" applyAlignment="1">
      <alignment horizontal="center"/>
    </xf>
    <xf numFmtId="0" fontId="16" fillId="2" borderId="0" xfId="4" applyFont="1" applyFill="1"/>
    <xf numFmtId="0" fontId="26" fillId="2" borderId="0" xfId="4" applyFont="1" applyFill="1"/>
    <xf numFmtId="0" fontId="4" fillId="2" borderId="0" xfId="4" applyFill="1"/>
    <xf numFmtId="0" fontId="4" fillId="8" borderId="0" xfId="4" applyFill="1"/>
    <xf numFmtId="44" fontId="29" fillId="2" borderId="52" xfId="3" applyFont="1" applyFill="1" applyBorder="1" applyAlignment="1">
      <alignment horizontal="center"/>
    </xf>
    <xf numFmtId="44" fontId="29" fillId="2" borderId="11" xfId="3" applyFont="1" applyFill="1" applyBorder="1" applyAlignment="1">
      <alignment horizontal="center"/>
    </xf>
    <xf numFmtId="44" fontId="29" fillId="2" borderId="74" xfId="3" applyFont="1" applyFill="1" applyBorder="1" applyAlignment="1">
      <alignment horizontal="center"/>
    </xf>
    <xf numFmtId="0" fontId="9" fillId="8" borderId="49" xfId="0" applyFont="1" applyFill="1" applyBorder="1" applyAlignment="1">
      <alignment wrapText="1"/>
    </xf>
    <xf numFmtId="0" fontId="9" fillId="8" borderId="23" xfId="0" applyFont="1" applyFill="1" applyBorder="1"/>
    <xf numFmtId="3" fontId="13" fillId="8" borderId="53" xfId="0" applyNumberFormat="1" applyFont="1" applyFill="1" applyBorder="1"/>
    <xf numFmtId="0" fontId="0" fillId="7" borderId="51" xfId="0" applyFill="1" applyBorder="1"/>
    <xf numFmtId="0" fontId="54" fillId="8" borderId="23" xfId="0" applyFont="1" applyFill="1" applyBorder="1"/>
    <xf numFmtId="0" fontId="0" fillId="7" borderId="14" xfId="0" applyFill="1" applyBorder="1"/>
    <xf numFmtId="3" fontId="13" fillId="3" borderId="57" xfId="0" applyNumberFormat="1" applyFont="1" applyFill="1" applyBorder="1"/>
    <xf numFmtId="0" fontId="26" fillId="8" borderId="66" xfId="0" applyFont="1" applyFill="1" applyBorder="1" applyAlignment="1">
      <alignment horizontal="left"/>
    </xf>
    <xf numFmtId="0" fontId="9" fillId="2" borderId="50" xfId="0" applyFont="1" applyFill="1" applyBorder="1"/>
    <xf numFmtId="0" fontId="58" fillId="2" borderId="0" xfId="0" applyFont="1" applyFill="1"/>
    <xf numFmtId="0" fontId="59" fillId="2" borderId="0" xfId="0" applyFont="1" applyFill="1"/>
    <xf numFmtId="0" fontId="25" fillId="2" borderId="5" xfId="0" applyFont="1" applyFill="1" applyBorder="1" applyAlignment="1">
      <alignment horizontal="center"/>
    </xf>
    <xf numFmtId="0" fontId="88" fillId="2" borderId="0" xfId="0" applyFont="1" applyFill="1"/>
    <xf numFmtId="0" fontId="89" fillId="0" borderId="0" xfId="0" applyFont="1"/>
    <xf numFmtId="0" fontId="90" fillId="2" borderId="0" xfId="0" applyFont="1" applyFill="1"/>
    <xf numFmtId="164" fontId="18" fillId="2" borderId="8" xfId="1" applyNumberFormat="1" applyFont="1" applyFill="1" applyBorder="1" applyAlignment="1">
      <alignment horizontal="center"/>
    </xf>
    <xf numFmtId="0" fontId="90" fillId="2" borderId="4" xfId="0" applyFont="1" applyFill="1" applyBorder="1" applyAlignment="1">
      <alignment horizontal="center"/>
    </xf>
    <xf numFmtId="8" fontId="42" fillId="2" borderId="53" xfId="0" applyNumberFormat="1" applyFont="1" applyFill="1" applyBorder="1" applyAlignment="1">
      <alignment horizontal="right"/>
    </xf>
    <xf numFmtId="3" fontId="13" fillId="8" borderId="27" xfId="0" applyNumberFormat="1" applyFont="1" applyFill="1" applyBorder="1"/>
    <xf numFmtId="3" fontId="13" fillId="8" borderId="15" xfId="0" applyNumberFormat="1" applyFont="1" applyFill="1" applyBorder="1"/>
    <xf numFmtId="0" fontId="60" fillId="8" borderId="0" xfId="4" applyFont="1" applyFill="1"/>
    <xf numFmtId="0" fontId="17" fillId="2" borderId="6" xfId="4" applyFont="1" applyFill="1" applyBorder="1" applyAlignment="1">
      <alignment horizontal="center" wrapText="1"/>
    </xf>
    <xf numFmtId="0" fontId="14" fillId="2" borderId="5" xfId="4" applyFont="1" applyFill="1" applyBorder="1" applyAlignment="1">
      <alignment horizontal="center" wrapText="1"/>
    </xf>
    <xf numFmtId="0" fontId="14" fillId="2" borderId="3" xfId="4" applyFont="1" applyFill="1" applyBorder="1" applyAlignment="1">
      <alignment horizontal="center" wrapText="1"/>
    </xf>
    <xf numFmtId="0" fontId="17" fillId="2" borderId="6" xfId="4" applyFont="1" applyFill="1" applyBorder="1" applyAlignment="1">
      <alignment horizontal="center"/>
    </xf>
    <xf numFmtId="0" fontId="16" fillId="0" borderId="4" xfId="4" applyFont="1" applyBorder="1"/>
    <xf numFmtId="0" fontId="31" fillId="2" borderId="6" xfId="4" applyFont="1" applyFill="1" applyBorder="1" applyAlignment="1">
      <alignment horizontal="center"/>
    </xf>
    <xf numFmtId="0" fontId="13" fillId="2" borderId="5" xfId="4" applyFont="1" applyFill="1" applyBorder="1" applyAlignment="1">
      <alignment horizontal="center" wrapText="1"/>
    </xf>
    <xf numFmtId="0" fontId="13" fillId="2" borderId="21" xfId="4" applyFont="1" applyFill="1" applyBorder="1" applyAlignment="1">
      <alignment horizontal="center" wrapText="1"/>
    </xf>
    <xf numFmtId="0" fontId="13" fillId="2" borderId="61" xfId="4" applyFont="1" applyFill="1" applyBorder="1" applyAlignment="1">
      <alignment horizontal="center" wrapText="1"/>
    </xf>
    <xf numFmtId="0" fontId="13" fillId="0" borderId="4" xfId="4" applyFont="1" applyBorder="1" applyAlignment="1">
      <alignment horizontal="center"/>
    </xf>
    <xf numFmtId="0" fontId="13" fillId="2" borderId="3" xfId="4" applyFont="1" applyFill="1" applyBorder="1" applyAlignment="1">
      <alignment horizontal="center" wrapText="1"/>
    </xf>
    <xf numFmtId="0" fontId="31" fillId="2" borderId="2" xfId="4" applyFont="1" applyFill="1" applyBorder="1"/>
    <xf numFmtId="164" fontId="9" fillId="2" borderId="12" xfId="2" applyNumberFormat="1" applyFont="1" applyFill="1" applyBorder="1" applyAlignment="1">
      <alignment horizontal="center"/>
    </xf>
    <xf numFmtId="0" fontId="16" fillId="2" borderId="24" xfId="4" applyFont="1" applyFill="1" applyBorder="1" applyAlignment="1">
      <alignment horizontal="center" wrapText="1"/>
    </xf>
    <xf numFmtId="164" fontId="9" fillId="2" borderId="34" xfId="2" applyNumberFormat="1" applyFont="1" applyFill="1" applyBorder="1" applyAlignment="1">
      <alignment horizontal="center"/>
    </xf>
    <xf numFmtId="0" fontId="16" fillId="0" borderId="8" xfId="4" applyFont="1" applyBorder="1"/>
    <xf numFmtId="164" fontId="9" fillId="2" borderId="13" xfId="2" applyNumberFormat="1" applyFont="1" applyFill="1" applyBorder="1" applyAlignment="1">
      <alignment horizontal="center"/>
    </xf>
    <xf numFmtId="0" fontId="34" fillId="2" borderId="57" xfId="4" applyFont="1" applyFill="1" applyBorder="1" applyAlignment="1">
      <alignment horizontal="center"/>
    </xf>
    <xf numFmtId="3" fontId="14" fillId="2" borderId="67" xfId="4" applyNumberFormat="1" applyFont="1" applyFill="1" applyBorder="1" applyAlignment="1">
      <alignment horizontal="center"/>
    </xf>
    <xf numFmtId="3" fontId="14" fillId="2" borderId="75" xfId="4" applyNumberFormat="1" applyFont="1" applyFill="1" applyBorder="1" applyAlignment="1">
      <alignment horizontal="center"/>
    </xf>
    <xf numFmtId="3" fontId="14" fillId="2" borderId="60" xfId="4" applyNumberFormat="1" applyFont="1" applyFill="1" applyBorder="1" applyAlignment="1">
      <alignment horizontal="center"/>
    </xf>
    <xf numFmtId="3" fontId="14" fillId="2" borderId="70" xfId="4" applyNumberFormat="1" applyFont="1" applyFill="1" applyBorder="1" applyAlignment="1">
      <alignment horizontal="center"/>
    </xf>
    <xf numFmtId="3" fontId="14" fillId="2" borderId="69" xfId="4" applyNumberFormat="1" applyFont="1" applyFill="1" applyBorder="1" applyAlignment="1">
      <alignment horizontal="center"/>
    </xf>
    <xf numFmtId="3" fontId="14" fillId="2" borderId="18" xfId="4" applyNumberFormat="1" applyFont="1" applyFill="1" applyBorder="1" applyAlignment="1">
      <alignment horizontal="center"/>
    </xf>
    <xf numFmtId="3" fontId="14" fillId="2" borderId="49" xfId="4" applyNumberFormat="1" applyFont="1" applyFill="1" applyBorder="1" applyAlignment="1">
      <alignment horizontal="center"/>
    </xf>
    <xf numFmtId="3" fontId="14" fillId="2" borderId="42" xfId="4" applyNumberFormat="1" applyFont="1" applyFill="1" applyBorder="1" applyAlignment="1">
      <alignment horizontal="center"/>
    </xf>
    <xf numFmtId="3" fontId="14" fillId="2" borderId="15" xfId="4" applyNumberFormat="1" applyFont="1" applyFill="1" applyBorder="1" applyAlignment="1">
      <alignment horizontal="center"/>
    </xf>
    <xf numFmtId="0" fontId="14" fillId="2" borderId="60" xfId="4" applyFont="1" applyFill="1" applyBorder="1"/>
    <xf numFmtId="0" fontId="16" fillId="2" borderId="60" xfId="4" applyFont="1" applyFill="1" applyBorder="1"/>
    <xf numFmtId="0" fontId="16" fillId="2" borderId="60" xfId="4" applyFont="1" applyFill="1" applyBorder="1" applyAlignment="1">
      <alignment horizontal="left"/>
    </xf>
    <xf numFmtId="0" fontId="3" fillId="2" borderId="60" xfId="4" applyFont="1" applyFill="1" applyBorder="1" applyAlignment="1">
      <alignment horizontal="center"/>
    </xf>
    <xf numFmtId="0" fontId="4" fillId="2" borderId="60" xfId="4" applyFill="1" applyBorder="1"/>
    <xf numFmtId="0" fontId="34" fillId="2" borderId="66" xfId="4" applyFont="1" applyFill="1" applyBorder="1" applyAlignment="1">
      <alignment horizontal="center"/>
    </xf>
    <xf numFmtId="3" fontId="14" fillId="2" borderId="50" xfId="4" applyNumberFormat="1" applyFont="1" applyFill="1" applyBorder="1" applyAlignment="1">
      <alignment horizontal="center"/>
    </xf>
    <xf numFmtId="3" fontId="14" fillId="2" borderId="44" xfId="4" applyNumberFormat="1" applyFont="1" applyFill="1" applyBorder="1" applyAlignment="1">
      <alignment horizontal="center"/>
    </xf>
    <xf numFmtId="0" fontId="14" fillId="2" borderId="29" xfId="4" applyFont="1" applyFill="1" applyBorder="1" applyAlignment="1">
      <alignment horizontal="center" wrapText="1"/>
    </xf>
    <xf numFmtId="0" fontId="13" fillId="2" borderId="29" xfId="4" applyFont="1" applyFill="1" applyBorder="1" applyAlignment="1">
      <alignment horizontal="center" wrapText="1"/>
    </xf>
    <xf numFmtId="0" fontId="34" fillId="2" borderId="17" xfId="4" applyFont="1" applyFill="1" applyBorder="1" applyAlignment="1">
      <alignment horizontal="center"/>
    </xf>
    <xf numFmtId="0" fontId="34" fillId="2" borderId="18" xfId="4" applyFont="1" applyFill="1" applyBorder="1" applyAlignment="1">
      <alignment horizontal="center"/>
    </xf>
    <xf numFmtId="0" fontId="34" fillId="2" borderId="77" xfId="4" applyFont="1" applyFill="1" applyBorder="1" applyAlignment="1">
      <alignment horizontal="center"/>
    </xf>
    <xf numFmtId="0" fontId="34" fillId="2" borderId="12" xfId="4" applyFont="1" applyFill="1" applyBorder="1" applyAlignment="1">
      <alignment horizontal="center"/>
    </xf>
    <xf numFmtId="3" fontId="14" fillId="2" borderId="8" xfId="4" applyNumberFormat="1" applyFont="1" applyFill="1" applyBorder="1" applyAlignment="1">
      <alignment horizontal="center"/>
    </xf>
    <xf numFmtId="0" fontId="17" fillId="0" borderId="6" xfId="0" applyFont="1" applyBorder="1" applyAlignment="1">
      <alignment horizontal="center" wrapText="1"/>
    </xf>
    <xf numFmtId="0" fontId="45" fillId="0" borderId="27" xfId="0" applyFont="1" applyBorder="1" applyAlignment="1">
      <alignment horizontal="center"/>
    </xf>
    <xf numFmtId="0" fontId="33" fillId="0" borderId="27" xfId="0" applyFont="1" applyBorder="1" applyAlignment="1">
      <alignment horizontal="center"/>
    </xf>
    <xf numFmtId="164" fontId="23" fillId="4" borderId="53" xfId="1" applyNumberFormat="1" applyFont="1" applyFill="1" applyBorder="1"/>
    <xf numFmtId="164" fontId="23" fillId="0" borderId="53" xfId="1" applyNumberFormat="1" applyFont="1" applyBorder="1"/>
    <xf numFmtId="164" fontId="23" fillId="4" borderId="52" xfId="0" applyNumberFormat="1" applyFont="1" applyFill="1" applyBorder="1"/>
    <xf numFmtId="164" fontId="23" fillId="0" borderId="52" xfId="0" applyNumberFormat="1" applyFont="1" applyBorder="1"/>
    <xf numFmtId="164" fontId="23" fillId="0" borderId="47" xfId="0" applyNumberFormat="1" applyFont="1" applyBorder="1" applyAlignment="1">
      <alignment horizontal="center"/>
    </xf>
    <xf numFmtId="164" fontId="23" fillId="0" borderId="51" xfId="1" applyNumberFormat="1" applyFont="1" applyFill="1" applyBorder="1"/>
    <xf numFmtId="0" fontId="61" fillId="0" borderId="6" xfId="0" applyFont="1" applyBorder="1" applyAlignment="1">
      <alignment horizontal="center"/>
    </xf>
    <xf numFmtId="1" fontId="33" fillId="0" borderId="53" xfId="0" applyNumberFormat="1" applyFont="1" applyBorder="1" applyAlignment="1">
      <alignment horizontal="center"/>
    </xf>
    <xf numFmtId="0" fontId="22" fillId="2" borderId="1" xfId="0" applyFont="1" applyFill="1" applyBorder="1"/>
    <xf numFmtId="0" fontId="25" fillId="2" borderId="6" xfId="0" applyFont="1" applyFill="1" applyBorder="1" applyAlignment="1">
      <alignment horizontal="center" wrapText="1"/>
    </xf>
    <xf numFmtId="0" fontId="33" fillId="2" borderId="53" xfId="0" applyFont="1" applyFill="1" applyBorder="1" applyAlignment="1">
      <alignment horizontal="center" wrapText="1"/>
    </xf>
    <xf numFmtId="0" fontId="17" fillId="8" borderId="0" xfId="0" applyFont="1" applyFill="1" applyAlignment="1">
      <alignment wrapText="1"/>
    </xf>
    <xf numFmtId="0" fontId="33" fillId="0" borderId="6" xfId="0" applyFont="1" applyBorder="1" applyAlignment="1">
      <alignment horizontal="center" wrapText="1"/>
    </xf>
    <xf numFmtId="3" fontId="23" fillId="0" borderId="51" xfId="0" applyNumberFormat="1" applyFont="1" applyBorder="1" applyAlignment="1">
      <alignment horizontal="center" wrapText="1"/>
    </xf>
    <xf numFmtId="0" fontId="91" fillId="2" borderId="0" xfId="0" applyFont="1" applyFill="1"/>
    <xf numFmtId="0" fontId="4" fillId="8" borderId="0" xfId="4" applyFill="1" applyAlignment="1">
      <alignment horizontal="right"/>
    </xf>
    <xf numFmtId="0" fontId="29" fillId="0" borderId="29" xfId="0" applyFont="1" applyBorder="1" applyAlignment="1">
      <alignment horizontal="center" wrapText="1"/>
    </xf>
    <xf numFmtId="164" fontId="16" fillId="8" borderId="0" xfId="1" applyNumberFormat="1" applyFont="1" applyFill="1" applyBorder="1" applyAlignment="1">
      <alignment horizontal="right"/>
    </xf>
    <xf numFmtId="0" fontId="92" fillId="8" borderId="0" xfId="0" applyFont="1" applyFill="1"/>
    <xf numFmtId="0" fontId="93" fillId="8" borderId="0" xfId="0" applyFont="1" applyFill="1"/>
    <xf numFmtId="0" fontId="94" fillId="8" borderId="0" xfId="0" applyFont="1" applyFill="1"/>
    <xf numFmtId="0" fontId="95" fillId="8" borderId="0" xfId="0" applyFont="1" applyFill="1"/>
    <xf numFmtId="0" fontId="96" fillId="2" borderId="0" xfId="0" applyFont="1" applyFill="1"/>
    <xf numFmtId="3" fontId="96" fillId="2" borderId="0" xfId="0" applyNumberFormat="1" applyFont="1" applyFill="1" applyAlignment="1">
      <alignment horizontal="center"/>
    </xf>
    <xf numFmtId="0" fontId="97" fillId="2" borderId="27" xfId="0" applyFont="1" applyFill="1" applyBorder="1" applyAlignment="1">
      <alignment horizontal="center"/>
    </xf>
    <xf numFmtId="3" fontId="14" fillId="8" borderId="15" xfId="0" applyNumberFormat="1" applyFont="1" applyFill="1" applyBorder="1" applyAlignment="1">
      <alignment horizontal="center"/>
    </xf>
    <xf numFmtId="0" fontId="16" fillId="2" borderId="30" xfId="0" applyFont="1" applyFill="1" applyBorder="1"/>
    <xf numFmtId="0" fontId="0" fillId="7" borderId="15" xfId="0" applyFill="1" applyBorder="1"/>
    <xf numFmtId="3" fontId="14" fillId="2" borderId="78" xfId="4" applyNumberFormat="1" applyFont="1" applyFill="1" applyBorder="1" applyAlignment="1">
      <alignment horizontal="center"/>
    </xf>
    <xf numFmtId="0" fontId="20" fillId="2" borderId="5" xfId="0" applyFont="1" applyFill="1" applyBorder="1"/>
    <xf numFmtId="0" fontId="33" fillId="0" borderId="52" xfId="0" applyFont="1" applyBorder="1" applyAlignment="1">
      <alignment horizontal="center"/>
    </xf>
    <xf numFmtId="0" fontId="33" fillId="0" borderId="51" xfId="0" applyFont="1" applyBorder="1" applyAlignment="1">
      <alignment horizontal="center"/>
    </xf>
    <xf numFmtId="164" fontId="16" fillId="0" borderId="47" xfId="0" applyNumberFormat="1" applyFont="1" applyBorder="1"/>
    <xf numFmtId="0" fontId="29" fillId="2" borderId="14" xfId="0" applyFont="1" applyFill="1" applyBorder="1" applyAlignment="1">
      <alignment horizontal="center"/>
    </xf>
    <xf numFmtId="0" fontId="29" fillId="2" borderId="15" xfId="0" applyFont="1" applyFill="1" applyBorder="1" applyAlignment="1">
      <alignment horizontal="center"/>
    </xf>
    <xf numFmtId="0" fontId="29" fillId="0" borderId="15" xfId="0" applyFont="1" applyBorder="1" applyAlignment="1">
      <alignment horizontal="center"/>
    </xf>
    <xf numFmtId="0" fontId="17" fillId="0" borderId="7" xfId="0" applyFont="1" applyBorder="1" applyAlignment="1">
      <alignment horizontal="center" wrapText="1"/>
    </xf>
    <xf numFmtId="0" fontId="98" fillId="0" borderId="40" xfId="0" applyFont="1" applyBorder="1" applyAlignment="1">
      <alignment horizontal="center"/>
    </xf>
    <xf numFmtId="3" fontId="16" fillId="0" borderId="52" xfId="1" applyNumberFormat="1" applyFont="1" applyFill="1" applyBorder="1" applyAlignment="1">
      <alignment horizontal="center"/>
    </xf>
    <xf numFmtId="0" fontId="16" fillId="8" borderId="7" xfId="0" applyFont="1" applyFill="1" applyBorder="1"/>
    <xf numFmtId="8" fontId="17" fillId="8" borderId="12" xfId="0" applyNumberFormat="1" applyFont="1" applyFill="1" applyBorder="1" applyAlignment="1">
      <alignment horizontal="center"/>
    </xf>
    <xf numFmtId="0" fontId="16" fillId="8" borderId="11" xfId="0" applyFont="1" applyFill="1" applyBorder="1"/>
    <xf numFmtId="0" fontId="29" fillId="8" borderId="29" xfId="0" applyFont="1" applyFill="1" applyBorder="1"/>
    <xf numFmtId="44" fontId="29" fillId="8" borderId="29" xfId="3" applyFont="1" applyFill="1" applyBorder="1" applyAlignment="1">
      <alignment horizontal="right"/>
    </xf>
    <xf numFmtId="0" fontId="42" fillId="8" borderId="29" xfId="0" applyFont="1" applyFill="1" applyBorder="1"/>
    <xf numFmtId="0" fontId="33" fillId="0" borderId="27" xfId="0" applyFont="1" applyBorder="1" applyAlignment="1">
      <alignment horizontal="center" wrapText="1"/>
    </xf>
    <xf numFmtId="0" fontId="79" fillId="8" borderId="0" xfId="0" applyFont="1" applyFill="1" applyAlignment="1">
      <alignment horizontal="center"/>
    </xf>
    <xf numFmtId="0" fontId="29" fillId="0" borderId="7" xfId="0" applyFont="1" applyBorder="1" applyAlignment="1">
      <alignment horizontal="center"/>
    </xf>
    <xf numFmtId="0" fontId="17" fillId="8" borderId="53" xfId="0" applyFont="1" applyFill="1" applyBorder="1" applyAlignment="1">
      <alignment horizontal="center"/>
    </xf>
    <xf numFmtId="0" fontId="17" fillId="8" borderId="52" xfId="0" applyFont="1" applyFill="1" applyBorder="1" applyAlignment="1">
      <alignment horizontal="center"/>
    </xf>
    <xf numFmtId="0" fontId="17" fillId="2" borderId="47" xfId="0" applyFont="1" applyFill="1" applyBorder="1" applyAlignment="1">
      <alignment horizontal="center"/>
    </xf>
    <xf numFmtId="0" fontId="79" fillId="2" borderId="6" xfId="0" applyFont="1" applyFill="1" applyBorder="1"/>
    <xf numFmtId="0" fontId="79" fillId="2" borderId="7" xfId="0" applyFont="1" applyFill="1" applyBorder="1"/>
    <xf numFmtId="0" fontId="17" fillId="8" borderId="6" xfId="0" applyFont="1" applyFill="1" applyBorder="1" applyAlignment="1">
      <alignment horizontal="center"/>
    </xf>
    <xf numFmtId="0" fontId="14" fillId="8" borderId="21" xfId="0" applyFont="1" applyFill="1" applyBorder="1" applyAlignment="1">
      <alignment horizontal="center"/>
    </xf>
    <xf numFmtId="0" fontId="14" fillId="8" borderId="4" xfId="0" applyFont="1" applyFill="1" applyBorder="1" applyAlignment="1">
      <alignment horizontal="center"/>
    </xf>
    <xf numFmtId="0" fontId="19" fillId="8" borderId="0" xfId="0" applyFont="1" applyFill="1" applyAlignment="1">
      <alignment horizontal="left"/>
    </xf>
    <xf numFmtId="0" fontId="17" fillId="8" borderId="12" xfId="0" applyFont="1" applyFill="1" applyBorder="1" applyAlignment="1">
      <alignment horizontal="center"/>
    </xf>
    <xf numFmtId="0" fontId="17" fillId="8" borderId="13" xfId="0" applyFont="1" applyFill="1" applyBorder="1" applyAlignment="1">
      <alignment horizontal="center"/>
    </xf>
    <xf numFmtId="0" fontId="17" fillId="8" borderId="8" xfId="0" applyFont="1" applyFill="1" applyBorder="1" applyAlignment="1">
      <alignment horizontal="center"/>
    </xf>
    <xf numFmtId="0" fontId="17" fillId="8" borderId="16" xfId="0" applyFont="1" applyFill="1" applyBorder="1" applyAlignment="1">
      <alignment horizontal="center"/>
    </xf>
    <xf numFmtId="0" fontId="17" fillId="8" borderId="25" xfId="0" applyFont="1" applyFill="1" applyBorder="1" applyAlignment="1">
      <alignment horizontal="center"/>
    </xf>
    <xf numFmtId="0" fontId="17" fillId="8" borderId="37" xfId="0" applyFont="1" applyFill="1" applyBorder="1" applyAlignment="1">
      <alignment horizontal="center"/>
    </xf>
    <xf numFmtId="0" fontId="31" fillId="8" borderId="16" xfId="0" applyFont="1" applyFill="1" applyBorder="1" applyAlignment="1">
      <alignment horizontal="center"/>
    </xf>
    <xf numFmtId="0" fontId="16" fillId="8" borderId="2" xfId="0" applyFont="1" applyFill="1" applyBorder="1"/>
    <xf numFmtId="0" fontId="16" fillId="8" borderId="16" xfId="0" applyFont="1" applyFill="1" applyBorder="1"/>
    <xf numFmtId="0" fontId="31" fillId="8" borderId="33" xfId="0" applyFont="1" applyFill="1" applyBorder="1" applyAlignment="1">
      <alignment horizontal="center"/>
    </xf>
    <xf numFmtId="0" fontId="35" fillId="8" borderId="12" xfId="0" applyFont="1" applyFill="1" applyBorder="1"/>
    <xf numFmtId="0" fontId="23" fillId="8" borderId="9" xfId="0" applyFont="1" applyFill="1" applyBorder="1"/>
    <xf numFmtId="164" fontId="18" fillId="8" borderId="8" xfId="1" applyNumberFormat="1" applyFont="1" applyFill="1" applyBorder="1" applyAlignment="1">
      <alignment horizontal="center"/>
    </xf>
    <xf numFmtId="0" fontId="38" fillId="8" borderId="6" xfId="0" applyFont="1" applyFill="1" applyBorder="1"/>
    <xf numFmtId="0" fontId="31" fillId="8" borderId="12" xfId="0" applyFont="1" applyFill="1" applyBorder="1" applyAlignment="1">
      <alignment horizontal="center"/>
    </xf>
    <xf numFmtId="0" fontId="66" fillId="8" borderId="0" xfId="0" applyFont="1" applyFill="1"/>
    <xf numFmtId="0" fontId="65" fillId="0" borderId="0" xfId="0" applyFont="1"/>
    <xf numFmtId="0" fontId="66" fillId="0" borderId="0" xfId="0" applyFont="1"/>
    <xf numFmtId="3" fontId="9" fillId="0" borderId="13" xfId="1" applyNumberFormat="1" applyFont="1" applyBorder="1" applyAlignment="1">
      <alignment horizontal="center"/>
    </xf>
    <xf numFmtId="3" fontId="9" fillId="0" borderId="20" xfId="0" applyNumberFormat="1" applyFont="1" applyBorder="1" applyAlignment="1">
      <alignment horizontal="center"/>
    </xf>
    <xf numFmtId="0" fontId="16" fillId="8" borderId="0" xfId="4" applyFont="1" applyFill="1"/>
    <xf numFmtId="0" fontId="16" fillId="8" borderId="0" xfId="4" applyFont="1" applyFill="1" applyAlignment="1">
      <alignment vertical="center"/>
    </xf>
    <xf numFmtId="0" fontId="99" fillId="8" borderId="38" xfId="0" applyFont="1" applyFill="1" applyBorder="1"/>
    <xf numFmtId="0" fontId="99" fillId="8" borderId="63" xfId="0" applyFont="1" applyFill="1" applyBorder="1"/>
    <xf numFmtId="0" fontId="99" fillId="8" borderId="16" xfId="0" applyFont="1" applyFill="1" applyBorder="1"/>
    <xf numFmtId="0" fontId="99" fillId="8" borderId="0" xfId="0" applyFont="1" applyFill="1"/>
    <xf numFmtId="0" fontId="99" fillId="8" borderId="26" xfId="0" applyFont="1" applyFill="1" applyBorder="1"/>
    <xf numFmtId="0" fontId="100" fillId="8" borderId="0" xfId="0" applyFont="1" applyFill="1"/>
    <xf numFmtId="0" fontId="101" fillId="8" borderId="0" xfId="0" applyFont="1" applyFill="1"/>
    <xf numFmtId="0" fontId="68" fillId="8" borderId="0" xfId="0" applyFont="1" applyFill="1"/>
    <xf numFmtId="0" fontId="25" fillId="2" borderId="6" xfId="4" applyFont="1" applyFill="1" applyBorder="1" applyAlignment="1">
      <alignment horizontal="center" vertical="top" wrapText="1"/>
    </xf>
    <xf numFmtId="0" fontId="13" fillId="2" borderId="57" xfId="0" applyFont="1" applyFill="1" applyBorder="1"/>
    <xf numFmtId="0" fontId="35" fillId="2" borderId="12" xfId="0" applyFont="1" applyFill="1" applyBorder="1" applyAlignment="1">
      <alignment horizontal="center"/>
    </xf>
    <xf numFmtId="0" fontId="16" fillId="2" borderId="9" xfId="0" applyFont="1" applyFill="1" applyBorder="1" applyAlignment="1">
      <alignment horizontal="left"/>
    </xf>
    <xf numFmtId="164" fontId="90" fillId="2" borderId="8" xfId="1" applyNumberFormat="1" applyFont="1" applyFill="1" applyBorder="1" applyAlignment="1">
      <alignment horizontal="right"/>
    </xf>
    <xf numFmtId="0" fontId="69" fillId="8" borderId="0" xfId="4" applyFont="1" applyFill="1"/>
    <xf numFmtId="0" fontId="70" fillId="8" borderId="0" xfId="4" applyFont="1" applyFill="1"/>
    <xf numFmtId="0" fontId="36" fillId="8" borderId="0" xfId="4" applyFont="1" applyFill="1"/>
    <xf numFmtId="0" fontId="97" fillId="8" borderId="29" xfId="0" applyFont="1" applyFill="1" applyBorder="1"/>
    <xf numFmtId="44" fontId="32" fillId="2" borderId="0" xfId="3" applyFont="1" applyFill="1" applyBorder="1" applyAlignment="1">
      <alignment horizontal="center"/>
    </xf>
    <xf numFmtId="0" fontId="42" fillId="2" borderId="0" xfId="0" applyFont="1" applyFill="1" applyAlignment="1">
      <alignment horizontal="center"/>
    </xf>
    <xf numFmtId="0" fontId="31" fillId="2" borderId="0" xfId="0" applyFont="1" applyFill="1" applyAlignment="1">
      <alignment wrapText="1"/>
    </xf>
    <xf numFmtId="15" fontId="14" fillId="0" borderId="0" xfId="0" applyNumberFormat="1" applyFont="1"/>
    <xf numFmtId="0" fontId="36" fillId="0" borderId="0" xfId="0" applyFont="1"/>
    <xf numFmtId="0" fontId="71" fillId="0" borderId="0" xfId="0" applyFont="1"/>
    <xf numFmtId="0" fontId="71" fillId="8" borderId="0" xfId="0" applyFont="1" applyFill="1"/>
    <xf numFmtId="0" fontId="47" fillId="0" borderId="0" xfId="0" applyFont="1"/>
    <xf numFmtId="0" fontId="72" fillId="0" borderId="0" xfId="0" applyFont="1"/>
    <xf numFmtId="0" fontId="73" fillId="0" borderId="0" xfId="0" applyFont="1"/>
    <xf numFmtId="0" fontId="74" fillId="0" borderId="0" xfId="0" applyFont="1"/>
    <xf numFmtId="0" fontId="102" fillId="8" borderId="66" xfId="0" applyFont="1" applyFill="1" applyBorder="1" applyAlignment="1">
      <alignment horizontal="left"/>
    </xf>
    <xf numFmtId="0" fontId="13" fillId="3" borderId="49" xfId="0" applyFont="1" applyFill="1" applyBorder="1"/>
    <xf numFmtId="0" fontId="32" fillId="2" borderId="1" xfId="0" applyFont="1" applyFill="1" applyBorder="1" applyAlignment="1">
      <alignment horizontal="center"/>
    </xf>
    <xf numFmtId="0" fontId="103" fillId="2" borderId="9" xfId="0" applyFont="1" applyFill="1" applyBorder="1"/>
    <xf numFmtId="0" fontId="104" fillId="8" borderId="0" xfId="0" applyFont="1" applyFill="1"/>
    <xf numFmtId="0" fontId="92" fillId="0" borderId="0" xfId="0" applyFont="1"/>
    <xf numFmtId="0" fontId="23" fillId="2" borderId="14" xfId="0" applyFont="1" applyFill="1" applyBorder="1" applyAlignment="1">
      <alignment wrapText="1"/>
    </xf>
    <xf numFmtId="44" fontId="32" fillId="2" borderId="42" xfId="3" applyFont="1" applyFill="1" applyBorder="1" applyAlignment="1">
      <alignment horizontal="center"/>
    </xf>
    <xf numFmtId="0" fontId="99" fillId="8" borderId="2" xfId="0" applyFont="1" applyFill="1" applyBorder="1"/>
    <xf numFmtId="0" fontId="99" fillId="8" borderId="37" xfId="0" applyFont="1" applyFill="1" applyBorder="1"/>
    <xf numFmtId="0" fontId="54" fillId="8" borderId="11" xfId="0" applyFont="1" applyFill="1" applyBorder="1"/>
    <xf numFmtId="0" fontId="1" fillId="2" borderId="0" xfId="0" applyFont="1" applyFill="1"/>
    <xf numFmtId="0" fontId="1" fillId="0" borderId="0" xfId="0" applyFont="1"/>
    <xf numFmtId="0" fontId="17" fillId="2" borderId="3" xfId="0" applyFont="1" applyFill="1" applyBorder="1"/>
    <xf numFmtId="0" fontId="92" fillId="8" borderId="0" xfId="4" applyFont="1" applyFill="1"/>
    <xf numFmtId="0" fontId="105" fillId="8" borderId="0" xfId="0" applyFont="1" applyFill="1"/>
    <xf numFmtId="0" fontId="9" fillId="2" borderId="22" xfId="0" applyFont="1" applyFill="1" applyBorder="1"/>
    <xf numFmtId="0" fontId="9" fillId="2" borderId="15" xfId="0" applyFont="1" applyFill="1" applyBorder="1" applyAlignment="1">
      <alignment wrapText="1"/>
    </xf>
    <xf numFmtId="0" fontId="14" fillId="0" borderId="7" xfId="0" applyFont="1" applyBorder="1" applyAlignment="1">
      <alignment horizontal="center"/>
    </xf>
    <xf numFmtId="0" fontId="14" fillId="0" borderId="7" xfId="0" applyFont="1" applyBorder="1"/>
    <xf numFmtId="0" fontId="14" fillId="0" borderId="3" xfId="0" applyFont="1" applyBorder="1" applyAlignment="1">
      <alignment wrapText="1"/>
    </xf>
    <xf numFmtId="44" fontId="14" fillId="0" borderId="37" xfId="3" applyFont="1" applyBorder="1" applyAlignment="1">
      <alignment horizontal="center"/>
    </xf>
    <xf numFmtId="44" fontId="14" fillId="2" borderId="58" xfId="3" applyFont="1" applyFill="1" applyBorder="1" applyAlignment="1">
      <alignment horizontal="center"/>
    </xf>
    <xf numFmtId="44" fontId="14" fillId="2" borderId="28" xfId="3" applyFont="1" applyFill="1" applyBorder="1" applyAlignment="1">
      <alignment horizontal="center"/>
    </xf>
    <xf numFmtId="44" fontId="14" fillId="2" borderId="36" xfId="3" applyFont="1" applyFill="1" applyBorder="1" applyAlignment="1">
      <alignment horizontal="center"/>
    </xf>
    <xf numFmtId="44" fontId="14" fillId="2" borderId="26" xfId="3" applyFont="1" applyFill="1" applyBorder="1" applyAlignment="1">
      <alignment horizontal="center"/>
    </xf>
    <xf numFmtId="0" fontId="52" fillId="0" borderId="7" xfId="0" applyFont="1" applyBorder="1" applyAlignment="1">
      <alignment horizontal="center"/>
    </xf>
    <xf numFmtId="0" fontId="3" fillId="0" borderId="7" xfId="0" applyFont="1" applyBorder="1"/>
    <xf numFmtId="0" fontId="52" fillId="0" borderId="3" xfId="0" applyFont="1" applyBorder="1" applyAlignment="1">
      <alignment wrapText="1"/>
    </xf>
    <xf numFmtId="0" fontId="9" fillId="2" borderId="25" xfId="0" applyFont="1" applyFill="1" applyBorder="1" applyAlignment="1">
      <alignment horizontal="center"/>
    </xf>
    <xf numFmtId="0" fontId="9" fillId="2" borderId="14" xfId="0" applyFont="1" applyFill="1" applyBorder="1" applyAlignment="1">
      <alignment horizontal="center"/>
    </xf>
    <xf numFmtId="0" fontId="9" fillId="3" borderId="15" xfId="0" applyFont="1" applyFill="1" applyBorder="1" applyAlignment="1">
      <alignment horizontal="center"/>
    </xf>
    <xf numFmtId="0" fontId="9" fillId="2" borderId="30" xfId="0" applyFont="1" applyFill="1" applyBorder="1" applyAlignment="1">
      <alignment horizontal="center"/>
    </xf>
    <xf numFmtId="0" fontId="9" fillId="2" borderId="14" xfId="0" applyFont="1" applyFill="1" applyBorder="1" applyAlignment="1">
      <alignment horizontal="center" wrapText="1"/>
    </xf>
    <xf numFmtId="0" fontId="0" fillId="8" borderId="0" xfId="0" applyFill="1" applyAlignment="1">
      <alignment horizontal="center"/>
    </xf>
    <xf numFmtId="44" fontId="14" fillId="3" borderId="58" xfId="3" applyFont="1" applyFill="1" applyBorder="1" applyAlignment="1">
      <alignment horizontal="center"/>
    </xf>
    <xf numFmtId="44" fontId="15" fillId="2" borderId="36" xfId="3" applyFont="1" applyFill="1" applyBorder="1" applyAlignment="1">
      <alignment horizontal="center"/>
    </xf>
    <xf numFmtId="44" fontId="0" fillId="8" borderId="0" xfId="3" applyFont="1" applyFill="1" applyBorder="1"/>
    <xf numFmtId="0" fontId="16" fillId="2" borderId="49" xfId="0" applyFont="1" applyFill="1" applyBorder="1"/>
    <xf numFmtId="0" fontId="67" fillId="8" borderId="49" xfId="0" applyFont="1" applyFill="1" applyBorder="1"/>
    <xf numFmtId="0" fontId="9" fillId="8" borderId="56" xfId="0" applyFont="1" applyFill="1" applyBorder="1" applyAlignment="1">
      <alignment wrapText="1"/>
    </xf>
    <xf numFmtId="0" fontId="9" fillId="8" borderId="27" xfId="0" applyFont="1" applyFill="1" applyBorder="1" applyAlignment="1">
      <alignment wrapText="1"/>
    </xf>
    <xf numFmtId="0" fontId="42" fillId="2" borderId="57" xfId="0" applyFont="1" applyFill="1" applyBorder="1"/>
    <xf numFmtId="0" fontId="17" fillId="0" borderId="46" xfId="0" applyFont="1" applyBorder="1" applyAlignment="1">
      <alignment wrapText="1"/>
    </xf>
    <xf numFmtId="0" fontId="14" fillId="0" borderId="46" xfId="0" applyFont="1" applyBorder="1"/>
    <xf numFmtId="0" fontId="67" fillId="8" borderId="49" xfId="0" applyFont="1" applyFill="1" applyBorder="1" applyAlignment="1">
      <alignment wrapText="1"/>
    </xf>
    <xf numFmtId="0" fontId="9" fillId="2" borderId="49" xfId="0" applyFont="1" applyFill="1" applyBorder="1" applyAlignment="1">
      <alignment horizontal="center"/>
    </xf>
    <xf numFmtId="0" fontId="9" fillId="8" borderId="49" xfId="0" applyFont="1" applyFill="1" applyBorder="1" applyAlignment="1">
      <alignment horizontal="center"/>
    </xf>
    <xf numFmtId="0" fontId="42" fillId="2" borderId="49" xfId="0" applyFont="1" applyFill="1" applyBorder="1" applyAlignment="1">
      <alignment horizontal="center"/>
    </xf>
    <xf numFmtId="0" fontId="42" fillId="3" borderId="49" xfId="0" applyFont="1" applyFill="1" applyBorder="1" applyAlignment="1">
      <alignment horizontal="center"/>
    </xf>
    <xf numFmtId="0" fontId="42" fillId="7" borderId="49" xfId="0" applyFont="1" applyFill="1" applyBorder="1" applyAlignment="1">
      <alignment horizontal="center"/>
    </xf>
    <xf numFmtId="0" fontId="13" fillId="3" borderId="49" xfId="0" applyFont="1" applyFill="1" applyBorder="1" applyAlignment="1">
      <alignment horizontal="center"/>
    </xf>
    <xf numFmtId="0" fontId="9" fillId="2" borderId="49" xfId="0" applyFont="1" applyFill="1" applyBorder="1" applyAlignment="1">
      <alignment horizontal="center" wrapText="1"/>
    </xf>
    <xf numFmtId="0" fontId="9" fillId="8" borderId="49" xfId="0" applyFont="1" applyFill="1" applyBorder="1" applyAlignment="1">
      <alignment horizontal="center" wrapText="1"/>
    </xf>
    <xf numFmtId="0" fontId="9" fillId="0" borderId="22" xfId="0" applyFont="1" applyBorder="1" applyAlignment="1">
      <alignment horizontal="center"/>
    </xf>
    <xf numFmtId="0" fontId="9" fillId="8" borderId="22" xfId="0" applyFont="1" applyFill="1" applyBorder="1" applyAlignment="1">
      <alignment horizontal="center"/>
    </xf>
    <xf numFmtId="0" fontId="67" fillId="8" borderId="14" xfId="0" applyFont="1" applyFill="1" applyBorder="1" applyAlignment="1">
      <alignment horizontal="center"/>
    </xf>
    <xf numFmtId="0" fontId="9" fillId="8" borderId="70" xfId="0" applyFont="1" applyFill="1" applyBorder="1" applyAlignment="1">
      <alignment horizontal="center" wrapText="1"/>
    </xf>
    <xf numFmtId="0" fontId="9" fillId="8" borderId="42" xfId="0" applyFont="1" applyFill="1" applyBorder="1" applyAlignment="1">
      <alignment horizontal="center" wrapText="1"/>
    </xf>
    <xf numFmtId="0" fontId="42" fillId="7" borderId="43" xfId="0" applyFont="1" applyFill="1" applyBorder="1" applyAlignment="1">
      <alignment horizontal="center"/>
    </xf>
    <xf numFmtId="44" fontId="14" fillId="2" borderId="43" xfId="3" applyFont="1" applyFill="1" applyBorder="1" applyAlignment="1">
      <alignment horizontal="center"/>
    </xf>
    <xf numFmtId="44" fontId="17" fillId="8" borderId="15" xfId="3" applyFont="1" applyFill="1" applyBorder="1" applyAlignment="1">
      <alignment horizontal="center"/>
    </xf>
    <xf numFmtId="44" fontId="14" fillId="3" borderId="43" xfId="3" applyFont="1" applyFill="1" applyBorder="1" applyAlignment="1">
      <alignment horizontal="center"/>
    </xf>
    <xf numFmtId="44" fontId="14" fillId="8" borderId="43" xfId="3" applyFont="1" applyFill="1" applyBorder="1" applyAlignment="1">
      <alignment horizontal="center"/>
    </xf>
    <xf numFmtId="44" fontId="32" fillId="2" borderId="43" xfId="3" applyFont="1" applyFill="1" applyBorder="1" applyAlignment="1">
      <alignment horizontal="center" wrapText="1"/>
    </xf>
    <xf numFmtId="44" fontId="17" fillId="8" borderId="14" xfId="3" applyFont="1" applyFill="1" applyBorder="1" applyAlignment="1">
      <alignment horizontal="center"/>
    </xf>
    <xf numFmtId="44" fontId="14" fillId="8" borderId="14" xfId="3" applyFont="1" applyFill="1" applyBorder="1" applyAlignment="1">
      <alignment horizontal="center"/>
    </xf>
    <xf numFmtId="44" fontId="14" fillId="8" borderId="55" xfId="3" applyFont="1" applyFill="1" applyBorder="1" applyAlignment="1">
      <alignment horizontal="center"/>
    </xf>
    <xf numFmtId="44" fontId="14" fillId="8" borderId="28" xfId="3" applyFont="1" applyFill="1" applyBorder="1" applyAlignment="1">
      <alignment horizontal="center"/>
    </xf>
    <xf numFmtId="0" fontId="14" fillId="0" borderId="63" xfId="0" applyFont="1" applyBorder="1"/>
    <xf numFmtId="3" fontId="14" fillId="5" borderId="15" xfId="0" applyNumberFormat="1" applyFont="1" applyFill="1" applyBorder="1" applyAlignment="1">
      <alignment horizontal="center"/>
    </xf>
    <xf numFmtId="0" fontId="13" fillId="3" borderId="57" xfId="0" applyFont="1" applyFill="1" applyBorder="1"/>
    <xf numFmtId="0" fontId="9" fillId="8" borderId="59" xfId="0" applyFont="1" applyFill="1" applyBorder="1"/>
    <xf numFmtId="0" fontId="9" fillId="8" borderId="57" xfId="0" applyFont="1" applyFill="1" applyBorder="1"/>
    <xf numFmtId="0" fontId="9" fillId="5" borderId="22" xfId="0" applyFont="1" applyFill="1" applyBorder="1"/>
    <xf numFmtId="0" fontId="54" fillId="8" borderId="22" xfId="0" applyFont="1" applyFill="1" applyBorder="1"/>
    <xf numFmtId="0" fontId="0" fillId="0" borderId="15" xfId="0" applyBorder="1"/>
    <xf numFmtId="0" fontId="14" fillId="2" borderId="21" xfId="0" applyFont="1" applyFill="1" applyBorder="1"/>
    <xf numFmtId="0" fontId="25" fillId="2" borderId="49" xfId="0" applyFont="1" applyFill="1" applyBorder="1"/>
    <xf numFmtId="0" fontId="14" fillId="2" borderId="7" xfId="0" applyFont="1" applyFill="1" applyBorder="1"/>
    <xf numFmtId="164" fontId="9" fillId="2" borderId="11" xfId="1" applyNumberFormat="1" applyFont="1" applyFill="1" applyBorder="1" applyAlignment="1">
      <alignment horizontal="right"/>
    </xf>
    <xf numFmtId="0" fontId="0" fillId="3" borderId="37" xfId="0" applyFill="1" applyBorder="1"/>
    <xf numFmtId="0" fontId="16" fillId="3" borderId="11" xfId="0" applyFont="1" applyFill="1" applyBorder="1"/>
    <xf numFmtId="0" fontId="0" fillId="2" borderId="25" xfId="0" applyFill="1" applyBorder="1"/>
    <xf numFmtId="0" fontId="9" fillId="2" borderId="31" xfId="0" applyFont="1" applyFill="1" applyBorder="1"/>
    <xf numFmtId="0" fontId="14" fillId="2" borderId="4" xfId="0" applyFont="1" applyFill="1" applyBorder="1" applyAlignment="1">
      <alignment horizontal="center" wrapText="1"/>
    </xf>
    <xf numFmtId="0" fontId="17" fillId="2" borderId="0" xfId="0" applyFont="1" applyFill="1" applyAlignment="1">
      <alignment horizontal="left" indent="1"/>
    </xf>
    <xf numFmtId="0" fontId="106" fillId="0" borderId="0" xfId="0" applyFont="1"/>
    <xf numFmtId="0" fontId="2" fillId="8" borderId="0" xfId="0" applyFont="1" applyFill="1"/>
    <xf numFmtId="164" fontId="23" fillId="4" borderId="51" xfId="1" applyNumberFormat="1" applyFont="1" applyFill="1" applyBorder="1"/>
    <xf numFmtId="164" fontId="23" fillId="0" borderId="51" xfId="1" applyNumberFormat="1" applyFont="1" applyBorder="1"/>
    <xf numFmtId="164" fontId="16" fillId="0" borderId="51" xfId="1" applyNumberFormat="1" applyFont="1" applyFill="1" applyBorder="1"/>
    <xf numFmtId="164" fontId="16" fillId="0" borderId="28" xfId="1" applyNumberFormat="1" applyFont="1" applyFill="1" applyBorder="1"/>
    <xf numFmtId="164" fontId="16" fillId="0" borderId="23" xfId="1" applyNumberFormat="1" applyFont="1" applyFill="1" applyBorder="1"/>
    <xf numFmtId="0" fontId="82" fillId="2" borderId="17" xfId="0" applyFont="1" applyFill="1" applyBorder="1" applyAlignment="1">
      <alignment horizontal="center"/>
    </xf>
    <xf numFmtId="37" fontId="14" fillId="2" borderId="42" xfId="1" applyNumberFormat="1" applyFont="1" applyFill="1" applyBorder="1" applyAlignment="1">
      <alignment horizontal="center"/>
    </xf>
    <xf numFmtId="1" fontId="33" fillId="0" borderId="27" xfId="0" applyNumberFormat="1" applyFont="1" applyBorder="1" applyAlignment="1">
      <alignment horizontal="center"/>
    </xf>
    <xf numFmtId="37" fontId="16" fillId="0" borderId="51" xfId="1" applyNumberFormat="1" applyFont="1" applyBorder="1" applyAlignment="1">
      <alignment horizontal="center"/>
    </xf>
    <xf numFmtId="3" fontId="16" fillId="2" borderId="51" xfId="0" applyNumberFormat="1" applyFont="1" applyFill="1" applyBorder="1" applyAlignment="1">
      <alignment horizontal="center"/>
    </xf>
    <xf numFmtId="3" fontId="16" fillId="2" borderId="28" xfId="0" applyNumberFormat="1" applyFont="1" applyFill="1" applyBorder="1" applyAlignment="1">
      <alignment horizontal="center"/>
    </xf>
    <xf numFmtId="0" fontId="33" fillId="2" borderId="27" xfId="0" applyFont="1" applyFill="1" applyBorder="1" applyAlignment="1">
      <alignment horizontal="center" wrapText="1"/>
    </xf>
    <xf numFmtId="3" fontId="16" fillId="2" borderId="51" xfId="0" applyNumberFormat="1" applyFont="1" applyFill="1" applyBorder="1" applyAlignment="1">
      <alignment horizontal="center" wrapText="1"/>
    </xf>
    <xf numFmtId="3" fontId="16" fillId="2" borderId="23" xfId="0" applyNumberFormat="1" applyFont="1" applyFill="1" applyBorder="1" applyAlignment="1">
      <alignment horizontal="center"/>
    </xf>
    <xf numFmtId="0" fontId="25" fillId="2" borderId="74" xfId="0" applyFont="1" applyFill="1" applyBorder="1"/>
    <xf numFmtId="0" fontId="20" fillId="2" borderId="36" xfId="0" applyFont="1" applyFill="1" applyBorder="1"/>
    <xf numFmtId="8" fontId="42" fillId="2" borderId="74" xfId="0" applyNumberFormat="1" applyFont="1" applyFill="1" applyBorder="1"/>
    <xf numFmtId="0" fontId="17" fillId="0" borderId="41" xfId="0" applyFont="1" applyBorder="1" applyAlignment="1">
      <alignment horizontal="center"/>
    </xf>
    <xf numFmtId="0" fontId="16" fillId="0" borderId="63" xfId="0" applyFont="1" applyBorder="1"/>
    <xf numFmtId="0" fontId="14" fillId="0" borderId="41" xfId="0" applyFont="1" applyBorder="1" applyAlignment="1">
      <alignment horizontal="center"/>
    </xf>
    <xf numFmtId="0" fontId="16" fillId="0" borderId="6" xfId="0" applyFont="1" applyBorder="1" applyAlignment="1">
      <alignment horizontal="center"/>
    </xf>
    <xf numFmtId="0" fontId="14" fillId="0" borderId="1" xfId="0" applyFont="1" applyBorder="1"/>
    <xf numFmtId="0" fontId="16" fillId="0" borderId="1" xfId="0" applyFont="1" applyBorder="1"/>
    <xf numFmtId="0" fontId="26" fillId="0" borderId="39" xfId="0" applyFont="1" applyBorder="1" applyAlignment="1">
      <alignment horizontal="center"/>
    </xf>
    <xf numFmtId="0" fontId="23" fillId="0" borderId="0" xfId="0" applyFont="1"/>
    <xf numFmtId="0" fontId="26" fillId="0" borderId="40" xfId="0" applyFont="1" applyBorder="1" applyAlignment="1">
      <alignment horizontal="center"/>
    </xf>
    <xf numFmtId="0" fontId="23" fillId="0" borderId="9" xfId="0" applyFont="1" applyBorder="1"/>
    <xf numFmtId="0" fontId="26" fillId="0" borderId="17" xfId="0" applyFont="1" applyBorder="1" applyAlignment="1">
      <alignment horizontal="center"/>
    </xf>
    <xf numFmtId="44" fontId="32" fillId="0" borderId="42" xfId="3" applyFont="1" applyFill="1" applyBorder="1" applyAlignment="1">
      <alignment horizontal="center"/>
    </xf>
    <xf numFmtId="0" fontId="23" fillId="0" borderId="22" xfId="0" applyFont="1" applyBorder="1"/>
    <xf numFmtId="0" fontId="23" fillId="0" borderId="23" xfId="0" applyFont="1" applyBorder="1"/>
    <xf numFmtId="0" fontId="23" fillId="0" borderId="16" xfId="0" applyFont="1" applyBorder="1"/>
    <xf numFmtId="44" fontId="32" fillId="0" borderId="8" xfId="3" applyFont="1" applyFill="1" applyBorder="1" applyAlignment="1">
      <alignment horizontal="center"/>
    </xf>
    <xf numFmtId="0" fontId="1" fillId="2" borderId="60" xfId="4" applyFont="1" applyFill="1" applyBorder="1" applyAlignment="1">
      <alignment horizontal="left"/>
    </xf>
    <xf numFmtId="0" fontId="1" fillId="2" borderId="76" xfId="4" applyFont="1" applyFill="1" applyBorder="1" applyAlignment="1">
      <alignment horizontal="left"/>
    </xf>
    <xf numFmtId="0" fontId="1" fillId="2" borderId="0" xfId="4" applyFont="1" applyFill="1" applyAlignment="1">
      <alignment horizontal="left"/>
    </xf>
    <xf numFmtId="0" fontId="1" fillId="8" borderId="0" xfId="0" applyFont="1" applyFill="1"/>
    <xf numFmtId="44" fontId="1" fillId="8" borderId="0" xfId="3" applyFont="1" applyFill="1"/>
    <xf numFmtId="0" fontId="1" fillId="8" borderId="13" xfId="0" applyFont="1" applyFill="1" applyBorder="1" applyAlignment="1">
      <alignment horizontal="center"/>
    </xf>
    <xf numFmtId="0" fontId="14" fillId="0" borderId="38" xfId="0" applyFont="1" applyBorder="1" applyAlignment="1">
      <alignment horizontal="center" wrapText="1"/>
    </xf>
    <xf numFmtId="0" fontId="14" fillId="0" borderId="4" xfId="0" applyFont="1" applyBorder="1" applyAlignment="1">
      <alignment horizontal="center"/>
    </xf>
    <xf numFmtId="0" fontId="81" fillId="0" borderId="5" xfId="0" applyFont="1" applyBorder="1" applyAlignment="1">
      <alignment horizontal="center"/>
    </xf>
    <xf numFmtId="37" fontId="14" fillId="0" borderId="37" xfId="1" applyNumberFormat="1" applyFont="1" applyFill="1" applyBorder="1" applyAlignment="1">
      <alignment horizontal="center"/>
    </xf>
    <xf numFmtId="0" fontId="82" fillId="0" borderId="67" xfId="0" applyFont="1" applyBorder="1" applyAlignment="1">
      <alignment horizontal="center"/>
    </xf>
    <xf numFmtId="37" fontId="14" fillId="0" borderId="70" xfId="1" applyNumberFormat="1" applyFont="1" applyFill="1" applyBorder="1" applyAlignment="1">
      <alignment horizontal="center"/>
    </xf>
    <xf numFmtId="0" fontId="82" fillId="0" borderId="17" xfId="0" applyFont="1" applyBorder="1" applyAlignment="1">
      <alignment horizontal="center"/>
    </xf>
    <xf numFmtId="0" fontId="9" fillId="0" borderId="14" xfId="0" applyFont="1" applyBorder="1"/>
    <xf numFmtId="37" fontId="14" fillId="0" borderId="42" xfId="1" applyNumberFormat="1" applyFont="1" applyFill="1" applyBorder="1" applyAlignment="1">
      <alignment horizontal="center"/>
    </xf>
    <xf numFmtId="0" fontId="82" fillId="0" borderId="18" xfId="0" applyFont="1" applyBorder="1" applyAlignment="1">
      <alignment horizontal="center"/>
    </xf>
    <xf numFmtId="0" fontId="9" fillId="0" borderId="15" xfId="0" applyFont="1" applyBorder="1"/>
    <xf numFmtId="37" fontId="14" fillId="0" borderId="43" xfId="1" applyNumberFormat="1" applyFont="1" applyFill="1" applyBorder="1" applyAlignment="1">
      <alignment horizontal="center"/>
    </xf>
    <xf numFmtId="0" fontId="26" fillId="0" borderId="18" xfId="0" applyFont="1" applyBorder="1" applyAlignment="1">
      <alignment horizontal="center"/>
    </xf>
    <xf numFmtId="0" fontId="26" fillId="0" borderId="19" xfId="0" applyFont="1" applyBorder="1" applyAlignment="1">
      <alignment horizontal="center"/>
    </xf>
    <xf numFmtId="0" fontId="32" fillId="0" borderId="6" xfId="0" applyFont="1" applyBorder="1"/>
    <xf numFmtId="0" fontId="23" fillId="0" borderId="1" xfId="0" applyFont="1" applyBorder="1"/>
    <xf numFmtId="0" fontId="23" fillId="0" borderId="7" xfId="0" applyFont="1" applyBorder="1"/>
    <xf numFmtId="0" fontId="17" fillId="0" borderId="21" xfId="0" applyFont="1" applyBorder="1"/>
    <xf numFmtId="0" fontId="23" fillId="0" borderId="2" xfId="0" applyFont="1" applyBorder="1"/>
    <xf numFmtId="0" fontId="23" fillId="0" borderId="24" xfId="0" applyFont="1" applyBorder="1"/>
    <xf numFmtId="0" fontId="77" fillId="0" borderId="6" xfId="0" applyFont="1" applyBorder="1" applyAlignment="1">
      <alignment horizontal="center"/>
    </xf>
    <xf numFmtId="0" fontId="23" fillId="0" borderId="21" xfId="0" applyFont="1" applyBorder="1"/>
    <xf numFmtId="0" fontId="14" fillId="2" borderId="13" xfId="0" applyFont="1" applyFill="1" applyBorder="1"/>
    <xf numFmtId="0" fontId="13" fillId="0" borderId="27" xfId="0" applyFont="1" applyBorder="1"/>
    <xf numFmtId="44" fontId="14" fillId="0" borderId="28" xfId="3" applyFont="1" applyFill="1" applyBorder="1" applyAlignment="1">
      <alignment horizontal="center"/>
    </xf>
    <xf numFmtId="0" fontId="13" fillId="0" borderId="57" xfId="0" applyFont="1" applyBorder="1"/>
    <xf numFmtId="44" fontId="14" fillId="0" borderId="58" xfId="3" applyFont="1" applyFill="1" applyBorder="1" applyAlignment="1">
      <alignment horizontal="center"/>
    </xf>
    <xf numFmtId="0" fontId="107" fillId="8" borderId="0" xfId="4" applyFont="1" applyFill="1"/>
    <xf numFmtId="0" fontId="108" fillId="8" borderId="0" xfId="4" applyFont="1" applyFill="1"/>
    <xf numFmtId="0" fontId="109" fillId="8" borderId="0" xfId="0" applyFont="1" applyFill="1"/>
    <xf numFmtId="0" fontId="107" fillId="8" borderId="0" xfId="0" applyFont="1" applyFill="1"/>
    <xf numFmtId="0" fontId="110" fillId="2" borderId="6" xfId="4" applyFont="1" applyFill="1" applyBorder="1" applyAlignment="1">
      <alignment horizontal="center" wrapText="1"/>
    </xf>
    <xf numFmtId="0" fontId="110" fillId="2" borderId="5" xfId="4" applyFont="1" applyFill="1" applyBorder="1" applyAlignment="1">
      <alignment horizontal="center" wrapText="1"/>
    </xf>
    <xf numFmtId="0" fontId="110" fillId="2" borderId="3" xfId="4" applyFont="1" applyFill="1" applyBorder="1" applyAlignment="1">
      <alignment horizontal="center" wrapText="1"/>
    </xf>
    <xf numFmtId="0" fontId="110" fillId="0" borderId="4" xfId="4" applyFont="1" applyBorder="1" applyAlignment="1">
      <alignment horizontal="center" wrapText="1"/>
    </xf>
    <xf numFmtId="0" fontId="112" fillId="0" borderId="29" xfId="0" applyFont="1" applyBorder="1" applyAlignment="1">
      <alignment horizontal="center" wrapText="1"/>
    </xf>
    <xf numFmtId="0" fontId="33" fillId="0" borderId="15" xfId="0" applyFont="1" applyBorder="1" applyAlignment="1">
      <alignment horizontal="center"/>
    </xf>
    <xf numFmtId="164" fontId="23" fillId="0" borderId="15" xfId="1" applyNumberFormat="1" applyFont="1" applyFill="1" applyBorder="1"/>
    <xf numFmtId="164" fontId="23" fillId="0" borderId="15" xfId="0" applyNumberFormat="1" applyFont="1" applyBorder="1" applyAlignment="1">
      <alignment horizontal="center"/>
    </xf>
    <xf numFmtId="164" fontId="23" fillId="0" borderId="15" xfId="0" applyNumberFormat="1" applyFont="1" applyBorder="1"/>
    <xf numFmtId="164" fontId="23" fillId="0" borderId="43" xfId="1" applyNumberFormat="1" applyFont="1" applyFill="1" applyBorder="1"/>
    <xf numFmtId="164" fontId="23" fillId="0" borderId="43" xfId="0" applyNumberFormat="1" applyFont="1" applyBorder="1"/>
    <xf numFmtId="0" fontId="33" fillId="0" borderId="20" xfId="0" applyFont="1" applyBorder="1" applyAlignment="1">
      <alignment horizontal="center"/>
    </xf>
    <xf numFmtId="164" fontId="23" fillId="0" borderId="20" xfId="0" applyNumberFormat="1" applyFont="1" applyBorder="1" applyAlignment="1">
      <alignment horizontal="center"/>
    </xf>
    <xf numFmtId="164" fontId="23" fillId="0" borderId="20" xfId="0" applyNumberFormat="1" applyFont="1" applyBorder="1"/>
    <xf numFmtId="164" fontId="23" fillId="0" borderId="44" xfId="0" applyNumberFormat="1" applyFont="1" applyBorder="1"/>
    <xf numFmtId="0" fontId="33" fillId="0" borderId="69" xfId="0" applyFont="1" applyBorder="1" applyAlignment="1">
      <alignment horizontal="center"/>
    </xf>
    <xf numFmtId="164" fontId="23" fillId="0" borderId="69" xfId="1" applyNumberFormat="1" applyFont="1" applyFill="1" applyBorder="1"/>
    <xf numFmtId="164" fontId="23" fillId="0" borderId="70" xfId="1" applyNumberFormat="1" applyFont="1" applyFill="1" applyBorder="1"/>
    <xf numFmtId="0" fontId="32" fillId="0" borderId="6" xfId="0" applyFont="1" applyBorder="1" applyAlignment="1">
      <alignment horizontal="center" wrapText="1"/>
    </xf>
    <xf numFmtId="0" fontId="50" fillId="0" borderId="6" xfId="0" applyFont="1" applyBorder="1"/>
    <xf numFmtId="0" fontId="51" fillId="0" borderId="7" xfId="0" applyFont="1" applyBorder="1"/>
    <xf numFmtId="0" fontId="51" fillId="0" borderId="29" xfId="0" applyFont="1" applyBorder="1"/>
    <xf numFmtId="164" fontId="16" fillId="0" borderId="55" xfId="1" applyNumberFormat="1" applyFont="1" applyBorder="1" applyAlignment="1"/>
    <xf numFmtId="164" fontId="16" fillId="0" borderId="28" xfId="1" applyNumberFormat="1" applyFont="1" applyBorder="1" applyAlignment="1"/>
    <xf numFmtId="164" fontId="16" fillId="0" borderId="58" xfId="0" applyNumberFormat="1" applyFont="1" applyBorder="1"/>
    <xf numFmtId="0" fontId="33" fillId="0" borderId="52" xfId="0" applyFont="1" applyBorder="1"/>
    <xf numFmtId="164" fontId="16" fillId="0" borderId="68" xfId="0" applyNumberFormat="1" applyFont="1" applyBorder="1"/>
    <xf numFmtId="0" fontId="45" fillId="0" borderId="53" xfId="0" applyFont="1" applyBorder="1"/>
    <xf numFmtId="0" fontId="45" fillId="0" borderId="51" xfId="0" applyFont="1" applyBorder="1"/>
    <xf numFmtId="0" fontId="61" fillId="0" borderId="7" xfId="0" applyFont="1" applyBorder="1"/>
    <xf numFmtId="0" fontId="45" fillId="0" borderId="55" xfId="0" applyFont="1" applyBorder="1"/>
    <xf numFmtId="0" fontId="45" fillId="0" borderId="28" xfId="0" applyFont="1" applyBorder="1"/>
    <xf numFmtId="0" fontId="33" fillId="0" borderId="58" xfId="0" applyFont="1" applyBorder="1"/>
    <xf numFmtId="0" fontId="17" fillId="0" borderId="35" xfId="0" applyFont="1" applyBorder="1" applyAlignment="1">
      <alignment horizontal="center" wrapText="1"/>
    </xf>
    <xf numFmtId="0" fontId="22" fillId="2" borderId="15" xfId="0" applyFont="1" applyFill="1" applyBorder="1"/>
    <xf numFmtId="0" fontId="32" fillId="2" borderId="63" xfId="0" applyFont="1" applyFill="1" applyBorder="1" applyAlignment="1">
      <alignment horizontal="center" wrapText="1"/>
    </xf>
    <xf numFmtId="164" fontId="16" fillId="0" borderId="53" xfId="1" applyNumberFormat="1" applyFont="1" applyBorder="1"/>
    <xf numFmtId="164" fontId="16" fillId="0" borderId="51" xfId="1" applyNumberFormat="1" applyFont="1" applyBorder="1"/>
    <xf numFmtId="0" fontId="32" fillId="2" borderId="29" xfId="0" applyFont="1" applyFill="1" applyBorder="1" applyAlignment="1">
      <alignment horizontal="center"/>
    </xf>
    <xf numFmtId="0" fontId="23" fillId="0" borderId="31" xfId="0" applyFont="1" applyBorder="1" applyAlignment="1">
      <alignment horizontal="center"/>
    </xf>
    <xf numFmtId="44" fontId="32" fillId="0" borderId="46" xfId="3" applyFont="1" applyFill="1" applyBorder="1" applyAlignment="1">
      <alignment horizontal="center"/>
    </xf>
    <xf numFmtId="0" fontId="17" fillId="0" borderId="5" xfId="0" applyFont="1" applyBorder="1" applyAlignment="1">
      <alignment horizontal="center" wrapText="1"/>
    </xf>
    <xf numFmtId="0" fontId="60" fillId="0" borderId="0" xfId="4" applyFont="1"/>
    <xf numFmtId="0" fontId="17" fillId="0" borderId="38" xfId="0" applyFont="1" applyBorder="1" applyAlignment="1">
      <alignment horizontal="center" wrapText="1"/>
    </xf>
    <xf numFmtId="0" fontId="110" fillId="0" borderId="6" xfId="4" applyFont="1" applyBorder="1" applyAlignment="1">
      <alignment horizontal="center" wrapText="1"/>
    </xf>
    <xf numFmtId="0" fontId="17" fillId="0" borderId="6" xfId="4" applyFont="1" applyBorder="1" applyAlignment="1">
      <alignment horizontal="center"/>
    </xf>
    <xf numFmtId="0" fontId="25" fillId="0" borderId="6" xfId="4" applyFont="1" applyBorder="1" applyAlignment="1">
      <alignment horizontal="center" vertical="top" wrapText="1"/>
    </xf>
    <xf numFmtId="0" fontId="31" fillId="0" borderId="2" xfId="4" applyFont="1" applyBorder="1"/>
    <xf numFmtId="0" fontId="34" fillId="0" borderId="57" xfId="4" applyFont="1" applyBorder="1" applyAlignment="1">
      <alignment horizontal="center"/>
    </xf>
    <xf numFmtId="0" fontId="17" fillId="0" borderId="6" xfId="4" applyFont="1" applyBorder="1" applyAlignment="1">
      <alignment horizontal="center" wrapText="1"/>
    </xf>
    <xf numFmtId="0" fontId="31" fillId="0" borderId="6" xfId="4" applyFont="1" applyBorder="1" applyAlignment="1">
      <alignment horizontal="center"/>
    </xf>
    <xf numFmtId="0" fontId="34" fillId="0" borderId="17" xfId="4" applyFont="1" applyBorder="1" applyAlignment="1">
      <alignment horizontal="center"/>
    </xf>
    <xf numFmtId="0" fontId="34" fillId="0" borderId="18" xfId="4" applyFont="1" applyBorder="1" applyAlignment="1">
      <alignment horizontal="center"/>
    </xf>
    <xf numFmtId="0" fontId="34" fillId="0" borderId="77" xfId="4" applyFont="1" applyBorder="1" applyAlignment="1">
      <alignment horizontal="center"/>
    </xf>
    <xf numFmtId="0" fontId="34" fillId="0" borderId="12" xfId="4" applyFont="1" applyBorder="1" applyAlignment="1">
      <alignment horizontal="center"/>
    </xf>
    <xf numFmtId="0" fontId="113" fillId="8" borderId="0" xfId="4" applyFont="1" applyFill="1"/>
    <xf numFmtId="0" fontId="114" fillId="8" borderId="0" xfId="4" applyFont="1" applyFill="1"/>
    <xf numFmtId="0" fontId="31" fillId="0" borderId="16" xfId="4" applyFont="1" applyBorder="1"/>
    <xf numFmtId="0" fontId="22" fillId="0" borderId="3" xfId="0" applyFont="1" applyBorder="1" applyAlignment="1">
      <alignment horizontal="center" wrapText="1"/>
    </xf>
    <xf numFmtId="0" fontId="29" fillId="0" borderId="4" xfId="0" applyFont="1" applyBorder="1" applyAlignment="1">
      <alignment horizontal="center" wrapText="1"/>
    </xf>
    <xf numFmtId="0" fontId="25" fillId="0" borderId="29" xfId="0" applyFont="1" applyBorder="1" applyAlignment="1">
      <alignment horizontal="center"/>
    </xf>
    <xf numFmtId="0" fontId="16" fillId="0" borderId="16" xfId="0" applyFont="1" applyBorder="1"/>
    <xf numFmtId="0" fontId="33" fillId="0" borderId="67" xfId="0" applyFont="1" applyBorder="1" applyAlignment="1">
      <alignment horizontal="center"/>
    </xf>
    <xf numFmtId="0" fontId="33" fillId="0" borderId="18" xfId="0" applyFont="1" applyBorder="1" applyAlignment="1">
      <alignment horizontal="center"/>
    </xf>
    <xf numFmtId="0" fontId="33" fillId="0" borderId="19" xfId="0" applyFont="1" applyBorder="1" applyAlignment="1">
      <alignment horizontal="center"/>
    </xf>
    <xf numFmtId="0" fontId="33" fillId="0" borderId="41" xfId="0" applyFont="1" applyBorder="1" applyAlignment="1">
      <alignment horizontal="center"/>
    </xf>
    <xf numFmtId="0" fontId="61" fillId="0" borderId="29" xfId="0" applyFont="1" applyBorder="1" applyAlignment="1">
      <alignment horizontal="center"/>
    </xf>
    <xf numFmtId="0" fontId="0" fillId="0" borderId="16" xfId="0" applyBorder="1"/>
    <xf numFmtId="0" fontId="61" fillId="0" borderId="29" xfId="0" applyFont="1" applyBorder="1"/>
    <xf numFmtId="0" fontId="0" fillId="0" borderId="9" xfId="0" applyBorder="1"/>
    <xf numFmtId="0" fontId="50" fillId="0" borderId="38" xfId="0" applyFont="1" applyBorder="1" applyAlignment="1">
      <alignment horizontal="center"/>
    </xf>
    <xf numFmtId="0" fontId="51" fillId="0" borderId="41" xfId="0" applyFont="1" applyBorder="1" applyAlignment="1">
      <alignment horizontal="center"/>
    </xf>
    <xf numFmtId="0" fontId="51" fillId="0" borderId="37" xfId="0" applyFont="1" applyBorder="1" applyAlignment="1">
      <alignment horizontal="center"/>
    </xf>
    <xf numFmtId="0" fontId="51" fillId="0" borderId="38" xfId="0" applyFont="1" applyBorder="1" applyAlignment="1">
      <alignment horizontal="center"/>
    </xf>
    <xf numFmtId="3" fontId="16" fillId="0" borderId="15" xfId="1" applyNumberFormat="1" applyFont="1" applyFill="1" applyBorder="1" applyAlignment="1">
      <alignment horizontal="center"/>
    </xf>
    <xf numFmtId="3" fontId="16" fillId="0" borderId="69" xfId="1" applyNumberFormat="1" applyFont="1" applyFill="1" applyBorder="1" applyAlignment="1">
      <alignment horizontal="center"/>
    </xf>
    <xf numFmtId="3" fontId="16" fillId="0" borderId="70" xfId="1" applyNumberFormat="1" applyFont="1" applyFill="1" applyBorder="1" applyAlignment="1">
      <alignment horizontal="center"/>
    </xf>
    <xf numFmtId="3" fontId="16" fillId="0" borderId="43" xfId="1" applyNumberFormat="1" applyFont="1" applyFill="1" applyBorder="1" applyAlignment="1">
      <alignment horizontal="center"/>
    </xf>
    <xf numFmtId="3" fontId="16" fillId="0" borderId="20" xfId="1" applyNumberFormat="1" applyFont="1" applyFill="1" applyBorder="1" applyAlignment="1">
      <alignment horizontal="center"/>
    </xf>
    <xf numFmtId="3" fontId="16" fillId="0" borderId="44" xfId="1" applyNumberFormat="1" applyFont="1" applyFill="1" applyBorder="1" applyAlignment="1">
      <alignment horizontal="center"/>
    </xf>
    <xf numFmtId="0" fontId="96" fillId="0" borderId="0" xfId="0" applyFont="1"/>
    <xf numFmtId="0" fontId="17" fillId="2" borderId="38" xfId="0" applyFont="1" applyFill="1" applyBorder="1" applyAlignment="1">
      <alignment horizontal="center" wrapText="1"/>
    </xf>
    <xf numFmtId="0" fontId="80" fillId="0" borderId="38" xfId="0" applyFont="1" applyBorder="1" applyAlignment="1">
      <alignment horizontal="center" wrapText="1"/>
    </xf>
    <xf numFmtId="0" fontId="17" fillId="0" borderId="38" xfId="0" applyFont="1" applyBorder="1" applyAlignment="1">
      <alignment horizontal="center"/>
    </xf>
    <xf numFmtId="0" fontId="97" fillId="2" borderId="5" xfId="0" applyFont="1" applyFill="1" applyBorder="1" applyAlignment="1">
      <alignment horizontal="center"/>
    </xf>
    <xf numFmtId="37" fontId="17" fillId="2" borderId="37" xfId="1" applyNumberFormat="1" applyFont="1" applyFill="1" applyBorder="1" applyAlignment="1">
      <alignment horizontal="center" wrapText="1"/>
    </xf>
    <xf numFmtId="0" fontId="29" fillId="0" borderId="35" xfId="0" applyFont="1" applyBorder="1" applyAlignment="1">
      <alignment horizontal="center" wrapText="1"/>
    </xf>
    <xf numFmtId="0" fontId="97" fillId="0" borderId="5" xfId="0" applyFont="1" applyBorder="1" applyAlignment="1">
      <alignment horizontal="center"/>
    </xf>
    <xf numFmtId="0" fontId="17" fillId="0" borderId="5" xfId="0" applyFont="1" applyBorder="1" applyAlignment="1">
      <alignment horizontal="center" vertical="center" wrapText="1"/>
    </xf>
    <xf numFmtId="0" fontId="29" fillId="0" borderId="29" xfId="0" applyFont="1" applyBorder="1" applyAlignment="1">
      <alignment horizontal="center" vertical="center" wrapText="1"/>
    </xf>
    <xf numFmtId="0" fontId="97" fillId="2" borderId="29" xfId="0" applyFont="1" applyFill="1" applyBorder="1" applyAlignment="1">
      <alignment horizontal="center"/>
    </xf>
    <xf numFmtId="0" fontId="22" fillId="7" borderId="7" xfId="0" applyFont="1" applyFill="1" applyBorder="1" applyAlignment="1">
      <alignment horizontal="center"/>
    </xf>
    <xf numFmtId="0" fontId="39" fillId="8" borderId="0" xfId="0" applyFont="1" applyFill="1"/>
    <xf numFmtId="0" fontId="33" fillId="0" borderId="66" xfId="0" applyFont="1" applyBorder="1" applyAlignment="1">
      <alignment horizontal="center"/>
    </xf>
    <xf numFmtId="0" fontId="16" fillId="2" borderId="14" xfId="0" applyFont="1" applyFill="1" applyBorder="1" applyAlignment="1">
      <alignment wrapText="1"/>
    </xf>
    <xf numFmtId="0" fontId="9" fillId="0" borderId="50" xfId="0" applyFont="1" applyBorder="1"/>
    <xf numFmtId="0" fontId="17" fillId="2" borderId="29" xfId="0" applyFont="1" applyFill="1" applyBorder="1" applyAlignment="1">
      <alignment wrapText="1"/>
    </xf>
    <xf numFmtId="0" fontId="9" fillId="2" borderId="2" xfId="0" applyFont="1" applyFill="1" applyBorder="1"/>
    <xf numFmtId="0" fontId="9" fillId="2" borderId="8" xfId="0" applyFont="1" applyFill="1" applyBorder="1" applyAlignment="1">
      <alignment horizontal="center"/>
    </xf>
    <xf numFmtId="0" fontId="9" fillId="2" borderId="75" xfId="0" applyFont="1" applyFill="1" applyBorder="1" applyAlignment="1">
      <alignment horizontal="center"/>
    </xf>
    <xf numFmtId="0" fontId="9" fillId="2" borderId="48" xfId="0" applyFont="1" applyFill="1" applyBorder="1" applyAlignment="1">
      <alignment horizontal="center"/>
    </xf>
    <xf numFmtId="0" fontId="9" fillId="2" borderId="50" xfId="0" applyFont="1" applyFill="1" applyBorder="1" applyAlignment="1">
      <alignment horizontal="center"/>
    </xf>
    <xf numFmtId="37" fontId="14" fillId="2" borderId="51" xfId="1" applyNumberFormat="1" applyFont="1" applyFill="1" applyBorder="1" applyAlignment="1">
      <alignment horizontal="center"/>
    </xf>
    <xf numFmtId="37" fontId="14" fillId="8" borderId="47" xfId="1" applyNumberFormat="1" applyFont="1" applyFill="1" applyBorder="1" applyAlignment="1">
      <alignment horizontal="center"/>
    </xf>
    <xf numFmtId="3" fontId="14" fillId="2" borderId="53" xfId="0" applyNumberFormat="1" applyFont="1" applyFill="1" applyBorder="1" applyAlignment="1">
      <alignment horizontal="center"/>
    </xf>
    <xf numFmtId="37" fontId="14" fillId="2" borderId="47" xfId="1" applyNumberFormat="1" applyFont="1" applyFill="1" applyBorder="1" applyAlignment="1">
      <alignment horizontal="center"/>
    </xf>
    <xf numFmtId="0" fontId="9" fillId="2" borderId="22" xfId="0" applyFont="1" applyFill="1" applyBorder="1" applyAlignment="1">
      <alignment horizontal="center"/>
    </xf>
    <xf numFmtId="0" fontId="21" fillId="2" borderId="48" xfId="0" applyFont="1" applyFill="1" applyBorder="1"/>
    <xf numFmtId="37" fontId="14" fillId="8" borderId="29" xfId="1" applyNumberFormat="1" applyFont="1" applyFill="1" applyBorder="1" applyAlignment="1">
      <alignment horizontal="center"/>
    </xf>
    <xf numFmtId="37" fontId="14" fillId="3" borderId="47" xfId="1" applyNumberFormat="1" applyFont="1" applyFill="1" applyBorder="1" applyAlignment="1">
      <alignment horizontal="center"/>
    </xf>
    <xf numFmtId="1" fontId="16" fillId="2" borderId="41" xfId="0" applyNumberFormat="1" applyFont="1" applyFill="1" applyBorder="1" applyAlignment="1">
      <alignment horizontal="center"/>
    </xf>
    <xf numFmtId="37" fontId="14" fillId="2" borderId="40" xfId="1" applyNumberFormat="1" applyFont="1" applyFill="1" applyBorder="1" applyAlignment="1">
      <alignment horizontal="center"/>
    </xf>
    <xf numFmtId="37" fontId="14" fillId="3" borderId="40" xfId="1" applyNumberFormat="1" applyFont="1" applyFill="1" applyBorder="1" applyAlignment="1">
      <alignment horizontal="center"/>
    </xf>
    <xf numFmtId="0" fontId="0" fillId="3" borderId="38" xfId="0" applyFill="1" applyBorder="1"/>
    <xf numFmtId="0" fontId="36" fillId="2" borderId="64" xfId="0" applyFont="1" applyFill="1" applyBorder="1"/>
    <xf numFmtId="0" fontId="36" fillId="2" borderId="46" xfId="0" applyFont="1" applyFill="1" applyBorder="1"/>
    <xf numFmtId="0" fontId="43" fillId="2" borderId="24" xfId="0" applyFont="1" applyFill="1" applyBorder="1"/>
    <xf numFmtId="0" fontId="43" fillId="2" borderId="8" xfId="0" applyFont="1" applyFill="1" applyBorder="1"/>
    <xf numFmtId="0" fontId="77" fillId="2" borderId="27" xfId="0" applyFont="1" applyFill="1" applyBorder="1" applyAlignment="1">
      <alignment horizontal="center"/>
    </xf>
    <xf numFmtId="0" fontId="16" fillId="2" borderId="14" xfId="0" applyFont="1" applyFill="1" applyBorder="1" applyAlignment="1">
      <alignment horizontal="center"/>
    </xf>
    <xf numFmtId="15" fontId="111" fillId="0" borderId="0" xfId="4" applyNumberFormat="1" applyFont="1"/>
    <xf numFmtId="15" fontId="4" fillId="0" borderId="0" xfId="4" applyNumberFormat="1"/>
    <xf numFmtId="0" fontId="14" fillId="0" borderId="29" xfId="4" applyFont="1" applyBorder="1" applyAlignment="1">
      <alignment horizontal="center" wrapText="1"/>
    </xf>
    <xf numFmtId="0" fontId="13" fillId="0" borderId="29" xfId="4" applyFont="1" applyBorder="1" applyAlignment="1">
      <alignment horizontal="center" wrapText="1"/>
    </xf>
    <xf numFmtId="3" fontId="14" fillId="0" borderId="70" xfId="4" applyNumberFormat="1" applyFont="1" applyBorder="1" applyAlignment="1">
      <alignment horizontal="center"/>
    </xf>
    <xf numFmtId="3" fontId="14" fillId="0" borderId="42" xfId="4" applyNumberFormat="1" applyFont="1" applyBorder="1" applyAlignment="1">
      <alignment horizontal="center"/>
    </xf>
    <xf numFmtId="0" fontId="31" fillId="0" borderId="29" xfId="0" applyFont="1" applyBorder="1" applyAlignment="1">
      <alignment horizontal="right"/>
    </xf>
    <xf numFmtId="15" fontId="92" fillId="0" borderId="0" xfId="4" applyNumberFormat="1" applyFont="1"/>
    <xf numFmtId="0" fontId="33" fillId="0" borderId="38" xfId="0" applyFont="1" applyBorder="1" applyAlignment="1">
      <alignment horizontal="center"/>
    </xf>
    <xf numFmtId="0" fontId="33" fillId="0" borderId="49" xfId="0" applyFont="1" applyBorder="1" applyAlignment="1">
      <alignment horizontal="center"/>
    </xf>
    <xf numFmtId="0" fontId="22" fillId="0" borderId="0" xfId="0" applyFont="1"/>
    <xf numFmtId="0" fontId="17" fillId="0" borderId="41" xfId="0" applyFont="1" applyBorder="1" applyAlignment="1">
      <alignment horizontal="center" wrapText="1"/>
    </xf>
    <xf numFmtId="0" fontId="50" fillId="0" borderId="29" xfId="0" applyFont="1" applyBorder="1" applyAlignment="1">
      <alignment horizontal="center"/>
    </xf>
    <xf numFmtId="0" fontId="93" fillId="2" borderId="0" xfId="0" applyFont="1" applyFill="1"/>
    <xf numFmtId="3" fontId="93" fillId="2" borderId="0" xfId="0" applyNumberFormat="1" applyFont="1" applyFill="1" applyAlignment="1">
      <alignment horizontal="center"/>
    </xf>
    <xf numFmtId="0" fontId="117" fillId="8" borderId="0" xfId="0" applyFont="1" applyFill="1"/>
    <xf numFmtId="0" fontId="17" fillId="0" borderId="38" xfId="0" applyFont="1" applyBorder="1" applyAlignment="1">
      <alignment horizontal="center" vertical="center" wrapText="1"/>
    </xf>
    <xf numFmtId="0" fontId="25" fillId="0" borderId="6" xfId="0" applyFont="1" applyBorder="1" applyAlignment="1">
      <alignment horizontal="center" wrapText="1"/>
    </xf>
    <xf numFmtId="0" fontId="16" fillId="0" borderId="6" xfId="0" applyFont="1" applyBorder="1" applyAlignment="1">
      <alignment horizontal="center" wrapText="1"/>
    </xf>
    <xf numFmtId="0" fontId="33" fillId="0" borderId="53" xfId="0" applyFont="1" applyBorder="1" applyAlignment="1">
      <alignment horizontal="center" wrapText="1"/>
    </xf>
    <xf numFmtId="0" fontId="26" fillId="2" borderId="5" xfId="0" applyFont="1" applyFill="1" applyBorder="1" applyAlignment="1">
      <alignment horizontal="center"/>
    </xf>
    <xf numFmtId="0" fontId="23" fillId="2" borderId="3" xfId="0" applyFont="1" applyFill="1" applyBorder="1"/>
    <xf numFmtId="0" fontId="23" fillId="2" borderId="3" xfId="0" applyFont="1" applyFill="1" applyBorder="1" applyAlignment="1">
      <alignment wrapText="1"/>
    </xf>
    <xf numFmtId="44" fontId="16" fillId="2" borderId="0" xfId="3" applyFont="1" applyFill="1"/>
    <xf numFmtId="164" fontId="32" fillId="2" borderId="41" xfId="1" applyNumberFormat="1" applyFont="1" applyFill="1" applyBorder="1" applyAlignment="1">
      <alignment horizontal="right"/>
    </xf>
    <xf numFmtId="164" fontId="32" fillId="0" borderId="52" xfId="1" applyNumberFormat="1" applyFont="1" applyFill="1" applyBorder="1" applyAlignment="1">
      <alignment horizontal="right"/>
    </xf>
    <xf numFmtId="164" fontId="32" fillId="0" borderId="47" xfId="1" applyNumberFormat="1" applyFont="1" applyFill="1" applyBorder="1" applyAlignment="1">
      <alignment horizontal="right"/>
    </xf>
    <xf numFmtId="0" fontId="17" fillId="2" borderId="4" xfId="0" applyFont="1" applyFill="1" applyBorder="1" applyAlignment="1">
      <alignment horizontal="center" wrapText="1"/>
    </xf>
    <xf numFmtId="0" fontId="32" fillId="2" borderId="41" xfId="0" applyFont="1" applyFill="1" applyBorder="1" applyAlignment="1">
      <alignment horizontal="center"/>
    </xf>
    <xf numFmtId="0" fontId="32" fillId="2" borderId="52" xfId="0" applyFont="1" applyFill="1" applyBorder="1" applyAlignment="1">
      <alignment horizontal="center"/>
    </xf>
    <xf numFmtId="0" fontId="32" fillId="0" borderId="52" xfId="0" applyFont="1" applyBorder="1" applyAlignment="1">
      <alignment horizontal="center"/>
    </xf>
    <xf numFmtId="0" fontId="32" fillId="0" borderId="47" xfId="0" applyFont="1" applyBorder="1" applyAlignment="1">
      <alignment horizontal="center"/>
    </xf>
    <xf numFmtId="0" fontId="22" fillId="0" borderId="3" xfId="0" applyFont="1" applyBorder="1" applyAlignment="1">
      <alignment horizontal="center" vertical="center" wrapText="1"/>
    </xf>
    <xf numFmtId="0" fontId="92" fillId="2" borderId="37" xfId="0" applyFont="1" applyFill="1" applyBorder="1"/>
    <xf numFmtId="0" fontId="40" fillId="2" borderId="9" xfId="0" applyFont="1" applyFill="1" applyBorder="1"/>
    <xf numFmtId="0" fontId="0" fillId="2" borderId="9" xfId="0" applyFill="1" applyBorder="1"/>
    <xf numFmtId="0" fontId="92" fillId="2" borderId="26" xfId="0" applyFont="1" applyFill="1" applyBorder="1"/>
    <xf numFmtId="0" fontId="0" fillId="8" borderId="11" xfId="0" applyFill="1" applyBorder="1"/>
    <xf numFmtId="0" fontId="92" fillId="2" borderId="39" xfId="0" applyFont="1" applyFill="1" applyBorder="1"/>
    <xf numFmtId="0" fontId="99" fillId="8" borderId="39" xfId="0" applyFont="1" applyFill="1" applyBorder="1"/>
    <xf numFmtId="0" fontId="29" fillId="0" borderId="49" xfId="0" applyFont="1" applyBorder="1" applyAlignment="1">
      <alignment horizontal="center"/>
    </xf>
    <xf numFmtId="0" fontId="29" fillId="0" borderId="22" xfId="0" applyFont="1" applyBorder="1" applyAlignment="1">
      <alignment horizontal="center"/>
    </xf>
    <xf numFmtId="0" fontId="22" fillId="0" borderId="6" xfId="0" applyFont="1" applyBorder="1"/>
    <xf numFmtId="0" fontId="22" fillId="0" borderId="7" xfId="0" applyFont="1" applyBorder="1"/>
    <xf numFmtId="0" fontId="22" fillId="0" borderId="1" xfId="0" applyFont="1" applyBorder="1"/>
    <xf numFmtId="0" fontId="29" fillId="0" borderId="29" xfId="0" applyFont="1" applyBorder="1" applyAlignment="1">
      <alignment horizontal="center"/>
    </xf>
    <xf numFmtId="0" fontId="118" fillId="2" borderId="0" xfId="0" applyFont="1" applyFill="1"/>
    <xf numFmtId="0" fontId="74" fillId="2" borderId="0" xfId="0" applyFont="1" applyFill="1"/>
    <xf numFmtId="0" fontId="64" fillId="2" borderId="2" xfId="0" applyFont="1" applyFill="1" applyBorder="1"/>
    <xf numFmtId="0" fontId="64" fillId="2" borderId="9" xfId="0" applyFont="1" applyFill="1" applyBorder="1"/>
    <xf numFmtId="0" fontId="42" fillId="2" borderId="29" xfId="0" applyFont="1" applyFill="1" applyBorder="1" applyAlignment="1">
      <alignment wrapText="1"/>
    </xf>
    <xf numFmtId="0" fontId="23" fillId="0" borderId="3" xfId="0" applyFont="1" applyBorder="1" applyAlignment="1">
      <alignment horizontal="center" wrapText="1"/>
    </xf>
    <xf numFmtId="3" fontId="23" fillId="0" borderId="61" xfId="1" applyNumberFormat="1" applyFont="1" applyBorder="1" applyAlignment="1">
      <alignment horizontal="center"/>
    </xf>
    <xf numFmtId="3" fontId="9" fillId="0" borderId="29" xfId="1" applyNumberFormat="1" applyFont="1" applyBorder="1" applyAlignment="1">
      <alignment horizontal="center"/>
    </xf>
    <xf numFmtId="0" fontId="20" fillId="2" borderId="64" xfId="0" applyFont="1" applyFill="1" applyBorder="1" applyAlignment="1">
      <alignment horizontal="left"/>
    </xf>
    <xf numFmtId="0" fontId="20" fillId="2" borderId="65" xfId="0" applyFont="1" applyFill="1" applyBorder="1" applyAlignment="1">
      <alignment horizontal="left"/>
    </xf>
    <xf numFmtId="44" fontId="42" fillId="2" borderId="46" xfId="3" applyFont="1" applyFill="1" applyBorder="1" applyAlignment="1">
      <alignment horizontal="left"/>
    </xf>
    <xf numFmtId="0" fontId="20" fillId="2" borderId="38" xfId="0" applyFont="1" applyFill="1" applyBorder="1" applyAlignment="1">
      <alignment horizontal="left"/>
    </xf>
    <xf numFmtId="0" fontId="33" fillId="0" borderId="0" xfId="0" applyFont="1" applyAlignment="1">
      <alignment horizontal="center"/>
    </xf>
    <xf numFmtId="3" fontId="16" fillId="0" borderId="0" xfId="1" applyNumberFormat="1" applyFont="1" applyFill="1" applyBorder="1" applyAlignment="1">
      <alignment horizontal="center"/>
    </xf>
    <xf numFmtId="0" fontId="33" fillId="0" borderId="47" xfId="0" applyFont="1" applyBorder="1" applyAlignment="1">
      <alignment horizontal="center"/>
    </xf>
    <xf numFmtId="3" fontId="16" fillId="0" borderId="47" xfId="1" applyNumberFormat="1" applyFont="1" applyFill="1" applyBorder="1" applyAlignment="1">
      <alignment horizontal="center"/>
    </xf>
    <xf numFmtId="0" fontId="29" fillId="0" borderId="40" xfId="0" applyFont="1" applyBorder="1" applyAlignment="1">
      <alignment horizontal="center"/>
    </xf>
    <xf numFmtId="0" fontId="33" fillId="0" borderId="47" xfId="0" applyFont="1" applyBorder="1"/>
    <xf numFmtId="0" fontId="33" fillId="0" borderId="68" xfId="0" applyFont="1" applyBorder="1"/>
    <xf numFmtId="15" fontId="107" fillId="0" borderId="0" xfId="4" applyNumberFormat="1" applyFont="1"/>
    <xf numFmtId="0" fontId="20" fillId="2" borderId="6" xfId="0" applyFont="1" applyFill="1" applyBorder="1" applyAlignment="1">
      <alignment horizontal="left"/>
    </xf>
    <xf numFmtId="0" fontId="20" fillId="2" borderId="61" xfId="0" applyFont="1" applyFill="1" applyBorder="1" applyAlignment="1">
      <alignment horizontal="left"/>
    </xf>
    <xf numFmtId="0" fontId="20" fillId="2" borderId="21" xfId="0" applyFont="1" applyFill="1" applyBorder="1" applyAlignment="1">
      <alignment horizontal="left"/>
    </xf>
    <xf numFmtId="44" fontId="42" fillId="2" borderId="4" xfId="3" applyFont="1" applyFill="1" applyBorder="1" applyAlignment="1">
      <alignment horizontal="left"/>
    </xf>
    <xf numFmtId="0" fontId="98" fillId="0" borderId="29" xfId="0" applyFont="1" applyBorder="1" applyAlignment="1">
      <alignment horizontal="center"/>
    </xf>
    <xf numFmtId="0" fontId="34" fillId="0" borderId="0" xfId="4" applyFont="1" applyAlignment="1">
      <alignment horizontal="center"/>
    </xf>
    <xf numFmtId="0" fontId="34" fillId="2" borderId="0" xfId="4" applyFont="1" applyFill="1" applyAlignment="1">
      <alignment horizontal="center"/>
    </xf>
    <xf numFmtId="3" fontId="14" fillId="2" borderId="0" xfId="4" applyNumberFormat="1" applyFont="1" applyFill="1" applyAlignment="1">
      <alignment horizontal="center"/>
    </xf>
    <xf numFmtId="0" fontId="81" fillId="2" borderId="6" xfId="0" applyFont="1" applyFill="1" applyBorder="1" applyAlignment="1">
      <alignment horizontal="center"/>
    </xf>
    <xf numFmtId="0" fontId="80" fillId="2" borderId="29" xfId="0" applyFont="1" applyFill="1" applyBorder="1" applyAlignment="1">
      <alignment horizontal="center"/>
    </xf>
    <xf numFmtId="0" fontId="22" fillId="2" borderId="6" xfId="0" applyFont="1" applyFill="1" applyBorder="1" applyAlignment="1">
      <alignment horizontal="left"/>
    </xf>
    <xf numFmtId="0" fontId="22" fillId="2" borderId="1" xfId="0" applyFont="1" applyFill="1" applyBorder="1" applyAlignment="1">
      <alignment horizontal="left"/>
    </xf>
    <xf numFmtId="0" fontId="22" fillId="2" borderId="7" xfId="0" applyFont="1" applyFill="1" applyBorder="1" applyAlignment="1">
      <alignment horizontal="left"/>
    </xf>
    <xf numFmtId="2" fontId="32" fillId="0" borderId="39" xfId="0" applyNumberFormat="1" applyFont="1" applyBorder="1" applyAlignment="1">
      <alignment horizontal="center"/>
    </xf>
    <xf numFmtId="2" fontId="32" fillId="0" borderId="40" xfId="0" applyNumberFormat="1" applyFont="1" applyBorder="1" applyAlignment="1">
      <alignment horizontal="center"/>
    </xf>
    <xf numFmtId="0" fontId="16" fillId="0" borderId="3" xfId="0" applyFont="1" applyBorder="1"/>
    <xf numFmtId="0" fontId="23" fillId="0" borderId="14" xfId="0" applyFont="1" applyBorder="1"/>
    <xf numFmtId="0" fontId="23" fillId="0" borderId="15" xfId="0" applyFont="1" applyBorder="1"/>
    <xf numFmtId="0" fontId="23" fillId="0" borderId="20" xfId="0" applyFont="1" applyBorder="1"/>
    <xf numFmtId="44" fontId="32" fillId="0" borderId="29" xfId="3" applyFont="1" applyFill="1" applyBorder="1" applyAlignment="1">
      <alignment horizontal="center"/>
    </xf>
    <xf numFmtId="44" fontId="32" fillId="0" borderId="39" xfId="3" applyFont="1" applyFill="1" applyBorder="1" applyAlignment="1">
      <alignment horizontal="center"/>
    </xf>
    <xf numFmtId="0" fontId="64" fillId="0" borderId="9" xfId="0" applyFont="1" applyBorder="1"/>
    <xf numFmtId="164" fontId="32" fillId="9" borderId="41" xfId="1" applyNumberFormat="1" applyFont="1" applyFill="1" applyBorder="1" applyAlignment="1">
      <alignment horizontal="right"/>
    </xf>
    <xf numFmtId="164" fontId="32" fillId="9" borderId="52" xfId="1" applyNumberFormat="1" applyFont="1" applyFill="1" applyBorder="1" applyAlignment="1">
      <alignment horizontal="right"/>
    </xf>
    <xf numFmtId="0" fontId="111" fillId="0" borderId="0" xfId="0" applyFont="1"/>
    <xf numFmtId="0" fontId="121" fillId="0" borderId="0" xfId="0" applyFont="1"/>
    <xf numFmtId="0" fontId="17" fillId="0" borderId="5" xfId="0" applyFont="1" applyBorder="1" applyAlignment="1">
      <alignment wrapText="1"/>
    </xf>
    <xf numFmtId="0" fontId="17" fillId="0" borderId="29" xfId="0" applyFont="1" applyBorder="1" applyAlignment="1">
      <alignment wrapText="1"/>
    </xf>
    <xf numFmtId="0" fontId="17" fillId="0" borderId="6" xfId="0" applyFont="1" applyBorder="1" applyAlignment="1">
      <alignment wrapText="1"/>
    </xf>
    <xf numFmtId="0" fontId="25" fillId="0" borderId="6" xfId="0" applyFont="1" applyBorder="1"/>
    <xf numFmtId="0" fontId="28" fillId="0" borderId="6" xfId="0" applyFont="1" applyBorder="1"/>
    <xf numFmtId="0" fontId="31" fillId="0" borderId="29" xfId="0" applyFont="1" applyBorder="1" applyAlignment="1">
      <alignment wrapText="1"/>
    </xf>
    <xf numFmtId="0" fontId="31" fillId="0" borderId="1" xfId="0" applyFont="1" applyBorder="1" applyAlignment="1">
      <alignment wrapText="1"/>
    </xf>
    <xf numFmtId="0" fontId="31" fillId="0" borderId="6" xfId="0" applyFont="1" applyBorder="1" applyAlignment="1">
      <alignment wrapText="1"/>
    </xf>
    <xf numFmtId="0" fontId="0" fillId="0" borderId="6" xfId="0" applyBorder="1"/>
    <xf numFmtId="0" fontId="0" fillId="0" borderId="29" xfId="0" applyBorder="1"/>
    <xf numFmtId="164" fontId="16" fillId="0" borderId="61" xfId="1" applyNumberFormat="1" applyFont="1" applyBorder="1" applyAlignment="1"/>
    <xf numFmtId="164" fontId="16" fillId="0" borderId="3" xfId="1" applyNumberFormat="1" applyFont="1" applyBorder="1" applyAlignment="1"/>
    <xf numFmtId="164" fontId="16" fillId="0" borderId="4" xfId="1" applyNumberFormat="1" applyFont="1" applyBorder="1" applyAlignment="1"/>
    <xf numFmtId="0" fontId="33" fillId="0" borderId="53" xfId="0" applyFont="1" applyBorder="1"/>
    <xf numFmtId="0" fontId="33" fillId="0" borderId="56" xfId="0" applyFont="1" applyBorder="1"/>
    <xf numFmtId="3" fontId="16" fillId="0" borderId="53" xfId="1" applyNumberFormat="1" applyFont="1" applyBorder="1" applyAlignment="1"/>
    <xf numFmtId="3" fontId="16" fillId="0" borderId="54" xfId="1" applyNumberFormat="1" applyFont="1" applyBorder="1" applyAlignment="1"/>
    <xf numFmtId="3" fontId="16" fillId="0" borderId="55" xfId="1" applyNumberFormat="1" applyFont="1" applyBorder="1" applyAlignment="1"/>
    <xf numFmtId="0" fontId="33" fillId="0" borderId="27" xfId="0" applyFont="1" applyBorder="1"/>
    <xf numFmtId="3" fontId="16" fillId="0" borderId="51" xfId="1" applyNumberFormat="1" applyFont="1" applyBorder="1" applyAlignment="1"/>
    <xf numFmtId="3" fontId="16" fillId="0" borderId="23" xfId="1" applyNumberFormat="1" applyFont="1" applyBorder="1" applyAlignment="1"/>
    <xf numFmtId="3" fontId="16" fillId="0" borderId="28" xfId="1" applyNumberFormat="1" applyFont="1" applyBorder="1" applyAlignment="1"/>
    <xf numFmtId="0" fontId="33" fillId="0" borderId="57" xfId="0" applyFont="1" applyBorder="1" applyAlignment="1">
      <alignment wrapText="1"/>
    </xf>
    <xf numFmtId="0" fontId="33" fillId="0" borderId="27" xfId="0" applyFont="1" applyBorder="1" applyAlignment="1">
      <alignment wrapText="1"/>
    </xf>
    <xf numFmtId="8" fontId="42" fillId="2" borderId="1" xfId="0" applyNumberFormat="1" applyFont="1" applyFill="1" applyBorder="1"/>
    <xf numFmtId="0" fontId="42" fillId="2" borderId="21" xfId="0" applyFont="1" applyFill="1" applyBorder="1" applyAlignment="1">
      <alignment wrapText="1"/>
    </xf>
    <xf numFmtId="8" fontId="42" fillId="2" borderId="29" xfId="0" applyNumberFormat="1" applyFont="1" applyFill="1" applyBorder="1"/>
    <xf numFmtId="0" fontId="23" fillId="0" borderId="25" xfId="0" applyFont="1" applyBorder="1" applyAlignment="1">
      <alignment horizontal="center"/>
    </xf>
    <xf numFmtId="164" fontId="18" fillId="0" borderId="26" xfId="1" applyNumberFormat="1" applyFont="1" applyFill="1" applyBorder="1" applyAlignment="1">
      <alignment horizontal="center"/>
    </xf>
    <xf numFmtId="0" fontId="16" fillId="0" borderId="13" xfId="0" applyFont="1" applyBorder="1"/>
    <xf numFmtId="0" fontId="16" fillId="0" borderId="11" xfId="0" applyFont="1" applyBorder="1"/>
    <xf numFmtId="0" fontId="23" fillId="0" borderId="48" xfId="0" applyFont="1" applyBorder="1" applyAlignment="1">
      <alignment horizontal="center"/>
    </xf>
    <xf numFmtId="0" fontId="16" fillId="0" borderId="46" xfId="0" applyFont="1" applyBorder="1"/>
    <xf numFmtId="0" fontId="23" fillId="0" borderId="0" xfId="0" applyFont="1" applyAlignment="1">
      <alignment horizontal="center"/>
    </xf>
    <xf numFmtId="164" fontId="18" fillId="0" borderId="45" xfId="1" applyNumberFormat="1" applyFont="1" applyFill="1" applyBorder="1" applyAlignment="1">
      <alignment horizontal="center"/>
    </xf>
    <xf numFmtId="0" fontId="16" fillId="0" borderId="9" xfId="0" applyFont="1" applyBorder="1"/>
    <xf numFmtId="0" fontId="16" fillId="0" borderId="8" xfId="0" applyFont="1" applyBorder="1"/>
    <xf numFmtId="0" fontId="122" fillId="2" borderId="14" xfId="0" applyFont="1" applyFill="1" applyBorder="1"/>
    <xf numFmtId="0" fontId="22" fillId="2" borderId="29" xfId="0" applyFont="1" applyFill="1" applyBorder="1" applyAlignment="1">
      <alignment horizontal="left"/>
    </xf>
    <xf numFmtId="0" fontId="22" fillId="2" borderId="2" xfId="0" applyFont="1" applyFill="1" applyBorder="1" applyAlignment="1">
      <alignment horizontal="left"/>
    </xf>
    <xf numFmtId="0" fontId="22" fillId="2" borderId="9" xfId="0" applyFont="1" applyFill="1" applyBorder="1" applyAlignment="1">
      <alignment horizontal="left"/>
    </xf>
    <xf numFmtId="0" fontId="22" fillId="2" borderId="11" xfId="0" applyFont="1" applyFill="1" applyBorder="1" applyAlignment="1">
      <alignment horizontal="left"/>
    </xf>
    <xf numFmtId="0" fontId="22" fillId="2" borderId="41" xfId="0" applyFont="1" applyFill="1" applyBorder="1" applyAlignment="1">
      <alignment horizontal="left"/>
    </xf>
    <xf numFmtId="0" fontId="22" fillId="0" borderId="6" xfId="0" applyFont="1" applyBorder="1" applyAlignment="1">
      <alignment horizontal="left"/>
    </xf>
    <xf numFmtId="0" fontId="22" fillId="0" borderId="1" xfId="0" applyFont="1" applyBorder="1" applyAlignment="1">
      <alignment horizontal="left"/>
    </xf>
    <xf numFmtId="0" fontId="22" fillId="0" borderId="7" xfId="0" applyFont="1" applyBorder="1" applyAlignment="1">
      <alignment horizontal="left"/>
    </xf>
    <xf numFmtId="0" fontId="14" fillId="2" borderId="6" xfId="0" applyFont="1" applyFill="1" applyBorder="1" applyAlignment="1">
      <alignment horizontal="center"/>
    </xf>
    <xf numFmtId="0" fontId="14" fillId="2" borderId="1" xfId="0" applyFont="1" applyFill="1" applyBorder="1" applyAlignment="1">
      <alignment horizontal="center"/>
    </xf>
    <xf numFmtId="0" fontId="119" fillId="2" borderId="6" xfId="0" applyFont="1" applyFill="1" applyBorder="1" applyAlignment="1">
      <alignment horizontal="left"/>
    </xf>
    <xf numFmtId="0" fontId="119" fillId="2" borderId="1" xfId="0" applyFont="1" applyFill="1" applyBorder="1" applyAlignment="1">
      <alignment horizontal="left"/>
    </xf>
    <xf numFmtId="0" fontId="119" fillId="2" borderId="7" xfId="0" applyFont="1" applyFill="1" applyBorder="1" applyAlignment="1">
      <alignment horizontal="left"/>
    </xf>
    <xf numFmtId="0" fontId="20" fillId="2" borderId="6" xfId="0" applyFont="1" applyFill="1" applyBorder="1" applyAlignment="1">
      <alignment horizontal="left"/>
    </xf>
    <xf numFmtId="0" fontId="20" fillId="2" borderId="1" xfId="0" applyFont="1" applyFill="1" applyBorder="1" applyAlignment="1">
      <alignment horizontal="left"/>
    </xf>
    <xf numFmtId="0" fontId="20" fillId="2" borderId="61" xfId="0" applyFont="1" applyFill="1" applyBorder="1" applyAlignment="1">
      <alignment horizontal="left"/>
    </xf>
    <xf numFmtId="0" fontId="14" fillId="2" borderId="7" xfId="0" applyFont="1" applyFill="1" applyBorder="1" applyAlignment="1">
      <alignment horizontal="center"/>
    </xf>
    <xf numFmtId="0" fontId="120" fillId="2" borderId="1" xfId="0" applyFont="1" applyFill="1" applyBorder="1" applyAlignment="1">
      <alignment horizontal="center"/>
    </xf>
    <xf numFmtId="0" fontId="77" fillId="2" borderId="1" xfId="0" applyFont="1" applyFill="1" applyBorder="1" applyAlignment="1">
      <alignment horizontal="center"/>
    </xf>
    <xf numFmtId="0" fontId="20" fillId="0" borderId="29" xfId="0" applyFont="1" applyBorder="1" applyAlignment="1">
      <alignment horizontal="left"/>
    </xf>
    <xf numFmtId="0" fontId="124" fillId="2" borderId="0" xfId="5" applyFont="1" applyFill="1"/>
    <xf numFmtId="0" fontId="125" fillId="8" borderId="0" xfId="5" applyFont="1" applyFill="1"/>
    <xf numFmtId="0" fontId="1" fillId="8" borderId="0" xfId="5" applyFill="1"/>
    <xf numFmtId="0" fontId="1" fillId="0" borderId="0" xfId="5"/>
    <xf numFmtId="0" fontId="126" fillId="2" borderId="0" xfId="5" applyFont="1" applyFill="1" applyAlignment="1">
      <alignment horizontal="right"/>
    </xf>
    <xf numFmtId="0" fontId="127" fillId="8" borderId="0" xfId="5" applyFont="1" applyFill="1"/>
    <xf numFmtId="0" fontId="127" fillId="0" borderId="0" xfId="5" applyFont="1"/>
    <xf numFmtId="0" fontId="128" fillId="0" borderId="0" xfId="5" applyFont="1"/>
    <xf numFmtId="0" fontId="129" fillId="2" borderId="0" xfId="5" applyFont="1" applyFill="1"/>
    <xf numFmtId="0" fontId="129" fillId="2" borderId="0" xfId="5" applyFont="1" applyFill="1" applyAlignment="1">
      <alignment horizontal="right"/>
    </xf>
    <xf numFmtId="0" fontId="128" fillId="8" borderId="0" xfId="5" applyFont="1" applyFill="1"/>
    <xf numFmtId="0" fontId="123" fillId="0" borderId="0" xfId="5" applyFont="1"/>
    <xf numFmtId="0" fontId="123" fillId="8" borderId="0" xfId="5" applyFont="1" applyFill="1"/>
    <xf numFmtId="0" fontId="129" fillId="0" borderId="0" xfId="5" applyFont="1"/>
    <xf numFmtId="0" fontId="129" fillId="8" borderId="0" xfId="5" applyFont="1" applyFill="1"/>
  </cellXfs>
  <cellStyles count="6">
    <cellStyle name="Comma" xfId="1" builtinId="3"/>
    <cellStyle name="Comma 2" xfId="2" xr:uid="{00000000-0005-0000-0000-000001000000}"/>
    <cellStyle name="Currency" xfId="3" builtinId="4"/>
    <cellStyle name="Normal" xfId="0" builtinId="0"/>
    <cellStyle name="Normal 2" xfId="4" xr:uid="{00000000-0005-0000-0000-000004000000}"/>
    <cellStyle name="Normal 3" xfId="5" xr:uid="{F1A6EFD2-050B-4750-8967-E0DC5727D71A}"/>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8" Type="http://schemas.openxmlformats.org/officeDocument/2006/relationships/customXml" Target="../customXml/item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76200</xdr:colOff>
      <xdr:row>42</xdr:row>
      <xdr:rowOff>133351</xdr:rowOff>
    </xdr:from>
    <xdr:to>
      <xdr:col>5</xdr:col>
      <xdr:colOff>400050</xdr:colOff>
      <xdr:row>54</xdr:row>
      <xdr:rowOff>38101</xdr:rowOff>
    </xdr:to>
    <xdr:grpSp>
      <xdr:nvGrpSpPr>
        <xdr:cNvPr id="2" name="Group 1">
          <a:extLst>
            <a:ext uri="{FF2B5EF4-FFF2-40B4-BE49-F238E27FC236}">
              <a16:creationId xmlns:a16="http://schemas.microsoft.com/office/drawing/2014/main" id="{48CCA174-7BAF-4EA5-A13C-5C077D6D38F3}"/>
            </a:ext>
          </a:extLst>
        </xdr:cNvPr>
        <xdr:cNvGrpSpPr>
          <a:grpSpLocks/>
        </xdr:cNvGrpSpPr>
      </xdr:nvGrpSpPr>
      <xdr:grpSpPr bwMode="auto">
        <a:xfrm>
          <a:off x="76200" y="6934201"/>
          <a:ext cx="3371850" cy="1847850"/>
          <a:chOff x="106794300" y="112982121"/>
          <a:chExt cx="1800225" cy="1628775"/>
        </a:xfrm>
      </xdr:grpSpPr>
      <xdr:sp macro="" textlink="">
        <xdr:nvSpPr>
          <xdr:cNvPr id="3" name="Rectangle 2">
            <a:extLst>
              <a:ext uri="{FF2B5EF4-FFF2-40B4-BE49-F238E27FC236}">
                <a16:creationId xmlns:a16="http://schemas.microsoft.com/office/drawing/2014/main" id="{AC269514-5B36-F644-63D0-4746DFFB425F}"/>
              </a:ext>
            </a:extLst>
          </xdr:cNvPr>
          <xdr:cNvSpPr>
            <a:spLocks noChangeArrowheads="1" noChangeShapeType="1"/>
          </xdr:cNvSpPr>
        </xdr:nvSpPr>
        <xdr:spPr bwMode="auto">
          <a:xfrm>
            <a:off x="106813307" y="112982121"/>
            <a:ext cx="1781218" cy="356726"/>
          </a:xfrm>
          <a:prstGeom prst="rect">
            <a:avLst/>
          </a:prstGeom>
          <a:solidFill>
            <a:srgbClr val="663333"/>
          </a:solidFill>
          <a:ln>
            <a:noFill/>
          </a:ln>
          <a:effectLst/>
          <a:extLst>
            <a:ext uri="{91240B29-F687-4F45-9708-019B960494DF}">
              <a14:hiddenLine xmlns:a14="http://schemas.microsoft.com/office/drawing/2010/main" w="0"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sp>
      <xdr:sp macro="" textlink="">
        <xdr:nvSpPr>
          <xdr:cNvPr id="4" name="Rectangle 3">
            <a:extLst>
              <a:ext uri="{FF2B5EF4-FFF2-40B4-BE49-F238E27FC236}">
                <a16:creationId xmlns:a16="http://schemas.microsoft.com/office/drawing/2014/main" id="{081F65D6-2A81-7670-1FC6-0DF52743D920}"/>
              </a:ext>
            </a:extLst>
          </xdr:cNvPr>
          <xdr:cNvSpPr>
            <a:spLocks noChangeArrowheads="1" noChangeShapeType="1"/>
          </xdr:cNvSpPr>
        </xdr:nvSpPr>
        <xdr:spPr bwMode="auto">
          <a:xfrm>
            <a:off x="106813307" y="113296446"/>
            <a:ext cx="1781218" cy="1314450"/>
          </a:xfrm>
          <a:prstGeom prst="rect">
            <a:avLst/>
          </a:prstGeom>
          <a:gradFill rotWithShape="1">
            <a:gsLst>
              <a:gs pos="0">
                <a:srgbClr val="C2ADAD"/>
              </a:gs>
              <a:gs pos="100000">
                <a:srgbClr val="FFFFFF"/>
              </a:gs>
            </a:gsLst>
            <a:lin ang="0" scaled="1"/>
          </a:gradFill>
          <a:ln>
            <a:noFill/>
          </a:ln>
          <a:effectLst/>
          <a:extLst>
            <a:ext uri="{91240B29-F687-4F45-9708-019B960494DF}">
              <a14:hiddenLine xmlns:a14="http://schemas.microsoft.com/office/drawing/2010/main" w="0"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sp>
      <xdr:sp macro="" textlink="">
        <xdr:nvSpPr>
          <xdr:cNvPr id="5" name="Line 4">
            <a:extLst>
              <a:ext uri="{FF2B5EF4-FFF2-40B4-BE49-F238E27FC236}">
                <a16:creationId xmlns:a16="http://schemas.microsoft.com/office/drawing/2014/main" id="{944CE05A-0AD7-3FC2-A33B-DBC5AD2295A6}"/>
              </a:ext>
            </a:extLst>
          </xdr:cNvPr>
          <xdr:cNvSpPr>
            <a:spLocks noChangeShapeType="1"/>
          </xdr:cNvSpPr>
        </xdr:nvSpPr>
        <xdr:spPr bwMode="auto">
          <a:xfrm>
            <a:off x="106794300" y="112982121"/>
            <a:ext cx="0" cy="1628775"/>
          </a:xfrm>
          <a:prstGeom prst="line">
            <a:avLst/>
          </a:prstGeom>
          <a:noFill/>
          <a:ln w="76200"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CCCCCC"/>
                  </a:outerShdw>
                </a:effectLst>
              </a14:hiddenEffects>
            </a:ext>
          </a:extLst>
        </xdr:spPr>
      </xdr:sp>
    </xdr:grpSp>
    <xdr:clientData/>
  </xdr:twoCellAnchor>
  <xdr:twoCellAnchor>
    <xdr:from>
      <xdr:col>0</xdr:col>
      <xdr:colOff>304800</xdr:colOff>
      <xdr:row>0</xdr:row>
      <xdr:rowOff>38100</xdr:rowOff>
    </xdr:from>
    <xdr:to>
      <xdr:col>5</xdr:col>
      <xdr:colOff>228600</xdr:colOff>
      <xdr:row>18</xdr:row>
      <xdr:rowOff>95250</xdr:rowOff>
    </xdr:to>
    <xdr:sp macro="" textlink="">
      <xdr:nvSpPr>
        <xdr:cNvPr id="6" name="Oval 5">
          <a:extLst>
            <a:ext uri="{FF2B5EF4-FFF2-40B4-BE49-F238E27FC236}">
              <a16:creationId xmlns:a16="http://schemas.microsoft.com/office/drawing/2014/main" id="{3979EA8C-E365-4266-87AA-FC08D8386D0B}"/>
            </a:ext>
          </a:extLst>
        </xdr:cNvPr>
        <xdr:cNvSpPr>
          <a:spLocks noChangeArrowheads="1" noChangeShapeType="1"/>
        </xdr:cNvSpPr>
      </xdr:nvSpPr>
      <xdr:spPr bwMode="auto">
        <a:xfrm>
          <a:off x="304800" y="38100"/>
          <a:ext cx="2971800" cy="2971800"/>
        </a:xfrm>
        <a:prstGeom prst="ellipse">
          <a:avLst/>
        </a:prstGeom>
        <a:noFill/>
        <a:ln w="3175" algn="in">
          <a:solidFill>
            <a:srgbClr val="663333"/>
          </a:solidFill>
          <a:round/>
          <a:headEnd/>
          <a:tailEnd/>
        </a:ln>
        <a:effectLst/>
        <a:extLst>
          <a:ext uri="{909E8E84-426E-40DD-AFC4-6F175D3DCCD1}">
            <a14:hiddenFill xmlns:a14="http://schemas.microsoft.com/office/drawing/2010/main">
              <a:solidFill>
                <a:srgbClr val="000000"/>
              </a:solidFill>
            </a14:hiddenFill>
          </a:ext>
          <a:ext uri="{AF507438-7753-43E0-B8FC-AC1667EBCBE1}">
            <a14:hiddenEffects xmlns:a14="http://schemas.microsoft.com/office/drawing/2010/main">
              <a:effectLst>
                <a:outerShdw dist="35921" dir="2700000" algn="ctr" rotWithShape="0">
                  <a:srgbClr val="CCCCCC"/>
                </a:outerShdw>
              </a:effectLst>
            </a14:hiddenEffects>
          </a:ext>
        </a:extLst>
      </xdr:spPr>
    </xdr:sp>
    <xdr:clientData/>
  </xdr:twoCellAnchor>
  <xdr:twoCellAnchor>
    <xdr:from>
      <xdr:col>0</xdr:col>
      <xdr:colOff>76200</xdr:colOff>
      <xdr:row>4</xdr:row>
      <xdr:rowOff>104775</xdr:rowOff>
    </xdr:from>
    <xdr:to>
      <xdr:col>9</xdr:col>
      <xdr:colOff>476250</xdr:colOff>
      <xdr:row>12</xdr:row>
      <xdr:rowOff>38100</xdr:rowOff>
    </xdr:to>
    <xdr:sp macro="" textlink="">
      <xdr:nvSpPr>
        <xdr:cNvPr id="7" name="Rectangle 6">
          <a:extLst>
            <a:ext uri="{FF2B5EF4-FFF2-40B4-BE49-F238E27FC236}">
              <a16:creationId xmlns:a16="http://schemas.microsoft.com/office/drawing/2014/main" id="{FF0EC7CB-B0B2-4663-B8BE-5252A71D07A7}"/>
            </a:ext>
          </a:extLst>
        </xdr:cNvPr>
        <xdr:cNvSpPr>
          <a:spLocks noChangeArrowheads="1" noChangeShapeType="1"/>
        </xdr:cNvSpPr>
      </xdr:nvSpPr>
      <xdr:spPr bwMode="auto">
        <a:xfrm>
          <a:off x="76200" y="752475"/>
          <a:ext cx="5886450" cy="1228725"/>
        </a:xfrm>
        <a:prstGeom prst="rect">
          <a:avLst/>
        </a:prstGeom>
        <a:gradFill rotWithShape="1">
          <a:gsLst>
            <a:gs pos="0">
              <a:srgbClr val="C2ADAD"/>
            </a:gs>
            <a:gs pos="100000">
              <a:srgbClr val="FFFFFF"/>
            </a:gs>
          </a:gsLst>
          <a:lin ang="0" scaled="1"/>
        </a:gradFill>
        <a:ln>
          <a:noFill/>
        </a:ln>
        <a:effectLst/>
        <a:extLst>
          <a:ext uri="{91240B29-F687-4F45-9708-019B960494DF}">
            <a14:hiddenLine xmlns:a14="http://schemas.microsoft.com/office/drawing/2010/main" w="0"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sp>
    <xdr:clientData/>
  </xdr:twoCellAnchor>
  <xdr:twoCellAnchor>
    <xdr:from>
      <xdr:col>1</xdr:col>
      <xdr:colOff>180975</xdr:colOff>
      <xdr:row>22</xdr:row>
      <xdr:rowOff>114300</xdr:rowOff>
    </xdr:from>
    <xdr:to>
      <xdr:col>8</xdr:col>
      <xdr:colOff>542925</xdr:colOff>
      <xdr:row>36</xdr:row>
      <xdr:rowOff>19050</xdr:rowOff>
    </xdr:to>
    <xdr:sp macro="" textlink="">
      <xdr:nvSpPr>
        <xdr:cNvPr id="8" name="Text Box 7">
          <a:extLst>
            <a:ext uri="{FF2B5EF4-FFF2-40B4-BE49-F238E27FC236}">
              <a16:creationId xmlns:a16="http://schemas.microsoft.com/office/drawing/2014/main" id="{6BDE4FE9-C2AE-4DE5-9A9E-1DFF24D6AB27}"/>
            </a:ext>
          </a:extLst>
        </xdr:cNvPr>
        <xdr:cNvSpPr txBox="1">
          <a:spLocks noChangeArrowheads="1" noChangeShapeType="1"/>
        </xdr:cNvSpPr>
      </xdr:nvSpPr>
      <xdr:spPr bwMode="auto">
        <a:xfrm>
          <a:off x="790575" y="3676650"/>
          <a:ext cx="4629150" cy="2171700"/>
        </a:xfrm>
        <a:prstGeom prst="rect">
          <a:avLst/>
        </a:prstGeom>
        <a:solidFill>
          <a:srgbClr val="FFFFFF"/>
        </a:solidFill>
        <a:ln>
          <a:noFill/>
        </a:ln>
        <a:effectLst/>
        <a:extLst>
          <a:ext uri="{91240B29-F687-4F45-9708-019B960494DF}">
            <a14:hiddenLine xmlns:a14="http://schemas.microsoft.com/office/drawing/2010/main" w="0"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txBody>
        <a:bodyPr vertOverflow="clip" wrap="square" lIns="36195" tIns="36195" rIns="36195" bIns="36195" anchor="t" upright="1"/>
        <a:lstStyle/>
        <a:p>
          <a:pPr algn="ctr" rtl="0">
            <a:defRPr sz="1000"/>
          </a:pPr>
          <a:r>
            <a:rPr lang="en-US" sz="3600" b="0" i="0" u="none" strike="noStrike" baseline="0">
              <a:solidFill>
                <a:srgbClr val="000000"/>
              </a:solidFill>
              <a:latin typeface="Stencil"/>
            </a:rPr>
            <a:t>SALARY SCHEDULE </a:t>
          </a:r>
        </a:p>
        <a:p>
          <a:pPr algn="ctr" rtl="0">
            <a:defRPr sz="1000"/>
          </a:pPr>
          <a:r>
            <a:rPr lang="en-US" sz="3600" b="0" i="0" u="none" strike="noStrike" baseline="0">
              <a:solidFill>
                <a:srgbClr val="000000"/>
              </a:solidFill>
              <a:latin typeface="Stencil"/>
              <a:cs typeface="Times New Roman"/>
            </a:rPr>
            <a:t>2023-2024</a:t>
          </a:r>
        </a:p>
        <a:p>
          <a:pPr algn="l" rtl="0">
            <a:defRPr sz="1000"/>
          </a:pPr>
          <a:endParaRPr lang="en-US" sz="3600" b="0" i="0" u="none" strike="noStrike" baseline="0">
            <a:solidFill>
              <a:srgbClr val="000000"/>
            </a:solidFill>
            <a:latin typeface="Stencil"/>
          </a:endParaRPr>
        </a:p>
      </xdr:txBody>
    </xdr:sp>
    <xdr:clientData/>
  </xdr:twoCellAnchor>
  <xdr:twoCellAnchor>
    <xdr:from>
      <xdr:col>0</xdr:col>
      <xdr:colOff>247650</xdr:colOff>
      <xdr:row>0</xdr:row>
      <xdr:rowOff>38100</xdr:rowOff>
    </xdr:from>
    <xdr:to>
      <xdr:col>1</xdr:col>
      <xdr:colOff>495300</xdr:colOff>
      <xdr:row>17</xdr:row>
      <xdr:rowOff>142875</xdr:rowOff>
    </xdr:to>
    <xdr:sp macro="" textlink="">
      <xdr:nvSpPr>
        <xdr:cNvPr id="9" name="Text Box 8">
          <a:extLst>
            <a:ext uri="{FF2B5EF4-FFF2-40B4-BE49-F238E27FC236}">
              <a16:creationId xmlns:a16="http://schemas.microsoft.com/office/drawing/2014/main" id="{53F38A3D-2510-4CC1-9315-CFFC5F215DE7}"/>
            </a:ext>
          </a:extLst>
        </xdr:cNvPr>
        <xdr:cNvSpPr txBox="1">
          <a:spLocks noChangeArrowheads="1" noChangeShapeType="1"/>
        </xdr:cNvSpPr>
      </xdr:nvSpPr>
      <xdr:spPr bwMode="auto">
        <a:xfrm rot="16200000">
          <a:off x="-752475" y="1038225"/>
          <a:ext cx="2857500" cy="8572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txBody>
        <a:bodyPr vertOverflow="clip" wrap="square" lIns="36195" tIns="36195" rIns="36195" bIns="36195" anchor="t" upright="1"/>
        <a:lstStyle/>
        <a:p>
          <a:pPr algn="l" rtl="0">
            <a:defRPr sz="1000"/>
          </a:pPr>
          <a:endParaRPr lang="en-US" sz="1200" b="0" i="0" u="none" strike="noStrike" baseline="0">
            <a:solidFill>
              <a:srgbClr val="000000"/>
            </a:solidFill>
            <a:latin typeface="Franklin Gothic Demi"/>
          </a:endParaRPr>
        </a:p>
        <a:p>
          <a:pPr algn="l" rtl="0">
            <a:defRPr sz="1000"/>
          </a:pPr>
          <a:endParaRPr lang="en-US" sz="1200" b="0" i="0" u="none" strike="noStrike" baseline="0">
            <a:solidFill>
              <a:srgbClr val="000000"/>
            </a:solidFill>
            <a:latin typeface="Franklin Gothic Demi"/>
          </a:endParaRPr>
        </a:p>
      </xdr:txBody>
    </xdr:sp>
    <xdr:clientData/>
  </xdr:twoCellAnchor>
  <xdr:twoCellAnchor>
    <xdr:from>
      <xdr:col>1</xdr:col>
      <xdr:colOff>247650</xdr:colOff>
      <xdr:row>5</xdr:row>
      <xdr:rowOff>28575</xdr:rowOff>
    </xdr:from>
    <xdr:to>
      <xdr:col>9</xdr:col>
      <xdr:colOff>447675</xdr:colOff>
      <xdr:row>12</xdr:row>
      <xdr:rowOff>123825</xdr:rowOff>
    </xdr:to>
    <xdr:sp macro="" textlink="">
      <xdr:nvSpPr>
        <xdr:cNvPr id="10" name="Text Box 9">
          <a:extLst>
            <a:ext uri="{FF2B5EF4-FFF2-40B4-BE49-F238E27FC236}">
              <a16:creationId xmlns:a16="http://schemas.microsoft.com/office/drawing/2014/main" id="{19B5CB6A-3616-443B-A955-B46B0A219230}"/>
            </a:ext>
          </a:extLst>
        </xdr:cNvPr>
        <xdr:cNvSpPr txBox="1">
          <a:spLocks noChangeArrowheads="1" noChangeShapeType="1"/>
        </xdr:cNvSpPr>
      </xdr:nvSpPr>
      <xdr:spPr bwMode="auto">
        <a:xfrm>
          <a:off x="857250" y="838200"/>
          <a:ext cx="5076825" cy="1228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txBody>
        <a:bodyPr vertOverflow="clip" wrap="square" lIns="36195" tIns="36195" rIns="36195" bIns="36195" anchor="t" upright="1"/>
        <a:lstStyle/>
        <a:p>
          <a:pPr algn="l" rtl="0">
            <a:defRPr sz="1000"/>
          </a:pPr>
          <a:r>
            <a:rPr lang="en-US" sz="2400" b="0" i="0" u="none" strike="noStrike" baseline="0">
              <a:solidFill>
                <a:srgbClr val="000000"/>
              </a:solidFill>
              <a:latin typeface="Stencil"/>
            </a:rPr>
            <a:t>LIBERTY COUNTY SCHOOL BOARD</a:t>
          </a:r>
        </a:p>
        <a:p>
          <a:pPr algn="l" rtl="0">
            <a:defRPr sz="1000"/>
          </a:pPr>
          <a:endParaRPr lang="en-US" sz="2400" b="0" i="0" u="none" strike="noStrike" baseline="0">
            <a:solidFill>
              <a:srgbClr val="000000"/>
            </a:solidFill>
            <a:latin typeface="Stencil"/>
          </a:endParaRPr>
        </a:p>
      </xdr:txBody>
    </xdr:sp>
    <xdr:clientData/>
  </xdr:twoCellAnchor>
  <xdr:twoCellAnchor>
    <xdr:from>
      <xdr:col>0</xdr:col>
      <xdr:colOff>76200</xdr:colOff>
      <xdr:row>43</xdr:row>
      <xdr:rowOff>28575</xdr:rowOff>
    </xdr:from>
    <xdr:to>
      <xdr:col>5</xdr:col>
      <xdr:colOff>285750</xdr:colOff>
      <xdr:row>44</xdr:row>
      <xdr:rowOff>152400</xdr:rowOff>
    </xdr:to>
    <xdr:sp macro="" textlink="">
      <xdr:nvSpPr>
        <xdr:cNvPr id="11" name="Text Box 10">
          <a:extLst>
            <a:ext uri="{FF2B5EF4-FFF2-40B4-BE49-F238E27FC236}">
              <a16:creationId xmlns:a16="http://schemas.microsoft.com/office/drawing/2014/main" id="{6A59DD1F-D782-4256-BCE1-8CF76692E8DA}"/>
            </a:ext>
          </a:extLst>
        </xdr:cNvPr>
        <xdr:cNvSpPr txBox="1">
          <a:spLocks noChangeArrowheads="1" noChangeShapeType="1"/>
        </xdr:cNvSpPr>
      </xdr:nvSpPr>
      <xdr:spPr bwMode="auto">
        <a:xfrm>
          <a:off x="76200" y="6991350"/>
          <a:ext cx="3257550" cy="285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txBody>
        <a:bodyPr vertOverflow="clip" wrap="square" lIns="36195" tIns="36195" rIns="36195" bIns="36195" anchor="t" upright="1"/>
        <a:lstStyle/>
        <a:p>
          <a:pPr algn="l" rtl="0">
            <a:defRPr sz="1000"/>
          </a:pPr>
          <a:r>
            <a:rPr lang="en-US" sz="1200" b="0" i="0" u="none" strike="noStrike" baseline="0">
              <a:solidFill>
                <a:srgbClr val="FFFFFF"/>
              </a:solidFill>
              <a:latin typeface="Stencil"/>
            </a:rPr>
            <a:t>APPROVED JUNE 29, 2023</a:t>
          </a:r>
        </a:p>
        <a:p>
          <a:pPr algn="l" rtl="0">
            <a:defRPr sz="1000"/>
          </a:pPr>
          <a:endParaRPr lang="en-US" sz="1200" b="0" i="0" u="none" strike="noStrike" baseline="0">
            <a:solidFill>
              <a:srgbClr val="FFFFFF"/>
            </a:solidFill>
            <a:latin typeface="Stencil"/>
          </a:endParaRPr>
        </a:p>
      </xdr:txBody>
    </xdr:sp>
    <xdr:clientData/>
  </xdr:twoCellAnchor>
  <xdr:twoCellAnchor>
    <xdr:from>
      <xdr:col>1</xdr:col>
      <xdr:colOff>66675</xdr:colOff>
      <xdr:row>2</xdr:row>
      <xdr:rowOff>152400</xdr:rowOff>
    </xdr:from>
    <xdr:to>
      <xdr:col>1</xdr:col>
      <xdr:colOff>352425</xdr:colOff>
      <xdr:row>13</xdr:row>
      <xdr:rowOff>142875</xdr:rowOff>
    </xdr:to>
    <xdr:grpSp>
      <xdr:nvGrpSpPr>
        <xdr:cNvPr id="12" name="Group 11">
          <a:extLst>
            <a:ext uri="{FF2B5EF4-FFF2-40B4-BE49-F238E27FC236}">
              <a16:creationId xmlns:a16="http://schemas.microsoft.com/office/drawing/2014/main" id="{998C021A-2699-412E-BBDB-578C6CF134CF}"/>
            </a:ext>
          </a:extLst>
        </xdr:cNvPr>
        <xdr:cNvGrpSpPr>
          <a:grpSpLocks/>
        </xdr:cNvGrpSpPr>
      </xdr:nvGrpSpPr>
      <xdr:grpSpPr bwMode="auto">
        <a:xfrm>
          <a:off x="676275" y="476250"/>
          <a:ext cx="285750" cy="1771650"/>
          <a:chOff x="107869837" y="106060874"/>
          <a:chExt cx="290183" cy="1771650"/>
        </a:xfrm>
      </xdr:grpSpPr>
      <xdr:sp macro="" textlink="">
        <xdr:nvSpPr>
          <xdr:cNvPr id="13" name="Rectangle 12">
            <a:extLst>
              <a:ext uri="{FF2B5EF4-FFF2-40B4-BE49-F238E27FC236}">
                <a16:creationId xmlns:a16="http://schemas.microsoft.com/office/drawing/2014/main" id="{6C48D56B-B822-78B4-A93B-17BC63F22B81}"/>
              </a:ext>
            </a:extLst>
          </xdr:cNvPr>
          <xdr:cNvSpPr>
            <a:spLocks noChangeArrowheads="1" noChangeShapeType="1"/>
          </xdr:cNvSpPr>
        </xdr:nvSpPr>
        <xdr:spPr bwMode="auto">
          <a:xfrm>
            <a:off x="107869837" y="106060874"/>
            <a:ext cx="290183" cy="136277"/>
          </a:xfrm>
          <a:prstGeom prst="rect">
            <a:avLst/>
          </a:prstGeom>
          <a:solidFill>
            <a:srgbClr val="000000"/>
          </a:solidFill>
          <a:ln>
            <a:noFill/>
          </a:ln>
          <a:effectLst/>
          <a:extLst>
            <a:ext uri="{91240B29-F687-4F45-9708-019B960494DF}">
              <a14:hiddenLine xmlns:a14="http://schemas.microsoft.com/office/drawing/2010/main" w="0"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sp>
      <xdr:sp macro="" textlink="">
        <xdr:nvSpPr>
          <xdr:cNvPr id="14" name="Rectangle 13">
            <a:extLst>
              <a:ext uri="{FF2B5EF4-FFF2-40B4-BE49-F238E27FC236}">
                <a16:creationId xmlns:a16="http://schemas.microsoft.com/office/drawing/2014/main" id="{FB47E3CF-B208-7C5B-7B7C-CC37147B54B5}"/>
              </a:ext>
            </a:extLst>
          </xdr:cNvPr>
          <xdr:cNvSpPr>
            <a:spLocks noChangeArrowheads="1" noChangeShapeType="1"/>
          </xdr:cNvSpPr>
        </xdr:nvSpPr>
        <xdr:spPr bwMode="auto">
          <a:xfrm rot="10800000">
            <a:off x="107869837" y="107696240"/>
            <a:ext cx="290183" cy="136284"/>
          </a:xfrm>
          <a:prstGeom prst="rect">
            <a:avLst/>
          </a:prstGeom>
          <a:solidFill>
            <a:srgbClr val="000000"/>
          </a:solidFill>
          <a:ln>
            <a:noFill/>
          </a:ln>
          <a:effectLst/>
          <a:extLst>
            <a:ext uri="{91240B29-F687-4F45-9708-019B960494DF}">
              <a14:hiddenLine xmlns:a14="http://schemas.microsoft.com/office/drawing/2010/main" w="0"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sp>
      <xdr:sp macro="" textlink="">
        <xdr:nvSpPr>
          <xdr:cNvPr id="15" name="Rectangle 14">
            <a:extLst>
              <a:ext uri="{FF2B5EF4-FFF2-40B4-BE49-F238E27FC236}">
                <a16:creationId xmlns:a16="http://schemas.microsoft.com/office/drawing/2014/main" id="{36DFE02B-BFB8-5762-935C-A452CAD382E4}"/>
              </a:ext>
            </a:extLst>
          </xdr:cNvPr>
          <xdr:cNvSpPr>
            <a:spLocks noChangeArrowheads="1" noChangeShapeType="1"/>
          </xdr:cNvSpPr>
        </xdr:nvSpPr>
        <xdr:spPr bwMode="auto">
          <a:xfrm>
            <a:off x="107869837" y="106060874"/>
            <a:ext cx="122182" cy="1771650"/>
          </a:xfrm>
          <a:prstGeom prst="rect">
            <a:avLst/>
          </a:prstGeom>
          <a:solidFill>
            <a:srgbClr val="000000"/>
          </a:solidFill>
          <a:ln>
            <a:noFill/>
          </a:ln>
          <a:effectLst/>
          <a:extLst>
            <a:ext uri="{91240B29-F687-4F45-9708-019B960494DF}">
              <a14:hiddenLine xmlns:a14="http://schemas.microsoft.com/office/drawing/2010/main" w="0"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sp>
    </xdr:grpSp>
    <xdr:clientData/>
  </xdr:twoCellAnchor>
  <xdr:twoCellAnchor>
    <xdr:from>
      <xdr:col>9</xdr:col>
      <xdr:colOff>123825</xdr:colOff>
      <xdr:row>1</xdr:row>
      <xdr:rowOff>28575</xdr:rowOff>
    </xdr:from>
    <xdr:to>
      <xdr:col>9</xdr:col>
      <xdr:colOff>409575</xdr:colOff>
      <xdr:row>12</xdr:row>
      <xdr:rowOff>19050</xdr:rowOff>
    </xdr:to>
    <xdr:grpSp>
      <xdr:nvGrpSpPr>
        <xdr:cNvPr id="16" name="Group 15">
          <a:extLst>
            <a:ext uri="{FF2B5EF4-FFF2-40B4-BE49-F238E27FC236}">
              <a16:creationId xmlns:a16="http://schemas.microsoft.com/office/drawing/2014/main" id="{10178EDC-18E0-4C22-ADF9-4696A6C3CA33}"/>
            </a:ext>
          </a:extLst>
        </xdr:cNvPr>
        <xdr:cNvGrpSpPr>
          <a:grpSpLocks/>
        </xdr:cNvGrpSpPr>
      </xdr:nvGrpSpPr>
      <xdr:grpSpPr bwMode="auto">
        <a:xfrm>
          <a:off x="5610225" y="190500"/>
          <a:ext cx="285750" cy="1771650"/>
          <a:chOff x="113232577" y="105613200"/>
          <a:chExt cx="290183" cy="1771650"/>
        </a:xfrm>
      </xdr:grpSpPr>
      <xdr:sp macro="" textlink="">
        <xdr:nvSpPr>
          <xdr:cNvPr id="17" name="Rectangle 16">
            <a:extLst>
              <a:ext uri="{FF2B5EF4-FFF2-40B4-BE49-F238E27FC236}">
                <a16:creationId xmlns:a16="http://schemas.microsoft.com/office/drawing/2014/main" id="{1358767D-4F74-8E07-9005-2E7272D42CEF}"/>
              </a:ext>
            </a:extLst>
          </xdr:cNvPr>
          <xdr:cNvSpPr>
            <a:spLocks noChangeArrowheads="1" noChangeShapeType="1"/>
          </xdr:cNvSpPr>
        </xdr:nvSpPr>
        <xdr:spPr bwMode="auto">
          <a:xfrm>
            <a:off x="113232577" y="105613200"/>
            <a:ext cx="290183" cy="136277"/>
          </a:xfrm>
          <a:prstGeom prst="rect">
            <a:avLst/>
          </a:prstGeom>
          <a:solidFill>
            <a:srgbClr val="663333"/>
          </a:solidFill>
          <a:ln>
            <a:noFill/>
          </a:ln>
          <a:effectLst/>
          <a:extLst>
            <a:ext uri="{91240B29-F687-4F45-9708-019B960494DF}">
              <a14:hiddenLine xmlns:a14="http://schemas.microsoft.com/office/drawing/2010/main" w="0"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sp>
      <xdr:sp macro="" textlink="">
        <xdr:nvSpPr>
          <xdr:cNvPr id="18" name="Rectangle 17">
            <a:extLst>
              <a:ext uri="{FF2B5EF4-FFF2-40B4-BE49-F238E27FC236}">
                <a16:creationId xmlns:a16="http://schemas.microsoft.com/office/drawing/2014/main" id="{5D4EFFFE-EF55-519F-FF61-FCDC8676D69E}"/>
              </a:ext>
            </a:extLst>
          </xdr:cNvPr>
          <xdr:cNvSpPr>
            <a:spLocks noChangeArrowheads="1" noChangeShapeType="1"/>
          </xdr:cNvSpPr>
        </xdr:nvSpPr>
        <xdr:spPr bwMode="auto">
          <a:xfrm rot="10800000">
            <a:off x="113232577" y="107248566"/>
            <a:ext cx="290183" cy="136284"/>
          </a:xfrm>
          <a:prstGeom prst="rect">
            <a:avLst/>
          </a:prstGeom>
          <a:solidFill>
            <a:srgbClr val="663333"/>
          </a:solidFill>
          <a:ln>
            <a:noFill/>
          </a:ln>
          <a:effectLst/>
          <a:extLst>
            <a:ext uri="{91240B29-F687-4F45-9708-019B960494DF}">
              <a14:hiddenLine xmlns:a14="http://schemas.microsoft.com/office/drawing/2010/main" w="0"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sp>
      <xdr:sp macro="" textlink="">
        <xdr:nvSpPr>
          <xdr:cNvPr id="19" name="Rectangle 18">
            <a:extLst>
              <a:ext uri="{FF2B5EF4-FFF2-40B4-BE49-F238E27FC236}">
                <a16:creationId xmlns:a16="http://schemas.microsoft.com/office/drawing/2014/main" id="{8E32D78D-AFF9-E373-A816-22FA21ED2AA3}"/>
              </a:ext>
            </a:extLst>
          </xdr:cNvPr>
          <xdr:cNvSpPr>
            <a:spLocks noChangeArrowheads="1" noChangeShapeType="1"/>
          </xdr:cNvSpPr>
        </xdr:nvSpPr>
        <xdr:spPr bwMode="auto">
          <a:xfrm>
            <a:off x="113400578" y="105613200"/>
            <a:ext cx="122182" cy="1771650"/>
          </a:xfrm>
          <a:prstGeom prst="rect">
            <a:avLst/>
          </a:prstGeom>
          <a:solidFill>
            <a:srgbClr val="663333"/>
          </a:solidFill>
          <a:ln>
            <a:noFill/>
          </a:ln>
          <a:effectLst/>
          <a:extLst>
            <a:ext uri="{91240B29-F687-4F45-9708-019B960494DF}">
              <a14:hiddenLine xmlns:a14="http://schemas.microsoft.com/office/drawing/2010/main" w="0"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sp>
    </xdr:grpSp>
    <xdr:clientData/>
  </xdr:twoCellAnchor>
  <xdr:twoCellAnchor>
    <xdr:from>
      <xdr:col>6</xdr:col>
      <xdr:colOff>381000</xdr:colOff>
      <xdr:row>43</xdr:row>
      <xdr:rowOff>76200</xdr:rowOff>
    </xdr:from>
    <xdr:to>
      <xdr:col>9</xdr:col>
      <xdr:colOff>133350</xdr:colOff>
      <xdr:row>53</xdr:row>
      <xdr:rowOff>85725</xdr:rowOff>
    </xdr:to>
    <xdr:pic>
      <xdr:nvPicPr>
        <xdr:cNvPr id="20" name="Picture 19">
          <a:extLst>
            <a:ext uri="{FF2B5EF4-FFF2-40B4-BE49-F238E27FC236}">
              <a16:creationId xmlns:a16="http://schemas.microsoft.com/office/drawing/2014/main" id="{E94830D4-121C-4A92-86F6-92F2C615C2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38600" y="7038975"/>
          <a:ext cx="1581150" cy="16287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1</xdr:col>
      <xdr:colOff>419100</xdr:colOff>
      <xdr:row>38</xdr:row>
      <xdr:rowOff>123825</xdr:rowOff>
    </xdr:from>
    <xdr:to>
      <xdr:col>8</xdr:col>
      <xdr:colOff>552450</xdr:colOff>
      <xdr:row>41</xdr:row>
      <xdr:rowOff>38100</xdr:rowOff>
    </xdr:to>
    <xdr:sp macro="" textlink="">
      <xdr:nvSpPr>
        <xdr:cNvPr id="21" name="Text Box 20">
          <a:extLst>
            <a:ext uri="{FF2B5EF4-FFF2-40B4-BE49-F238E27FC236}">
              <a16:creationId xmlns:a16="http://schemas.microsoft.com/office/drawing/2014/main" id="{81613E51-1CB7-4AD4-93B2-4892CCB65B82}"/>
            </a:ext>
          </a:extLst>
        </xdr:cNvPr>
        <xdr:cNvSpPr txBox="1">
          <a:spLocks noChangeArrowheads="1"/>
        </xdr:cNvSpPr>
      </xdr:nvSpPr>
      <xdr:spPr bwMode="auto">
        <a:xfrm>
          <a:off x="1028700" y="6276975"/>
          <a:ext cx="4400550" cy="400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txBody>
        <a:bodyPr vertOverflow="clip" wrap="square" lIns="36576" tIns="36576" rIns="36576" bIns="36576" anchor="t" upright="1"/>
        <a:lstStyle/>
        <a:p>
          <a:pPr algn="l" rtl="0">
            <a:defRPr sz="1000"/>
          </a:pPr>
          <a:r>
            <a:rPr lang="en-US" sz="1600" b="1" i="0" u="none" strike="noStrike" baseline="0">
              <a:solidFill>
                <a:srgbClr val="000000"/>
              </a:solidFill>
              <a:latin typeface="Lucida Handwriting"/>
            </a:rPr>
            <a:t>HOME OF THE FIGHTING BULLDOGS</a:t>
          </a:r>
        </a:p>
        <a:p>
          <a:pPr algn="l" rtl="0">
            <a:defRPr sz="1000"/>
          </a:pPr>
          <a:endParaRPr lang="en-US" sz="1600" b="1" i="0" u="none" strike="noStrike" baseline="0">
            <a:solidFill>
              <a:srgbClr val="000000"/>
            </a:solidFill>
            <a:latin typeface="Lucida Handwriting"/>
          </a:endParaRPr>
        </a:p>
      </xdr:txBody>
    </xdr:sp>
    <xdr:clientData/>
  </xdr:twoCellAnchor>
  <xdr:twoCellAnchor>
    <xdr:from>
      <xdr:col>0</xdr:col>
      <xdr:colOff>247650</xdr:colOff>
      <xdr:row>45</xdr:row>
      <xdr:rowOff>76200</xdr:rowOff>
    </xdr:from>
    <xdr:to>
      <xdr:col>5</xdr:col>
      <xdr:colOff>219075</xdr:colOff>
      <xdr:row>54</xdr:row>
      <xdr:rowOff>57150</xdr:rowOff>
    </xdr:to>
    <xdr:sp macro="" textlink="">
      <xdr:nvSpPr>
        <xdr:cNvPr id="22" name="Text Box 21">
          <a:extLst>
            <a:ext uri="{FF2B5EF4-FFF2-40B4-BE49-F238E27FC236}">
              <a16:creationId xmlns:a16="http://schemas.microsoft.com/office/drawing/2014/main" id="{455D443D-5823-4470-91FD-DFCEACA6E543}"/>
            </a:ext>
          </a:extLst>
        </xdr:cNvPr>
        <xdr:cNvSpPr txBox="1">
          <a:spLocks noChangeArrowheads="1"/>
        </xdr:cNvSpPr>
      </xdr:nvSpPr>
      <xdr:spPr bwMode="auto">
        <a:xfrm>
          <a:off x="247650" y="7362825"/>
          <a:ext cx="3019425" cy="14382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txBody>
        <a:bodyPr vertOverflow="clip" wrap="square" lIns="36576" tIns="36576" rIns="36576" bIns="36576" anchor="t" upright="1"/>
        <a:lstStyle/>
        <a:p>
          <a:pPr algn="l" rtl="0">
            <a:defRPr sz="1000"/>
          </a:pPr>
          <a:endParaRPr lang="en-US" sz="1200" b="1" i="1" u="none" strike="noStrike" baseline="0">
            <a:solidFill>
              <a:srgbClr val="000000"/>
            </a:solidFill>
            <a:latin typeface="Baskerville Old Face"/>
          </a:endParaRPr>
        </a:p>
        <a:p>
          <a:pPr algn="l" rtl="0">
            <a:defRPr sz="1000"/>
          </a:pPr>
          <a:endParaRPr lang="en-US" sz="1200" b="1" i="1" u="none" strike="noStrike" baseline="0">
            <a:solidFill>
              <a:srgbClr val="000000"/>
            </a:solidFill>
            <a:latin typeface="Baskerville Old Face"/>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1095375</xdr:colOff>
      <xdr:row>28</xdr:row>
      <xdr:rowOff>104775</xdr:rowOff>
    </xdr:from>
    <xdr:to>
      <xdr:col>1</xdr:col>
      <xdr:colOff>3133725</xdr:colOff>
      <xdr:row>42</xdr:row>
      <xdr:rowOff>28575</xdr:rowOff>
    </xdr:to>
    <xdr:pic>
      <xdr:nvPicPr>
        <xdr:cNvPr id="20917" name="Picture 1" descr="C:\Documents and Settings\Katy\Local Settings\Temporary Internet Files\Content.IE5\E57UT8RH\MCAN01130_0000[1].wmf">
          <a:extLst>
            <a:ext uri="{FF2B5EF4-FFF2-40B4-BE49-F238E27FC236}">
              <a16:creationId xmlns:a16="http://schemas.microsoft.com/office/drawing/2014/main" id="{8EFB3904-29BC-4D17-B5EE-9A6794F042CC}"/>
            </a:ext>
          </a:extLst>
        </xdr:cNvPr>
        <xdr:cNvPicPr>
          <a:picLocks noChangeAspect="1" noChangeArrowheads="1"/>
        </xdr:cNvPicPr>
      </xdr:nvPicPr>
      <xdr:blipFill>
        <a:blip xmlns:r="http://schemas.openxmlformats.org/officeDocument/2006/relationships" r:embed="rId1">
          <a:lum bright="70000" contrast="-70000"/>
          <a:extLst>
            <a:ext uri="{28A0092B-C50C-407E-A947-70E740481C1C}">
              <a14:useLocalDpi xmlns:a14="http://schemas.microsoft.com/office/drawing/2010/main" val="0"/>
            </a:ext>
          </a:extLst>
        </a:blip>
        <a:srcRect/>
        <a:stretch>
          <a:fillRect/>
        </a:stretch>
      </xdr:blipFill>
      <xdr:spPr bwMode="auto">
        <a:xfrm>
          <a:off x="1752600" y="5229225"/>
          <a:ext cx="2038350" cy="219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847725</xdr:colOff>
      <xdr:row>25</xdr:row>
      <xdr:rowOff>247650</xdr:rowOff>
    </xdr:from>
    <xdr:to>
      <xdr:col>2</xdr:col>
      <xdr:colOff>3181350</xdr:colOff>
      <xdr:row>40</xdr:row>
      <xdr:rowOff>114300</xdr:rowOff>
    </xdr:to>
    <xdr:pic>
      <xdr:nvPicPr>
        <xdr:cNvPr id="28085" name="Picture 1">
          <a:extLst>
            <a:ext uri="{FF2B5EF4-FFF2-40B4-BE49-F238E27FC236}">
              <a16:creationId xmlns:a16="http://schemas.microsoft.com/office/drawing/2014/main" id="{BC66A22E-60EF-4C3B-BA02-A48C548497BE}"/>
            </a:ext>
          </a:extLst>
        </xdr:cNvPr>
        <xdr:cNvPicPr>
          <a:picLocks noChangeAspect="1" noChangeArrowheads="1"/>
        </xdr:cNvPicPr>
      </xdr:nvPicPr>
      <xdr:blipFill>
        <a:blip xmlns:r="http://schemas.openxmlformats.org/officeDocument/2006/relationships" r:embed="rId1">
          <a:lum bright="70000" contrast="-70000"/>
          <a:extLst>
            <a:ext uri="{28A0092B-C50C-407E-A947-70E740481C1C}">
              <a14:useLocalDpi xmlns:a14="http://schemas.microsoft.com/office/drawing/2010/main" val="0"/>
            </a:ext>
          </a:extLst>
        </a:blip>
        <a:srcRect/>
        <a:stretch>
          <a:fillRect/>
        </a:stretch>
      </xdr:blipFill>
      <xdr:spPr bwMode="auto">
        <a:xfrm>
          <a:off x="1933575" y="4105275"/>
          <a:ext cx="2333625" cy="2400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182880</xdr:colOff>
      <xdr:row>3</xdr:row>
      <xdr:rowOff>57150</xdr:rowOff>
    </xdr:from>
    <xdr:to>
      <xdr:col>4</xdr:col>
      <xdr:colOff>38094</xdr:colOff>
      <xdr:row>20</xdr:row>
      <xdr:rowOff>49545</xdr:rowOff>
    </xdr:to>
    <xdr:sp macro="" textlink="">
      <xdr:nvSpPr>
        <xdr:cNvPr id="2" name="TextBox 1">
          <a:extLst>
            <a:ext uri="{FF2B5EF4-FFF2-40B4-BE49-F238E27FC236}">
              <a16:creationId xmlns:a16="http://schemas.microsoft.com/office/drawing/2014/main" id="{D800B331-98A7-4FC8-BE06-86ABF46B3BDB}"/>
            </a:ext>
          </a:extLst>
        </xdr:cNvPr>
        <xdr:cNvSpPr txBox="1"/>
      </xdr:nvSpPr>
      <xdr:spPr>
        <a:xfrm>
          <a:off x="1049655" y="733425"/>
          <a:ext cx="3855714" cy="29165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200" b="1">
              <a:latin typeface="Bookman Old Style" pitchFamily="18" charset="0"/>
            </a:rPr>
            <a:t>A retirement </a:t>
          </a:r>
          <a:r>
            <a:rPr lang="en-US" sz="1200" b="1" baseline="0">
              <a:latin typeface="Bookman Old Style" pitchFamily="18" charset="0"/>
            </a:rPr>
            <a:t> incentive of 10% of an employee's annual salary, excluding supplements will be provided to an employee eligible to retire with full benefits under the existing state reitrement plan, in accordance with School Board Policy #1420,3420,4420.  </a:t>
          </a:r>
        </a:p>
        <a:p>
          <a:pPr algn="ctr"/>
          <a:endParaRPr lang="en-US" sz="1200" b="1" baseline="0">
            <a:latin typeface="Bookman Old Style" pitchFamily="18" charset="0"/>
          </a:endParaRPr>
        </a:p>
        <a:p>
          <a:pPr algn="ctr"/>
          <a:r>
            <a:rPr lang="en-US" sz="1200" b="1" baseline="0">
              <a:latin typeface="Bookman Old Style" pitchFamily="18" charset="0"/>
            </a:rPr>
            <a:t>The retirement incentive will also include widows/widower's age 60 entitled to Social Security Benefits.</a:t>
          </a:r>
        </a:p>
        <a:p>
          <a:pPr algn="ctr"/>
          <a:endParaRPr lang="en-US" sz="1200" b="1" baseline="0">
            <a:latin typeface="Bookman Old Style" pitchFamily="18" charset="0"/>
          </a:endParaRPr>
        </a:p>
        <a:p>
          <a:pPr algn="ctr"/>
          <a:r>
            <a:rPr lang="en-US" sz="1200" b="1" baseline="0">
              <a:latin typeface="Bookman Old Style" pitchFamily="18" charset="0"/>
            </a:rPr>
            <a:t>Termination of employment upon entering the Drop Program does not qualify for the retirement incentive pay.</a:t>
          </a:r>
          <a:endParaRPr lang="en-US" sz="1200" b="1">
            <a:latin typeface="Bookman Old Style"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411480</xdr:colOff>
      <xdr:row>1</xdr:row>
      <xdr:rowOff>190500</xdr:rowOff>
    </xdr:from>
    <xdr:to>
      <xdr:col>3</xdr:col>
      <xdr:colOff>304842</xdr:colOff>
      <xdr:row>11</xdr:row>
      <xdr:rowOff>47625</xdr:rowOff>
    </xdr:to>
    <xdr:sp macro="" textlink="">
      <xdr:nvSpPr>
        <xdr:cNvPr id="2" name="TextBox 1">
          <a:extLst>
            <a:ext uri="{FF2B5EF4-FFF2-40B4-BE49-F238E27FC236}">
              <a16:creationId xmlns:a16="http://schemas.microsoft.com/office/drawing/2014/main" id="{6EF34BEB-670F-48EF-A139-F5A2EFF27F63}"/>
            </a:ext>
          </a:extLst>
        </xdr:cNvPr>
        <xdr:cNvSpPr txBox="1"/>
      </xdr:nvSpPr>
      <xdr:spPr>
        <a:xfrm>
          <a:off x="419100" y="476250"/>
          <a:ext cx="4114800" cy="1419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lang="en-US" sz="1100" b="1">
              <a:latin typeface="Bookman Old Style" pitchFamily="18" charset="0"/>
            </a:rPr>
            <a:t>1.</a:t>
          </a:r>
          <a:r>
            <a:rPr lang="en-US" sz="1100" b="1" baseline="0">
              <a:latin typeface="Bookman Old Style" pitchFamily="18" charset="0"/>
            </a:rPr>
            <a:t> Nine month, Ten month, and Twelve month personnel will be paid on the last day of each pay period.</a:t>
          </a:r>
        </a:p>
        <a:p>
          <a:pPr algn="l">
            <a:lnSpc>
              <a:spcPts val="1200"/>
            </a:lnSpc>
          </a:pPr>
          <a:endParaRPr lang="en-US" sz="1100" b="1" baseline="0">
            <a:latin typeface="Bookman Old Style" pitchFamily="18" charset="0"/>
          </a:endParaRPr>
        </a:p>
        <a:p>
          <a:pPr algn="l">
            <a:lnSpc>
              <a:spcPts val="1100"/>
            </a:lnSpc>
          </a:pPr>
          <a:r>
            <a:rPr lang="en-US" sz="1100" b="1" baseline="0">
              <a:latin typeface="Bookman Old Style" pitchFamily="18" charset="0"/>
            </a:rPr>
            <a:t>2. Twelve month personnel will be paid as above except for the month of December which will allow for an early pay day.</a:t>
          </a:r>
          <a:endParaRPr lang="en-US" sz="1100" b="1">
            <a:latin typeface="Bookman Old Style" pitchFamily="18" charset="0"/>
          </a:endParaRPr>
        </a:p>
      </xdr:txBody>
    </xdr:sp>
    <xdr:clientData/>
  </xdr:twoCellAnchor>
  <xdr:twoCellAnchor>
    <xdr:from>
      <xdr:col>0</xdr:col>
      <xdr:colOff>76200</xdr:colOff>
      <xdr:row>12</xdr:row>
      <xdr:rowOff>104775</xdr:rowOff>
    </xdr:from>
    <xdr:to>
      <xdr:col>4</xdr:col>
      <xdr:colOff>561975</xdr:colOff>
      <xdr:row>25</xdr:row>
      <xdr:rowOff>219075</xdr:rowOff>
    </xdr:to>
    <xdr:sp macro="" textlink="">
      <xdr:nvSpPr>
        <xdr:cNvPr id="3" name="TextBox 2">
          <a:extLst>
            <a:ext uri="{FF2B5EF4-FFF2-40B4-BE49-F238E27FC236}">
              <a16:creationId xmlns:a16="http://schemas.microsoft.com/office/drawing/2014/main" id="{E87F3E27-010B-413E-8A04-3B4FB896F29D}"/>
            </a:ext>
          </a:extLst>
        </xdr:cNvPr>
        <xdr:cNvSpPr txBox="1"/>
      </xdr:nvSpPr>
      <xdr:spPr>
        <a:xfrm>
          <a:off x="76200" y="2257425"/>
          <a:ext cx="5353050" cy="2543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latin typeface="Bookman Old Style" pitchFamily="18" charset="0"/>
            </a:rPr>
            <a:t>NOTE:  Ten month personnel will be paid on the 13th of</a:t>
          </a:r>
          <a:r>
            <a:rPr lang="en-US" sz="1100" b="1" baseline="0">
              <a:latin typeface="Bookman Old Style" pitchFamily="18" charset="0"/>
            </a:rPr>
            <a:t> each month, unless it is on a weekend or holiday, wherein the check will be issued the last working day prior to the 13th.  For eligible personnel, two payoff checks given in the summer will be paid on the 12th and 13th of June, unless it falls on a weekend or holiday wherein the check will be issued the last working day prior to the 12th and13th.</a:t>
          </a:r>
        </a:p>
        <a:p>
          <a:endParaRPr lang="en-US" sz="1100" b="1" baseline="0">
            <a:latin typeface="Bookman Old Style" pitchFamily="18" charset="0"/>
          </a:endParaRPr>
        </a:p>
        <a:p>
          <a:r>
            <a:rPr lang="en-US" sz="1100" b="1" baseline="0">
              <a:latin typeface="Bookman Old Style" pitchFamily="18" charset="0"/>
            </a:rPr>
            <a:t>Nine and Twelve month personnel will be paid on the last working day of the month, except for the month of December, as indicated in Section 2 above.  </a:t>
          </a:r>
        </a:p>
        <a:p>
          <a:endParaRPr lang="en-US" sz="1100" b="1" baseline="0">
            <a:latin typeface="Bookman Old Style" pitchFamily="18" charset="0"/>
          </a:endParaRPr>
        </a:p>
        <a:p>
          <a:r>
            <a:rPr lang="en-US" sz="1100" b="1" baseline="0">
              <a:latin typeface="Bookman Old Style" pitchFamily="18" charset="0"/>
            </a:rPr>
            <a:t>Nine month personnel's summer payoff checks will be paid on the last working day in June.</a:t>
          </a:r>
        </a:p>
        <a:p>
          <a:endParaRPr lang="en-US" sz="1100" baseline="0"/>
        </a:p>
        <a:p>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76199</xdr:colOff>
      <xdr:row>0</xdr:row>
      <xdr:rowOff>161925</xdr:rowOff>
    </xdr:from>
    <xdr:to>
      <xdr:col>4</xdr:col>
      <xdr:colOff>548635</xdr:colOff>
      <xdr:row>39</xdr:row>
      <xdr:rowOff>0</xdr:rowOff>
    </xdr:to>
    <xdr:sp macro="" textlink="">
      <xdr:nvSpPr>
        <xdr:cNvPr id="3" name="TextBox 2">
          <a:extLst>
            <a:ext uri="{FF2B5EF4-FFF2-40B4-BE49-F238E27FC236}">
              <a16:creationId xmlns:a16="http://schemas.microsoft.com/office/drawing/2014/main" id="{A0CE26D3-0760-47A5-91EA-FE56326BB7CE}"/>
            </a:ext>
          </a:extLst>
        </xdr:cNvPr>
        <xdr:cNvSpPr txBox="1"/>
      </xdr:nvSpPr>
      <xdr:spPr>
        <a:xfrm>
          <a:off x="76199" y="161925"/>
          <a:ext cx="5334001" cy="6753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In accordance with Florida Statute 1012.22 (1) (c) (4), the Liberty County School Board adopts the following supplements and pay plan for differentiated pay for both instructional personnel and school-based administrators.  The differentiated pay is based on district-determined factors, including, but not limited to, additional responsibilities, school demographics, critical shortage areas, and level of job performance difficulties.  </a:t>
          </a:r>
        </a:p>
        <a:p>
          <a:r>
            <a:rPr lang="en-US" sz="1100">
              <a:solidFill>
                <a:schemeClr val="dk1"/>
              </a:solidFill>
              <a:latin typeface="+mn-lt"/>
              <a:ea typeface="+mn-ea"/>
              <a:cs typeface="+mn-cs"/>
            </a:rPr>
            <a:t> </a:t>
          </a:r>
        </a:p>
        <a:p>
          <a:pPr lvl="0"/>
          <a:r>
            <a:rPr lang="en-US" sz="1100" b="1">
              <a:solidFill>
                <a:schemeClr val="dk1"/>
              </a:solidFill>
              <a:latin typeface="+mn-lt"/>
              <a:ea typeface="+mn-ea"/>
              <a:cs typeface="+mn-cs"/>
            </a:rPr>
            <a:t>1</a:t>
          </a:r>
          <a:r>
            <a:rPr lang="en-US" sz="1100" b="1" i="1">
              <a:solidFill>
                <a:schemeClr val="dk1"/>
              </a:solidFill>
              <a:latin typeface="+mn-lt"/>
              <a:ea typeface="+mn-ea"/>
              <a:cs typeface="+mn-cs"/>
            </a:rPr>
            <a:t>. </a:t>
          </a:r>
          <a:r>
            <a:rPr lang="en-US" sz="1100" b="1" i="1" baseline="0">
              <a:solidFill>
                <a:schemeClr val="dk1"/>
              </a:solidFill>
              <a:latin typeface="+mn-lt"/>
              <a:ea typeface="+mn-ea"/>
              <a:cs typeface="+mn-cs"/>
            </a:rPr>
            <a:t> </a:t>
          </a:r>
          <a:r>
            <a:rPr lang="en-US" sz="1100" b="1" i="1">
              <a:solidFill>
                <a:schemeClr val="dk1"/>
              </a:solidFill>
              <a:latin typeface="+mn-lt"/>
              <a:ea typeface="+mn-ea"/>
              <a:cs typeface="+mn-cs"/>
            </a:rPr>
            <a:t> Instructional and School Based Administrative Employees</a:t>
          </a:r>
        </a:p>
        <a:p>
          <a:r>
            <a:rPr lang="en-US" sz="1100">
              <a:solidFill>
                <a:schemeClr val="dk1"/>
              </a:solidFill>
              <a:latin typeface="+mn-lt"/>
              <a:ea typeface="+mn-ea"/>
              <a:cs typeface="+mn-cs"/>
            </a:rPr>
            <a:t> </a:t>
          </a:r>
        </a:p>
        <a:p>
          <a:r>
            <a:rPr lang="en-US" sz="1100" b="1" baseline="0">
              <a:solidFill>
                <a:schemeClr val="dk1"/>
              </a:solidFill>
              <a:latin typeface="+mn-lt"/>
              <a:ea typeface="+mn-ea"/>
              <a:cs typeface="+mn-cs"/>
            </a:rPr>
            <a:t>A</a:t>
          </a:r>
          <a:r>
            <a:rPr lang="en-US" sz="1100" b="0" i="1" baseline="0">
              <a:solidFill>
                <a:schemeClr val="dk1"/>
              </a:solidFill>
              <a:latin typeface="+mn-lt"/>
              <a:ea typeface="+mn-ea"/>
              <a:cs typeface="+mn-cs"/>
            </a:rPr>
            <a:t>.   </a:t>
          </a:r>
          <a:r>
            <a:rPr lang="en-US" sz="1100" b="0" i="1">
              <a:solidFill>
                <a:schemeClr val="dk1"/>
              </a:solidFill>
              <a:latin typeface="+mn-lt"/>
              <a:ea typeface="+mn-ea"/>
              <a:cs typeface="+mn-cs"/>
            </a:rPr>
            <a:t> Additional Responsibilities </a:t>
          </a:r>
          <a:r>
            <a:rPr lang="en-US" sz="1100">
              <a:solidFill>
                <a:schemeClr val="dk1"/>
              </a:solidFill>
              <a:latin typeface="+mn-lt"/>
              <a:ea typeface="+mn-ea"/>
              <a:cs typeface="+mn-cs"/>
            </a:rPr>
            <a:t>– Each School Principal will determine the staff needed </a:t>
          </a:r>
          <a:r>
            <a:rPr lang="en-US" sz="1100" baseline="0">
              <a:solidFill>
                <a:schemeClr val="dk1"/>
              </a:solidFill>
              <a:latin typeface="+mn-lt"/>
              <a:ea typeface="+mn-ea"/>
              <a:cs typeface="+mn-cs"/>
            </a:rPr>
            <a:t>          </a:t>
          </a:r>
          <a:r>
            <a:rPr lang="en-US" sz="1100">
              <a:solidFill>
                <a:schemeClr val="dk1"/>
              </a:solidFill>
              <a:latin typeface="+mn-lt"/>
              <a:ea typeface="+mn-ea"/>
              <a:cs typeface="+mn-cs"/>
            </a:rPr>
            <a:t>to perform additional responsibilities and will provide the list to the Superintendent’s Office. The instructional staff will be paid an approved supplement for carrying out the additional responsibilities as determined on the Academic and Athletic Supplement Schedules.</a:t>
          </a:r>
        </a:p>
        <a:p>
          <a:r>
            <a:rPr lang="en-US" sz="1100">
              <a:solidFill>
                <a:schemeClr val="dk1"/>
              </a:solidFill>
              <a:latin typeface="+mn-lt"/>
              <a:ea typeface="+mn-ea"/>
              <a:cs typeface="+mn-cs"/>
            </a:rPr>
            <a:t> </a:t>
          </a:r>
        </a:p>
        <a:p>
          <a:pPr lvl="0"/>
          <a:r>
            <a:rPr lang="en-US" sz="1100" b="1">
              <a:solidFill>
                <a:schemeClr val="dk1"/>
              </a:solidFill>
              <a:latin typeface="+mn-lt"/>
              <a:ea typeface="+mn-ea"/>
              <a:cs typeface="+mn-cs"/>
            </a:rPr>
            <a:t>B.  </a:t>
          </a:r>
          <a:r>
            <a:rPr lang="en-US" sz="1100" b="1" i="1">
              <a:solidFill>
                <a:schemeClr val="dk1"/>
              </a:solidFill>
              <a:latin typeface="+mn-lt"/>
              <a:ea typeface="+mn-ea"/>
              <a:cs typeface="+mn-cs"/>
            </a:rPr>
            <a:t>School Demographics </a:t>
          </a:r>
          <a:r>
            <a:rPr lang="en-US" sz="1100">
              <a:solidFill>
                <a:schemeClr val="dk1"/>
              </a:solidFill>
              <a:latin typeface="+mn-lt"/>
              <a:ea typeface="+mn-ea"/>
              <a:cs typeface="+mn-cs"/>
            </a:rPr>
            <a:t>– Principals and instructional staff working at a school where ninety percent of the students qualify for free lunches will receive a supplement of $500. The free rate for each school will be determined on date certain during FTE Survey 3 by the Food Service coordinator and will be based on the percentage of students who qualify via direct certification and/or completed free/reduced lunch applications.  This rate does not include the status of the school based on community eligibility, but the specific number of students who would qualify for free lunch outside the community eligibility calculations.  Instructional staff and principals who have worked at the school 196 days during the school year will receive the supplement by June 30 of that year.</a:t>
          </a:r>
        </a:p>
        <a:p>
          <a:r>
            <a:rPr lang="en-US" sz="1100">
              <a:solidFill>
                <a:schemeClr val="dk1"/>
              </a:solidFill>
              <a:latin typeface="+mn-lt"/>
              <a:ea typeface="+mn-ea"/>
              <a:cs typeface="+mn-cs"/>
            </a:rPr>
            <a:t> </a:t>
          </a:r>
        </a:p>
        <a:p>
          <a:pPr lvl="0"/>
          <a:r>
            <a:rPr lang="en-US" sz="1100" b="1">
              <a:solidFill>
                <a:schemeClr val="dk1"/>
              </a:solidFill>
              <a:latin typeface="+mn-lt"/>
              <a:ea typeface="+mn-ea"/>
              <a:cs typeface="+mn-cs"/>
            </a:rPr>
            <a:t>C.  </a:t>
          </a:r>
          <a:r>
            <a:rPr lang="en-US" sz="1100" b="1" i="1">
              <a:solidFill>
                <a:schemeClr val="dk1"/>
              </a:solidFill>
              <a:latin typeface="+mn-lt"/>
              <a:ea typeface="+mn-ea"/>
              <a:cs typeface="+mn-cs"/>
            </a:rPr>
            <a:t>Critical Shortage Areas</a:t>
          </a:r>
          <a:r>
            <a:rPr lang="en-US" sz="1100" b="1">
              <a:solidFill>
                <a:schemeClr val="dk1"/>
              </a:solidFill>
              <a:latin typeface="+mn-lt"/>
              <a:ea typeface="+mn-ea"/>
              <a:cs typeface="+mn-cs"/>
            </a:rPr>
            <a:t> </a:t>
          </a:r>
          <a:r>
            <a:rPr lang="en-US" sz="1100">
              <a:solidFill>
                <a:schemeClr val="dk1"/>
              </a:solidFill>
              <a:latin typeface="+mn-lt"/>
              <a:ea typeface="+mn-ea"/>
              <a:cs typeface="+mn-cs"/>
            </a:rPr>
            <a:t>– A $1,000 supplement shall be paid to each instructional employee working in a critical shortage area as designated by Liberty County School Board upon recommendation of the Superintendent.  Local critical shortage areas are defined as (3) consecutive job postings with no applicants. The job postings will be monitored by the Human Resource Department and findings reported to the Superintendent.</a:t>
          </a:r>
        </a:p>
        <a:p>
          <a:r>
            <a:rPr lang="en-US" sz="1100">
              <a:solidFill>
                <a:schemeClr val="dk1"/>
              </a:solidFill>
              <a:latin typeface="+mn-lt"/>
              <a:ea typeface="+mn-ea"/>
              <a:cs typeface="+mn-cs"/>
            </a:rPr>
            <a:t> </a:t>
          </a:r>
        </a:p>
        <a:p>
          <a:pPr lvl="0"/>
          <a:r>
            <a:rPr lang="en-US" sz="1100" b="1">
              <a:solidFill>
                <a:schemeClr val="dk1"/>
              </a:solidFill>
              <a:latin typeface="+mn-lt"/>
              <a:ea typeface="+mn-ea"/>
              <a:cs typeface="+mn-cs"/>
            </a:rPr>
            <a:t>D.</a:t>
          </a:r>
          <a:r>
            <a:rPr lang="en-US" sz="1100" b="1" baseline="0">
              <a:solidFill>
                <a:schemeClr val="dk1"/>
              </a:solidFill>
              <a:latin typeface="+mn-lt"/>
              <a:ea typeface="+mn-ea"/>
              <a:cs typeface="+mn-cs"/>
            </a:rPr>
            <a:t> </a:t>
          </a:r>
          <a:r>
            <a:rPr lang="en-US" sz="1100" b="1">
              <a:solidFill>
                <a:schemeClr val="dk1"/>
              </a:solidFill>
              <a:latin typeface="+mn-lt"/>
              <a:ea typeface="+mn-ea"/>
              <a:cs typeface="+mn-cs"/>
            </a:rPr>
            <a:t> </a:t>
          </a:r>
          <a:r>
            <a:rPr lang="en-US" sz="1100" b="1" i="1">
              <a:solidFill>
                <a:schemeClr val="dk1"/>
              </a:solidFill>
              <a:latin typeface="+mn-lt"/>
              <a:ea typeface="+mn-ea"/>
              <a:cs typeface="+mn-cs"/>
            </a:rPr>
            <a:t>Level of Job Performance Difficulties</a:t>
          </a:r>
          <a:r>
            <a:rPr lang="en-US" sz="1100" i="1">
              <a:solidFill>
                <a:schemeClr val="dk1"/>
              </a:solidFill>
              <a:latin typeface="+mn-lt"/>
              <a:ea typeface="+mn-ea"/>
              <a:cs typeface="+mn-cs"/>
            </a:rPr>
            <a:t> </a:t>
          </a:r>
          <a:r>
            <a:rPr lang="en-US" sz="1100">
              <a:solidFill>
                <a:schemeClr val="dk1"/>
              </a:solidFill>
              <a:latin typeface="+mn-lt"/>
              <a:ea typeface="+mn-ea"/>
              <a:cs typeface="+mn-cs"/>
            </a:rPr>
            <a:t>–Principals and assistant principals’ salary is differentiated based on student enrollment, grade level of students, and number of extracurricular activities. </a:t>
          </a:r>
        </a:p>
        <a:p>
          <a:r>
            <a:rPr lang="en-US" sz="1100">
              <a:solidFill>
                <a:schemeClr val="dk1"/>
              </a:solidFill>
              <a:latin typeface="+mn-lt"/>
              <a:ea typeface="+mn-ea"/>
              <a:cs typeface="+mn-cs"/>
            </a:rPr>
            <a:t> </a:t>
          </a:r>
        </a:p>
        <a:p>
          <a:endParaRPr lang="en-US" sz="1100" baseline="0"/>
        </a:p>
        <a:p>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2</xdr:col>
      <xdr:colOff>314325</xdr:colOff>
      <xdr:row>29</xdr:row>
      <xdr:rowOff>76200</xdr:rowOff>
    </xdr:from>
    <xdr:ext cx="184731" cy="264560"/>
    <xdr:sp macro="" textlink="">
      <xdr:nvSpPr>
        <xdr:cNvPr id="2" name="TextBox 1">
          <a:extLst>
            <a:ext uri="{FF2B5EF4-FFF2-40B4-BE49-F238E27FC236}">
              <a16:creationId xmlns:a16="http://schemas.microsoft.com/office/drawing/2014/main" id="{C9D4AC1F-9577-45A7-BC51-E411A47E23AF}"/>
            </a:ext>
          </a:extLst>
        </xdr:cNvPr>
        <xdr:cNvSpPr txBox="1"/>
      </xdr:nvSpPr>
      <xdr:spPr>
        <a:xfrm>
          <a:off x="15906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D8F1D-B449-4F92-BEAC-E9D297B1956A}">
  <dimension ref="A1"/>
  <sheetViews>
    <sheetView tabSelected="1" workbookViewId="0">
      <selection activeCell="M49" sqref="M49"/>
    </sheetView>
  </sheetViews>
  <sheetFormatPr defaultRowHeight="12.75" x14ac:dyDescent="0.2"/>
  <cols>
    <col min="1" max="16384" width="9.140625" style="1100"/>
  </cols>
  <sheetData/>
  <pageMargins left="0.7" right="0.7" top="0.75" bottom="0.75" header="0.3" footer="0.3"/>
  <pageSetup orientation="portrait"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35"/>
  <sheetViews>
    <sheetView zoomScaleNormal="100" workbookViewId="0">
      <selection activeCell="B16" sqref="B16"/>
    </sheetView>
  </sheetViews>
  <sheetFormatPr defaultColWidth="9.140625" defaultRowHeight="12.75" customHeight="1" x14ac:dyDescent="0.2"/>
  <cols>
    <col min="1" max="1" width="12.42578125" customWidth="1"/>
    <col min="2" max="2" width="51.85546875" customWidth="1"/>
    <col min="3" max="3" width="12.42578125" customWidth="1"/>
  </cols>
  <sheetData>
    <row r="1" spans="1:3" ht="6.75" customHeight="1" thickBot="1" x14ac:dyDescent="0.25">
      <c r="A1" s="2"/>
      <c r="B1" s="2"/>
      <c r="C1" s="2"/>
    </row>
    <row r="2" spans="1:3" ht="17.25" customHeight="1" thickBot="1" x14ac:dyDescent="0.3">
      <c r="A2" s="470" t="s">
        <v>61</v>
      </c>
      <c r="B2" s="106" t="s">
        <v>0</v>
      </c>
      <c r="C2" s="34" t="s">
        <v>1</v>
      </c>
    </row>
    <row r="3" spans="1:3" ht="13.5" customHeight="1" thickBot="1" x14ac:dyDescent="0.25">
      <c r="A3" s="471" t="s">
        <v>9</v>
      </c>
      <c r="B3" s="154"/>
      <c r="C3" s="155"/>
    </row>
    <row r="4" spans="1:3" ht="17.25" customHeight="1" x14ac:dyDescent="0.2">
      <c r="A4" s="469" t="s">
        <v>62</v>
      </c>
      <c r="B4" s="468" t="s">
        <v>63</v>
      </c>
      <c r="C4" s="473">
        <f>31770+467</f>
        <v>32237</v>
      </c>
    </row>
    <row r="5" spans="1:3" ht="17.25" customHeight="1" x14ac:dyDescent="0.2">
      <c r="A5" s="467" t="s">
        <v>64</v>
      </c>
      <c r="B5" s="357" t="s">
        <v>65</v>
      </c>
      <c r="C5" s="472">
        <f>32386+467</f>
        <v>32853</v>
      </c>
    </row>
    <row r="6" spans="1:3" ht="17.25" customHeight="1" x14ac:dyDescent="0.2">
      <c r="A6" s="467" t="s">
        <v>66</v>
      </c>
      <c r="B6" s="467" t="s">
        <v>67</v>
      </c>
      <c r="C6" s="472">
        <f>33002+467</f>
        <v>33469</v>
      </c>
    </row>
    <row r="7" spans="1:3" ht="17.25" customHeight="1" x14ac:dyDescent="0.2">
      <c r="A7" s="467" t="s">
        <v>68</v>
      </c>
      <c r="B7" s="467" t="s">
        <v>69</v>
      </c>
      <c r="C7" s="472">
        <f>33618+467</f>
        <v>34085</v>
      </c>
    </row>
    <row r="8" spans="1:3" ht="17.25" customHeight="1" x14ac:dyDescent="0.2">
      <c r="A8" s="467" t="s">
        <v>70</v>
      </c>
      <c r="B8" s="467" t="s">
        <v>71</v>
      </c>
      <c r="C8" s="472">
        <f>34234+467</f>
        <v>34701</v>
      </c>
    </row>
    <row r="9" spans="1:3" ht="17.25" customHeight="1" x14ac:dyDescent="0.2">
      <c r="A9" s="467" t="s">
        <v>72</v>
      </c>
      <c r="B9" s="467" t="s">
        <v>73</v>
      </c>
      <c r="C9" s="472">
        <f>34850+467</f>
        <v>35317</v>
      </c>
    </row>
    <row r="10" spans="1:3" ht="17.25" customHeight="1" x14ac:dyDescent="0.2">
      <c r="A10" s="467" t="s">
        <v>74</v>
      </c>
      <c r="B10" s="467" t="s">
        <v>75</v>
      </c>
      <c r="C10" s="472">
        <f>35466+467</f>
        <v>35933</v>
      </c>
    </row>
    <row r="11" spans="1:3" ht="17.25" customHeight="1" x14ac:dyDescent="0.2">
      <c r="A11" s="467" t="s">
        <v>76</v>
      </c>
      <c r="B11" s="467" t="s">
        <v>77</v>
      </c>
      <c r="C11" s="472">
        <f>36082+467</f>
        <v>36549</v>
      </c>
    </row>
    <row r="12" spans="1:3" ht="17.25" customHeight="1" x14ac:dyDescent="0.2">
      <c r="A12" s="467" t="s">
        <v>78</v>
      </c>
      <c r="B12" s="467" t="s">
        <v>79</v>
      </c>
      <c r="C12" s="472">
        <f>36698+467</f>
        <v>37165</v>
      </c>
    </row>
    <row r="13" spans="1:3" ht="17.25" customHeight="1" x14ac:dyDescent="0.2">
      <c r="A13" s="467" t="s">
        <v>80</v>
      </c>
      <c r="B13" s="467" t="s">
        <v>81</v>
      </c>
      <c r="C13" s="472">
        <f>37314+467</f>
        <v>37781</v>
      </c>
    </row>
    <row r="14" spans="1:3" ht="17.25" customHeight="1" x14ac:dyDescent="0.2">
      <c r="A14" s="467" t="s">
        <v>82</v>
      </c>
      <c r="B14" s="467" t="s">
        <v>83</v>
      </c>
      <c r="C14" s="472">
        <f>37930+467</f>
        <v>38397</v>
      </c>
    </row>
    <row r="15" spans="1:3" ht="17.25" customHeight="1" x14ac:dyDescent="0.2">
      <c r="A15" s="467" t="s">
        <v>84</v>
      </c>
      <c r="B15" s="467" t="s">
        <v>85</v>
      </c>
      <c r="C15" s="472">
        <f>38546+467</f>
        <v>39013</v>
      </c>
    </row>
    <row r="16" spans="1:3" ht="17.25" customHeight="1" x14ac:dyDescent="0.2">
      <c r="A16" s="467" t="s">
        <v>86</v>
      </c>
      <c r="B16" s="467" t="s">
        <v>87</v>
      </c>
      <c r="C16" s="472">
        <f>39162+467</f>
        <v>39629</v>
      </c>
    </row>
    <row r="17" spans="1:3" ht="17.25" customHeight="1" x14ac:dyDescent="0.2">
      <c r="A17" s="467" t="s">
        <v>88</v>
      </c>
      <c r="B17" s="467" t="s">
        <v>89</v>
      </c>
      <c r="C17" s="472">
        <f>39778+467</f>
        <v>40245</v>
      </c>
    </row>
    <row r="18" spans="1:3" ht="17.25" customHeight="1" x14ac:dyDescent="0.2">
      <c r="A18" s="467" t="s">
        <v>90</v>
      </c>
      <c r="B18" s="467" t="s">
        <v>91</v>
      </c>
      <c r="C18" s="472">
        <f>40394+467</f>
        <v>40861</v>
      </c>
    </row>
    <row r="19" spans="1:3" ht="17.25" customHeight="1" x14ac:dyDescent="0.2">
      <c r="A19" s="467" t="s">
        <v>92</v>
      </c>
      <c r="B19" s="467" t="s">
        <v>93</v>
      </c>
      <c r="C19" s="472">
        <f>41010+467</f>
        <v>41477</v>
      </c>
    </row>
    <row r="20" spans="1:3" ht="17.25" customHeight="1" x14ac:dyDescent="0.2">
      <c r="A20" s="467" t="s">
        <v>94</v>
      </c>
      <c r="B20" s="467" t="s">
        <v>95</v>
      </c>
      <c r="C20" s="472">
        <f>41626+467</f>
        <v>42093</v>
      </c>
    </row>
    <row r="21" spans="1:3" ht="17.25" customHeight="1" x14ac:dyDescent="0.2">
      <c r="A21" s="467" t="s">
        <v>96</v>
      </c>
      <c r="B21" s="467" t="s">
        <v>97</v>
      </c>
      <c r="C21" s="472">
        <f>42242+467</f>
        <v>42709</v>
      </c>
    </row>
    <row r="22" spans="1:3" ht="17.25" customHeight="1" x14ac:dyDescent="0.2">
      <c r="A22" s="467" t="s">
        <v>98</v>
      </c>
      <c r="B22" s="467" t="s">
        <v>99</v>
      </c>
      <c r="C22" s="472">
        <f>42858+467</f>
        <v>43325</v>
      </c>
    </row>
    <row r="23" spans="1:3" ht="17.25" customHeight="1" x14ac:dyDescent="0.2">
      <c r="A23" s="467" t="s">
        <v>100</v>
      </c>
      <c r="B23" s="467" t="s">
        <v>101</v>
      </c>
      <c r="C23" s="472">
        <f>43474+467</f>
        <v>43941</v>
      </c>
    </row>
    <row r="24" spans="1:3" ht="17.25" customHeight="1" x14ac:dyDescent="0.2">
      <c r="A24" s="467" t="s">
        <v>102</v>
      </c>
      <c r="B24" s="467" t="s">
        <v>103</v>
      </c>
      <c r="C24" s="472">
        <f>44090+467</f>
        <v>44557</v>
      </c>
    </row>
    <row r="25" spans="1:3" ht="17.25" customHeight="1" x14ac:dyDescent="0.2">
      <c r="A25" s="467" t="s">
        <v>104</v>
      </c>
      <c r="B25" s="467" t="s">
        <v>105</v>
      </c>
      <c r="C25" s="472">
        <f>44706+467</f>
        <v>45173</v>
      </c>
    </row>
    <row r="26" spans="1:3" ht="17.25" customHeight="1" x14ac:dyDescent="0.2">
      <c r="A26" s="467" t="s">
        <v>106</v>
      </c>
      <c r="B26" s="467" t="s">
        <v>107</v>
      </c>
      <c r="C26" s="472">
        <f>45322+467</f>
        <v>45789</v>
      </c>
    </row>
    <row r="27" spans="1:3" ht="18" customHeight="1" x14ac:dyDescent="0.2">
      <c r="A27" s="467" t="s">
        <v>108</v>
      </c>
      <c r="B27" s="467" t="s">
        <v>109</v>
      </c>
      <c r="C27" s="472">
        <f>45938+467</f>
        <v>46405</v>
      </c>
    </row>
    <row r="28" spans="1:3" ht="18" customHeight="1" x14ac:dyDescent="0.2">
      <c r="A28" s="467" t="s">
        <v>110</v>
      </c>
      <c r="B28" s="467" t="s">
        <v>111</v>
      </c>
      <c r="C28" s="472">
        <f>46554+467</f>
        <v>47021</v>
      </c>
    </row>
    <row r="29" spans="1:3" ht="18" customHeight="1" x14ac:dyDescent="0.2">
      <c r="A29" s="467" t="s">
        <v>112</v>
      </c>
      <c r="B29" s="467" t="s">
        <v>113</v>
      </c>
      <c r="C29" s="472">
        <f>47170+467</f>
        <v>47637</v>
      </c>
    </row>
    <row r="30" spans="1:3" ht="3.75" customHeight="1" thickBot="1" x14ac:dyDescent="0.25">
      <c r="A30" s="161"/>
      <c r="B30" s="440"/>
      <c r="C30" s="160"/>
    </row>
    <row r="31" spans="1:3" ht="10.5" customHeight="1" x14ac:dyDescent="0.25">
      <c r="A31" s="640" t="s">
        <v>114</v>
      </c>
      <c r="B31" s="641"/>
      <c r="C31" s="677"/>
    </row>
    <row r="32" spans="1:3" ht="13.5" x14ac:dyDescent="0.25">
      <c r="A32" s="642" t="s">
        <v>115</v>
      </c>
      <c r="B32" s="643"/>
      <c r="C32" s="644"/>
    </row>
    <row r="33" spans="1:3" ht="12.75" customHeight="1" x14ac:dyDescent="0.25">
      <c r="A33" s="642" t="s">
        <v>116</v>
      </c>
      <c r="B33" s="643"/>
      <c r="C33" s="644"/>
    </row>
    <row r="34" spans="1:3" ht="12" customHeight="1" x14ac:dyDescent="0.25">
      <c r="A34" s="642" t="s">
        <v>117</v>
      </c>
      <c r="B34" s="643"/>
      <c r="C34" s="644"/>
    </row>
    <row r="35" spans="1:3" ht="12" customHeight="1" thickBot="1" x14ac:dyDescent="0.3">
      <c r="A35" s="676" t="s">
        <v>118</v>
      </c>
      <c r="B35" s="474"/>
      <c r="C35" s="678"/>
    </row>
  </sheetData>
  <pageMargins left="1.52" right="0.75" top="1.77" bottom="1.1100000000000001" header="0.43" footer="0.46"/>
  <pageSetup fitToWidth="0" orientation="portrait" r:id="rId1"/>
  <headerFooter alignWithMargins="0">
    <oddHeader>&amp;C&amp;"Times New Roman,Bold"&amp;16Liberty County School Board
Instructional Performance Pay
 Salary Schedule
Fiscal Year 2023-2024&amp;"Times New Roman,Bold Italic"&amp;14
&amp;12&amp;KFF0000Prior to TSIA Funding</oddHeader>
    <oddFooter>&amp;L&amp;"Times New Roman,Regular"Approved: June 29, 2023&amp;RPage 8</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O41"/>
  <sheetViews>
    <sheetView zoomScale="75" zoomScaleNormal="75" workbookViewId="0">
      <selection activeCell="N6" sqref="N6"/>
    </sheetView>
  </sheetViews>
  <sheetFormatPr defaultRowHeight="12.75" customHeight="1" x14ac:dyDescent="0.2"/>
  <cols>
    <col min="1" max="1" width="9.42578125" customWidth="1"/>
    <col min="2" max="2" width="12.85546875" customWidth="1"/>
    <col min="3" max="3" width="9.5703125" customWidth="1"/>
    <col min="4" max="4" width="0.7109375" customWidth="1"/>
    <col min="5" max="5" width="16.28515625" customWidth="1"/>
    <col min="6" max="6" width="0.140625" hidden="1" customWidth="1"/>
    <col min="7" max="7" width="1.42578125" customWidth="1"/>
    <col min="8" max="8" width="11.85546875" customWidth="1"/>
    <col min="9" max="9" width="9.42578125" customWidth="1"/>
    <col min="10" max="10" width="0.85546875" customWidth="1"/>
    <col min="11" max="11" width="13.42578125" customWidth="1"/>
    <col min="13" max="13" width="12.140625" customWidth="1"/>
    <col min="14" max="14" width="0.7109375" customWidth="1"/>
    <col min="15" max="15" width="11.85546875" customWidth="1"/>
    <col min="16" max="19" width="9.140625" customWidth="1"/>
  </cols>
  <sheetData>
    <row r="1" spans="1:15" ht="39" customHeight="1" thickBot="1" x14ac:dyDescent="0.3">
      <c r="A1" s="868" t="s">
        <v>9</v>
      </c>
      <c r="B1" s="179" t="s">
        <v>43</v>
      </c>
      <c r="C1" s="178">
        <v>0.2</v>
      </c>
      <c r="D1" s="180"/>
      <c r="E1" s="446" t="s">
        <v>44</v>
      </c>
      <c r="F1" s="206"/>
      <c r="G1" s="185"/>
      <c r="H1" s="442" t="s">
        <v>45</v>
      </c>
      <c r="I1" s="178">
        <v>0.2</v>
      </c>
      <c r="J1" s="190"/>
      <c r="K1" s="441" t="s">
        <v>46</v>
      </c>
      <c r="L1" s="885" t="s">
        <v>47</v>
      </c>
      <c r="M1" s="443">
        <v>0.2</v>
      </c>
      <c r="N1" s="444"/>
      <c r="O1" s="886" t="s">
        <v>690</v>
      </c>
    </row>
    <row r="2" spans="1:15" ht="6" customHeight="1" thickBot="1" x14ac:dyDescent="0.3">
      <c r="A2" s="187"/>
      <c r="B2" s="181"/>
      <c r="C2" s="181"/>
      <c r="D2" s="181"/>
      <c r="E2" s="188"/>
      <c r="F2" s="207"/>
      <c r="G2" s="181"/>
      <c r="H2" s="181"/>
      <c r="I2" s="188"/>
      <c r="J2" s="188"/>
      <c r="K2" s="189"/>
      <c r="L2" s="181"/>
      <c r="M2" s="188"/>
      <c r="N2" s="188"/>
      <c r="O2" s="189"/>
    </row>
    <row r="3" spans="1:15" ht="21.75" customHeight="1" x14ac:dyDescent="0.25">
      <c r="A3" s="399">
        <v>0</v>
      </c>
      <c r="B3" s="18">
        <v>41769</v>
      </c>
      <c r="C3" s="195">
        <f>B3*20%</f>
        <v>8353.8000000000011</v>
      </c>
      <c r="D3" s="182"/>
      <c r="E3" s="203">
        <f t="shared" ref="E3:E27" si="0">B3+C3</f>
        <v>50122.8</v>
      </c>
      <c r="F3" s="208"/>
      <c r="G3" s="182"/>
      <c r="H3" s="19">
        <f>B3+2934</f>
        <v>44703</v>
      </c>
      <c r="I3" s="199">
        <f>H3*20%</f>
        <v>8940.6</v>
      </c>
      <c r="J3" s="191"/>
      <c r="K3" s="396">
        <f>H3+I3</f>
        <v>53643.6</v>
      </c>
      <c r="L3" s="19">
        <f>B3+4534</f>
        <v>46303</v>
      </c>
      <c r="M3" s="199">
        <f>L3*20%</f>
        <v>9260.6</v>
      </c>
      <c r="N3" s="191"/>
      <c r="O3" s="396">
        <f>L3+M3</f>
        <v>55563.6</v>
      </c>
    </row>
    <row r="4" spans="1:15" ht="21.75" customHeight="1" x14ac:dyDescent="0.25">
      <c r="A4" s="282">
        <v>1</v>
      </c>
      <c r="B4" s="18">
        <v>41769</v>
      </c>
      <c r="C4" s="195">
        <f>B4*20%</f>
        <v>8353.8000000000011</v>
      </c>
      <c r="D4" s="182"/>
      <c r="E4" s="203">
        <f t="shared" si="0"/>
        <v>50122.8</v>
      </c>
      <c r="F4" s="209"/>
      <c r="G4" s="186"/>
      <c r="H4" s="19">
        <f t="shared" ref="H4:H15" si="1">B4+2934</f>
        <v>44703</v>
      </c>
      <c r="I4" s="199">
        <f t="shared" ref="I4:I28" si="2">H4*20%</f>
        <v>8940.6</v>
      </c>
      <c r="J4" s="192"/>
      <c r="K4" s="396">
        <f t="shared" ref="K4:K27" si="3">H4+I4</f>
        <v>53643.6</v>
      </c>
      <c r="L4" s="19">
        <f t="shared" ref="L4:L16" si="4">B4+4534</f>
        <v>46303</v>
      </c>
      <c r="M4" s="199">
        <f t="shared" ref="M4:M28" si="5">L4*20%</f>
        <v>9260.6</v>
      </c>
      <c r="N4" s="192"/>
      <c r="O4" s="396">
        <f t="shared" ref="O4:O25" si="6">L4+M4</f>
        <v>55563.6</v>
      </c>
    </row>
    <row r="5" spans="1:15" ht="21.75" customHeight="1" x14ac:dyDescent="0.25">
      <c r="A5" s="282">
        <v>2</v>
      </c>
      <c r="B5" s="18">
        <v>41769</v>
      </c>
      <c r="C5" s="195">
        <f>B5*20%</f>
        <v>8353.8000000000011</v>
      </c>
      <c r="D5" s="182"/>
      <c r="E5" s="203">
        <f t="shared" si="0"/>
        <v>50122.8</v>
      </c>
      <c r="F5" s="209"/>
      <c r="G5" s="186"/>
      <c r="H5" s="19">
        <f t="shared" si="1"/>
        <v>44703</v>
      </c>
      <c r="I5" s="199">
        <f t="shared" si="2"/>
        <v>8940.6</v>
      </c>
      <c r="J5" s="192"/>
      <c r="K5" s="396">
        <f t="shared" si="3"/>
        <v>53643.6</v>
      </c>
      <c r="L5" s="19">
        <f t="shared" si="4"/>
        <v>46303</v>
      </c>
      <c r="M5" s="199">
        <f t="shared" si="5"/>
        <v>9260.6</v>
      </c>
      <c r="N5" s="192"/>
      <c r="O5" s="396">
        <f t="shared" si="6"/>
        <v>55563.6</v>
      </c>
    </row>
    <row r="6" spans="1:15" ht="21.75" customHeight="1" x14ac:dyDescent="0.25">
      <c r="A6" s="282">
        <f>A5+1</f>
        <v>3</v>
      </c>
      <c r="B6" s="18">
        <v>41769</v>
      </c>
      <c r="C6" s="195">
        <f t="shared" ref="C6:C28" si="7">B6*20%</f>
        <v>8353.8000000000011</v>
      </c>
      <c r="D6" s="182"/>
      <c r="E6" s="203">
        <f t="shared" si="0"/>
        <v>50122.8</v>
      </c>
      <c r="F6" s="209"/>
      <c r="G6" s="186"/>
      <c r="H6" s="19">
        <f t="shared" si="1"/>
        <v>44703</v>
      </c>
      <c r="I6" s="199">
        <f t="shared" si="2"/>
        <v>8940.6</v>
      </c>
      <c r="J6" s="192"/>
      <c r="K6" s="396">
        <f t="shared" si="3"/>
        <v>53643.6</v>
      </c>
      <c r="L6" s="19">
        <f t="shared" si="4"/>
        <v>46303</v>
      </c>
      <c r="M6" s="199">
        <f t="shared" si="5"/>
        <v>9260.6</v>
      </c>
      <c r="N6" s="192"/>
      <c r="O6" s="396">
        <f t="shared" si="6"/>
        <v>55563.6</v>
      </c>
    </row>
    <row r="7" spans="1:15" ht="21.75" customHeight="1" x14ac:dyDescent="0.25">
      <c r="A7" s="282">
        <f t="shared" ref="A7:A25" si="8">A6+1</f>
        <v>4</v>
      </c>
      <c r="B7" s="18">
        <v>41769</v>
      </c>
      <c r="C7" s="195">
        <f t="shared" si="7"/>
        <v>8353.8000000000011</v>
      </c>
      <c r="D7" s="182"/>
      <c r="E7" s="203">
        <f t="shared" si="0"/>
        <v>50122.8</v>
      </c>
      <c r="F7" s="209"/>
      <c r="G7" s="186"/>
      <c r="H7" s="19">
        <f t="shared" si="1"/>
        <v>44703</v>
      </c>
      <c r="I7" s="199">
        <f t="shared" si="2"/>
        <v>8940.6</v>
      </c>
      <c r="J7" s="192"/>
      <c r="K7" s="396">
        <f t="shared" si="3"/>
        <v>53643.6</v>
      </c>
      <c r="L7" s="19">
        <f t="shared" si="4"/>
        <v>46303</v>
      </c>
      <c r="M7" s="199">
        <f t="shared" si="5"/>
        <v>9260.6</v>
      </c>
      <c r="N7" s="192"/>
      <c r="O7" s="396">
        <f t="shared" si="6"/>
        <v>55563.6</v>
      </c>
    </row>
    <row r="8" spans="1:15" ht="21.75" customHeight="1" x14ac:dyDescent="0.25">
      <c r="A8" s="282">
        <f t="shared" si="8"/>
        <v>5</v>
      </c>
      <c r="B8" s="18">
        <v>41769</v>
      </c>
      <c r="C8" s="195">
        <f t="shared" si="7"/>
        <v>8353.8000000000011</v>
      </c>
      <c r="D8" s="182"/>
      <c r="E8" s="203">
        <f t="shared" si="0"/>
        <v>50122.8</v>
      </c>
      <c r="F8" s="209"/>
      <c r="G8" s="186"/>
      <c r="H8" s="19">
        <f t="shared" si="1"/>
        <v>44703</v>
      </c>
      <c r="I8" s="199">
        <f t="shared" si="2"/>
        <v>8940.6</v>
      </c>
      <c r="J8" s="192"/>
      <c r="K8" s="396">
        <f t="shared" si="3"/>
        <v>53643.6</v>
      </c>
      <c r="L8" s="19">
        <f t="shared" si="4"/>
        <v>46303</v>
      </c>
      <c r="M8" s="199">
        <f t="shared" si="5"/>
        <v>9260.6</v>
      </c>
      <c r="N8" s="192"/>
      <c r="O8" s="396">
        <f t="shared" si="6"/>
        <v>55563.6</v>
      </c>
    </row>
    <row r="9" spans="1:15" ht="21.75" customHeight="1" x14ac:dyDescent="0.25">
      <c r="A9" s="282">
        <f t="shared" si="8"/>
        <v>6</v>
      </c>
      <c r="B9" s="18">
        <v>41769</v>
      </c>
      <c r="C9" s="195">
        <f t="shared" si="7"/>
        <v>8353.8000000000011</v>
      </c>
      <c r="D9" s="182"/>
      <c r="E9" s="203">
        <f t="shared" si="0"/>
        <v>50122.8</v>
      </c>
      <c r="F9" s="209"/>
      <c r="G9" s="186"/>
      <c r="H9" s="19">
        <f t="shared" si="1"/>
        <v>44703</v>
      </c>
      <c r="I9" s="199">
        <f t="shared" si="2"/>
        <v>8940.6</v>
      </c>
      <c r="J9" s="192"/>
      <c r="K9" s="396">
        <f t="shared" si="3"/>
        <v>53643.6</v>
      </c>
      <c r="L9" s="19">
        <f t="shared" si="4"/>
        <v>46303</v>
      </c>
      <c r="M9" s="199">
        <f t="shared" si="5"/>
        <v>9260.6</v>
      </c>
      <c r="N9" s="192"/>
      <c r="O9" s="396">
        <f t="shared" si="6"/>
        <v>55563.6</v>
      </c>
    </row>
    <row r="10" spans="1:15" ht="21.75" customHeight="1" x14ac:dyDescent="0.25">
      <c r="A10" s="282">
        <f t="shared" si="8"/>
        <v>7</v>
      </c>
      <c r="B10" s="18">
        <v>41769</v>
      </c>
      <c r="C10" s="195">
        <f t="shared" si="7"/>
        <v>8353.8000000000011</v>
      </c>
      <c r="D10" s="182"/>
      <c r="E10" s="203">
        <f t="shared" si="0"/>
        <v>50122.8</v>
      </c>
      <c r="F10" s="209"/>
      <c r="G10" s="186"/>
      <c r="H10" s="19">
        <f t="shared" si="1"/>
        <v>44703</v>
      </c>
      <c r="I10" s="199">
        <f t="shared" si="2"/>
        <v>8940.6</v>
      </c>
      <c r="J10" s="192"/>
      <c r="K10" s="396">
        <f t="shared" si="3"/>
        <v>53643.6</v>
      </c>
      <c r="L10" s="19">
        <f t="shared" si="4"/>
        <v>46303</v>
      </c>
      <c r="M10" s="199">
        <f t="shared" si="5"/>
        <v>9260.6</v>
      </c>
      <c r="N10" s="192"/>
      <c r="O10" s="396">
        <f t="shared" si="6"/>
        <v>55563.6</v>
      </c>
    </row>
    <row r="11" spans="1:15" ht="21.75" customHeight="1" x14ac:dyDescent="0.25">
      <c r="A11" s="282">
        <f t="shared" si="8"/>
        <v>8</v>
      </c>
      <c r="B11" s="18">
        <v>41769</v>
      </c>
      <c r="C11" s="195">
        <f t="shared" si="7"/>
        <v>8353.8000000000011</v>
      </c>
      <c r="D11" s="182"/>
      <c r="E11" s="203">
        <f t="shared" si="0"/>
        <v>50122.8</v>
      </c>
      <c r="F11" s="209"/>
      <c r="G11" s="186"/>
      <c r="H11" s="19">
        <f t="shared" si="1"/>
        <v>44703</v>
      </c>
      <c r="I11" s="199">
        <f t="shared" si="2"/>
        <v>8940.6</v>
      </c>
      <c r="J11" s="192"/>
      <c r="K11" s="396">
        <f t="shared" si="3"/>
        <v>53643.6</v>
      </c>
      <c r="L11" s="19">
        <f t="shared" si="4"/>
        <v>46303</v>
      </c>
      <c r="M11" s="199">
        <f t="shared" si="5"/>
        <v>9260.6</v>
      </c>
      <c r="N11" s="192"/>
      <c r="O11" s="396">
        <f t="shared" si="6"/>
        <v>55563.6</v>
      </c>
    </row>
    <row r="12" spans="1:15" ht="21.75" customHeight="1" x14ac:dyDescent="0.25">
      <c r="A12" s="282">
        <f t="shared" si="8"/>
        <v>9</v>
      </c>
      <c r="B12" s="18">
        <v>41769</v>
      </c>
      <c r="C12" s="195">
        <f t="shared" si="7"/>
        <v>8353.8000000000011</v>
      </c>
      <c r="D12" s="182"/>
      <c r="E12" s="203">
        <f t="shared" si="0"/>
        <v>50122.8</v>
      </c>
      <c r="F12" s="209"/>
      <c r="G12" s="186"/>
      <c r="H12" s="19">
        <f t="shared" si="1"/>
        <v>44703</v>
      </c>
      <c r="I12" s="199">
        <f t="shared" si="2"/>
        <v>8940.6</v>
      </c>
      <c r="J12" s="192"/>
      <c r="K12" s="396">
        <f t="shared" si="3"/>
        <v>53643.6</v>
      </c>
      <c r="L12" s="19">
        <f t="shared" si="4"/>
        <v>46303</v>
      </c>
      <c r="M12" s="199">
        <f t="shared" si="5"/>
        <v>9260.6</v>
      </c>
      <c r="N12" s="192"/>
      <c r="O12" s="396">
        <f t="shared" si="6"/>
        <v>55563.6</v>
      </c>
    </row>
    <row r="13" spans="1:15" ht="21.75" customHeight="1" x14ac:dyDescent="0.25">
      <c r="A13" s="282">
        <f t="shared" si="8"/>
        <v>10</v>
      </c>
      <c r="B13" s="18">
        <v>41769</v>
      </c>
      <c r="C13" s="195">
        <f t="shared" si="7"/>
        <v>8353.8000000000011</v>
      </c>
      <c r="D13" s="182"/>
      <c r="E13" s="203">
        <f t="shared" si="0"/>
        <v>50122.8</v>
      </c>
      <c r="F13" s="209"/>
      <c r="G13" s="186"/>
      <c r="H13" s="19">
        <f t="shared" si="1"/>
        <v>44703</v>
      </c>
      <c r="I13" s="199">
        <f t="shared" si="2"/>
        <v>8940.6</v>
      </c>
      <c r="J13" s="192"/>
      <c r="K13" s="396">
        <f t="shared" si="3"/>
        <v>53643.6</v>
      </c>
      <c r="L13" s="19">
        <f t="shared" si="4"/>
        <v>46303</v>
      </c>
      <c r="M13" s="199">
        <f t="shared" si="5"/>
        <v>9260.6</v>
      </c>
      <c r="N13" s="192"/>
      <c r="O13" s="396">
        <f t="shared" si="6"/>
        <v>55563.6</v>
      </c>
    </row>
    <row r="14" spans="1:15" ht="21.75" customHeight="1" x14ac:dyDescent="0.25">
      <c r="A14" s="282">
        <f t="shared" si="8"/>
        <v>11</v>
      </c>
      <c r="B14" s="18">
        <v>41769</v>
      </c>
      <c r="C14" s="195">
        <f t="shared" si="7"/>
        <v>8353.8000000000011</v>
      </c>
      <c r="D14" s="182"/>
      <c r="E14" s="203">
        <f t="shared" si="0"/>
        <v>50122.8</v>
      </c>
      <c r="F14" s="209"/>
      <c r="G14" s="186"/>
      <c r="H14" s="19">
        <f t="shared" si="1"/>
        <v>44703</v>
      </c>
      <c r="I14" s="199">
        <f t="shared" si="2"/>
        <v>8940.6</v>
      </c>
      <c r="J14" s="192"/>
      <c r="K14" s="396">
        <f t="shared" si="3"/>
        <v>53643.6</v>
      </c>
      <c r="L14" s="19">
        <f t="shared" si="4"/>
        <v>46303</v>
      </c>
      <c r="M14" s="199">
        <f t="shared" si="5"/>
        <v>9260.6</v>
      </c>
      <c r="N14" s="192"/>
      <c r="O14" s="396">
        <f t="shared" si="6"/>
        <v>55563.6</v>
      </c>
    </row>
    <row r="15" spans="1:15" ht="21.75" customHeight="1" x14ac:dyDescent="0.25">
      <c r="A15" s="282">
        <f t="shared" si="8"/>
        <v>12</v>
      </c>
      <c r="B15" s="18">
        <v>41769</v>
      </c>
      <c r="C15" s="195">
        <f t="shared" si="7"/>
        <v>8353.8000000000011</v>
      </c>
      <c r="D15" s="182"/>
      <c r="E15" s="203">
        <f t="shared" si="0"/>
        <v>50122.8</v>
      </c>
      <c r="F15" s="209"/>
      <c r="G15" s="186"/>
      <c r="H15" s="19">
        <f t="shared" si="1"/>
        <v>44703</v>
      </c>
      <c r="I15" s="199">
        <f t="shared" si="2"/>
        <v>8940.6</v>
      </c>
      <c r="J15" s="192"/>
      <c r="K15" s="396">
        <f t="shared" si="3"/>
        <v>53643.6</v>
      </c>
      <c r="L15" s="19">
        <f t="shared" si="4"/>
        <v>46303</v>
      </c>
      <c r="M15" s="199">
        <f t="shared" si="5"/>
        <v>9260.6</v>
      </c>
      <c r="N15" s="192"/>
      <c r="O15" s="396">
        <f t="shared" si="6"/>
        <v>55563.6</v>
      </c>
    </row>
    <row r="16" spans="1:15" ht="21.75" customHeight="1" x14ac:dyDescent="0.25">
      <c r="A16" s="282">
        <f t="shared" si="8"/>
        <v>13</v>
      </c>
      <c r="B16" s="18">
        <v>41769</v>
      </c>
      <c r="C16" s="195">
        <f t="shared" si="7"/>
        <v>8353.8000000000011</v>
      </c>
      <c r="D16" s="182"/>
      <c r="E16" s="203">
        <f t="shared" si="0"/>
        <v>50122.8</v>
      </c>
      <c r="F16" s="209"/>
      <c r="G16" s="186"/>
      <c r="H16" s="20">
        <f>H15+581</f>
        <v>45284</v>
      </c>
      <c r="I16" s="199">
        <f t="shared" si="2"/>
        <v>9056.8000000000011</v>
      </c>
      <c r="J16" s="192"/>
      <c r="K16" s="396">
        <f t="shared" si="3"/>
        <v>54340.800000000003</v>
      </c>
      <c r="L16" s="19">
        <f t="shared" si="4"/>
        <v>46303</v>
      </c>
      <c r="M16" s="199">
        <f t="shared" si="5"/>
        <v>9260.6</v>
      </c>
      <c r="N16" s="192"/>
      <c r="O16" s="396">
        <f t="shared" si="6"/>
        <v>55563.6</v>
      </c>
    </row>
    <row r="17" spans="1:15" ht="21.75" customHeight="1" x14ac:dyDescent="0.25">
      <c r="A17" s="282">
        <f t="shared" si="8"/>
        <v>14</v>
      </c>
      <c r="B17" s="18">
        <v>41769</v>
      </c>
      <c r="C17" s="195">
        <f t="shared" si="7"/>
        <v>8353.8000000000011</v>
      </c>
      <c r="D17" s="182"/>
      <c r="E17" s="203">
        <f t="shared" si="0"/>
        <v>50122.8</v>
      </c>
      <c r="F17" s="209"/>
      <c r="G17" s="186"/>
      <c r="H17" s="20">
        <f t="shared" ref="H17:H28" si="9">H16+616</f>
        <v>45900</v>
      </c>
      <c r="I17" s="199">
        <f t="shared" si="2"/>
        <v>9180</v>
      </c>
      <c r="J17" s="192"/>
      <c r="K17" s="396">
        <f t="shared" si="3"/>
        <v>55080</v>
      </c>
      <c r="L17" s="20">
        <v>46303</v>
      </c>
      <c r="M17" s="199">
        <f t="shared" si="5"/>
        <v>9260.6</v>
      </c>
      <c r="N17" s="192"/>
      <c r="O17" s="396">
        <f t="shared" si="6"/>
        <v>55563.6</v>
      </c>
    </row>
    <row r="18" spans="1:15" ht="21.75" customHeight="1" x14ac:dyDescent="0.25">
      <c r="A18" s="282">
        <f t="shared" si="8"/>
        <v>15</v>
      </c>
      <c r="B18" s="18">
        <v>42082</v>
      </c>
      <c r="C18" s="195">
        <f t="shared" si="7"/>
        <v>8416.4</v>
      </c>
      <c r="D18" s="182"/>
      <c r="E18" s="203">
        <f t="shared" si="0"/>
        <v>50498.400000000001</v>
      </c>
      <c r="F18" s="209"/>
      <c r="G18" s="186"/>
      <c r="H18" s="20">
        <f t="shared" si="9"/>
        <v>46516</v>
      </c>
      <c r="I18" s="199">
        <f t="shared" si="2"/>
        <v>9303.2000000000007</v>
      </c>
      <c r="J18" s="192"/>
      <c r="K18" s="396">
        <f t="shared" si="3"/>
        <v>55819.199999999997</v>
      </c>
      <c r="L18" s="20">
        <f t="shared" ref="L18:L28" si="10">L17+616</f>
        <v>46919</v>
      </c>
      <c r="M18" s="199">
        <f t="shared" si="5"/>
        <v>9383.8000000000011</v>
      </c>
      <c r="N18" s="192"/>
      <c r="O18" s="396">
        <f t="shared" si="6"/>
        <v>56302.8</v>
      </c>
    </row>
    <row r="19" spans="1:15" ht="21.75" customHeight="1" x14ac:dyDescent="0.25">
      <c r="A19" s="282">
        <f t="shared" si="8"/>
        <v>16</v>
      </c>
      <c r="B19" s="18">
        <f t="shared" ref="B19:B28" si="11">B18+616</f>
        <v>42698</v>
      </c>
      <c r="C19" s="195">
        <f t="shared" si="7"/>
        <v>8539.6</v>
      </c>
      <c r="D19" s="182"/>
      <c r="E19" s="203">
        <f t="shared" si="0"/>
        <v>51237.599999999999</v>
      </c>
      <c r="F19" s="209"/>
      <c r="G19" s="186"/>
      <c r="H19" s="20">
        <f t="shared" si="9"/>
        <v>47132</v>
      </c>
      <c r="I19" s="199">
        <f t="shared" si="2"/>
        <v>9426.4</v>
      </c>
      <c r="J19" s="192"/>
      <c r="K19" s="396">
        <f t="shared" si="3"/>
        <v>56558.400000000001</v>
      </c>
      <c r="L19" s="20">
        <f t="shared" si="10"/>
        <v>47535</v>
      </c>
      <c r="M19" s="199">
        <f t="shared" si="5"/>
        <v>9507</v>
      </c>
      <c r="N19" s="192"/>
      <c r="O19" s="396">
        <f t="shared" si="6"/>
        <v>57042</v>
      </c>
    </row>
    <row r="20" spans="1:15" ht="21.75" customHeight="1" x14ac:dyDescent="0.25">
      <c r="A20" s="282">
        <f t="shared" si="8"/>
        <v>17</v>
      </c>
      <c r="B20" s="18">
        <f t="shared" si="11"/>
        <v>43314</v>
      </c>
      <c r="C20" s="195">
        <f t="shared" si="7"/>
        <v>8662.8000000000011</v>
      </c>
      <c r="D20" s="182"/>
      <c r="E20" s="203">
        <f t="shared" si="0"/>
        <v>51976.800000000003</v>
      </c>
      <c r="F20" s="209"/>
      <c r="G20" s="186"/>
      <c r="H20" s="20">
        <f t="shared" si="9"/>
        <v>47748</v>
      </c>
      <c r="I20" s="199">
        <f t="shared" si="2"/>
        <v>9549.6</v>
      </c>
      <c r="J20" s="192"/>
      <c r="K20" s="396">
        <f t="shared" si="3"/>
        <v>57297.599999999999</v>
      </c>
      <c r="L20" s="20">
        <f t="shared" si="10"/>
        <v>48151</v>
      </c>
      <c r="M20" s="199">
        <f t="shared" si="5"/>
        <v>9630.2000000000007</v>
      </c>
      <c r="N20" s="192"/>
      <c r="O20" s="396">
        <f t="shared" si="6"/>
        <v>57781.2</v>
      </c>
    </row>
    <row r="21" spans="1:15" ht="21.75" customHeight="1" x14ac:dyDescent="0.25">
      <c r="A21" s="282">
        <f t="shared" si="8"/>
        <v>18</v>
      </c>
      <c r="B21" s="18">
        <f t="shared" si="11"/>
        <v>43930</v>
      </c>
      <c r="C21" s="195">
        <f t="shared" si="7"/>
        <v>8786</v>
      </c>
      <c r="D21" s="182"/>
      <c r="E21" s="203">
        <f t="shared" si="0"/>
        <v>52716</v>
      </c>
      <c r="F21" s="209"/>
      <c r="G21" s="186"/>
      <c r="H21" s="20">
        <f t="shared" si="9"/>
        <v>48364</v>
      </c>
      <c r="I21" s="199">
        <f t="shared" si="2"/>
        <v>9672.8000000000011</v>
      </c>
      <c r="J21" s="192"/>
      <c r="K21" s="396">
        <f t="shared" si="3"/>
        <v>58036.800000000003</v>
      </c>
      <c r="L21" s="20">
        <f t="shared" si="10"/>
        <v>48767</v>
      </c>
      <c r="M21" s="199">
        <f t="shared" si="5"/>
        <v>9753.4</v>
      </c>
      <c r="N21" s="192"/>
      <c r="O21" s="396">
        <f t="shared" si="6"/>
        <v>58520.4</v>
      </c>
    </row>
    <row r="22" spans="1:15" ht="21.75" customHeight="1" x14ac:dyDescent="0.25">
      <c r="A22" s="282">
        <f t="shared" si="8"/>
        <v>19</v>
      </c>
      <c r="B22" s="18">
        <f t="shared" si="11"/>
        <v>44546</v>
      </c>
      <c r="C22" s="195">
        <f t="shared" si="7"/>
        <v>8909.2000000000007</v>
      </c>
      <c r="D22" s="182"/>
      <c r="E22" s="203">
        <f t="shared" si="0"/>
        <v>53455.199999999997</v>
      </c>
      <c r="F22" s="209"/>
      <c r="G22" s="186"/>
      <c r="H22" s="20">
        <f t="shared" si="9"/>
        <v>48980</v>
      </c>
      <c r="I22" s="199">
        <f t="shared" si="2"/>
        <v>9796</v>
      </c>
      <c r="J22" s="192"/>
      <c r="K22" s="396">
        <f t="shared" si="3"/>
        <v>58776</v>
      </c>
      <c r="L22" s="20">
        <f t="shared" si="10"/>
        <v>49383</v>
      </c>
      <c r="M22" s="199">
        <f t="shared" si="5"/>
        <v>9876.6</v>
      </c>
      <c r="N22" s="192"/>
      <c r="O22" s="396">
        <f t="shared" si="6"/>
        <v>59259.6</v>
      </c>
    </row>
    <row r="23" spans="1:15" ht="21.75" customHeight="1" x14ac:dyDescent="0.25">
      <c r="A23" s="282">
        <f t="shared" si="8"/>
        <v>20</v>
      </c>
      <c r="B23" s="18">
        <f t="shared" si="11"/>
        <v>45162</v>
      </c>
      <c r="C23" s="195">
        <f t="shared" si="7"/>
        <v>9032.4</v>
      </c>
      <c r="D23" s="182"/>
      <c r="E23" s="203">
        <f t="shared" si="0"/>
        <v>54194.400000000001</v>
      </c>
      <c r="F23" s="209"/>
      <c r="G23" s="186"/>
      <c r="H23" s="20">
        <f t="shared" si="9"/>
        <v>49596</v>
      </c>
      <c r="I23" s="199">
        <f t="shared" si="2"/>
        <v>9919.2000000000007</v>
      </c>
      <c r="J23" s="192"/>
      <c r="K23" s="396">
        <f t="shared" si="3"/>
        <v>59515.199999999997</v>
      </c>
      <c r="L23" s="20">
        <f t="shared" si="10"/>
        <v>49999</v>
      </c>
      <c r="M23" s="199">
        <f t="shared" si="5"/>
        <v>9999.8000000000011</v>
      </c>
      <c r="N23" s="192"/>
      <c r="O23" s="396">
        <f t="shared" si="6"/>
        <v>59998.8</v>
      </c>
    </row>
    <row r="24" spans="1:15" ht="21.75" customHeight="1" x14ac:dyDescent="0.25">
      <c r="A24" s="282">
        <f t="shared" si="8"/>
        <v>21</v>
      </c>
      <c r="B24" s="18">
        <f t="shared" si="11"/>
        <v>45778</v>
      </c>
      <c r="C24" s="195">
        <f t="shared" si="7"/>
        <v>9155.6</v>
      </c>
      <c r="D24" s="182"/>
      <c r="E24" s="203">
        <f t="shared" si="0"/>
        <v>54933.599999999999</v>
      </c>
      <c r="F24" s="209"/>
      <c r="G24" s="186"/>
      <c r="H24" s="20">
        <f t="shared" si="9"/>
        <v>50212</v>
      </c>
      <c r="I24" s="199">
        <f t="shared" si="2"/>
        <v>10042.400000000001</v>
      </c>
      <c r="J24" s="192"/>
      <c r="K24" s="396">
        <f t="shared" si="3"/>
        <v>60254.400000000001</v>
      </c>
      <c r="L24" s="20">
        <f t="shared" si="10"/>
        <v>50615</v>
      </c>
      <c r="M24" s="199">
        <f t="shared" si="5"/>
        <v>10123</v>
      </c>
      <c r="N24" s="192"/>
      <c r="O24" s="396">
        <f t="shared" si="6"/>
        <v>60738</v>
      </c>
    </row>
    <row r="25" spans="1:15" ht="21.75" customHeight="1" x14ac:dyDescent="0.25">
      <c r="A25" s="282">
        <f t="shared" si="8"/>
        <v>22</v>
      </c>
      <c r="B25" s="18">
        <f t="shared" si="11"/>
        <v>46394</v>
      </c>
      <c r="C25" s="195">
        <f t="shared" si="7"/>
        <v>9278.8000000000011</v>
      </c>
      <c r="D25" s="182"/>
      <c r="E25" s="203">
        <f t="shared" si="0"/>
        <v>55672.800000000003</v>
      </c>
      <c r="F25" s="209"/>
      <c r="G25" s="186"/>
      <c r="H25" s="20">
        <f t="shared" si="9"/>
        <v>50828</v>
      </c>
      <c r="I25" s="199">
        <f t="shared" si="2"/>
        <v>10165.6</v>
      </c>
      <c r="J25" s="192"/>
      <c r="K25" s="396">
        <f t="shared" si="3"/>
        <v>60993.599999999999</v>
      </c>
      <c r="L25" s="20">
        <f t="shared" si="10"/>
        <v>51231</v>
      </c>
      <c r="M25" s="199">
        <f t="shared" si="5"/>
        <v>10246.200000000001</v>
      </c>
      <c r="N25" s="192"/>
      <c r="O25" s="396">
        <f t="shared" si="6"/>
        <v>61477.2</v>
      </c>
    </row>
    <row r="26" spans="1:15" ht="21.75" customHeight="1" x14ac:dyDescent="0.25">
      <c r="A26" s="282">
        <v>23</v>
      </c>
      <c r="B26" s="18">
        <f t="shared" si="11"/>
        <v>47010</v>
      </c>
      <c r="C26" s="196">
        <f t="shared" si="7"/>
        <v>9402</v>
      </c>
      <c r="D26" s="186"/>
      <c r="E26" s="204">
        <f t="shared" si="0"/>
        <v>56412</v>
      </c>
      <c r="F26" s="209"/>
      <c r="G26" s="186"/>
      <c r="H26" s="20">
        <f t="shared" si="9"/>
        <v>51444</v>
      </c>
      <c r="I26" s="200">
        <f t="shared" si="2"/>
        <v>10288.800000000001</v>
      </c>
      <c r="J26" s="192"/>
      <c r="K26" s="397">
        <f>H26+I26</f>
        <v>61732.800000000003</v>
      </c>
      <c r="L26" s="20">
        <f t="shared" si="10"/>
        <v>51847</v>
      </c>
      <c r="M26" s="200">
        <f t="shared" si="5"/>
        <v>10369.400000000001</v>
      </c>
      <c r="N26" s="192"/>
      <c r="O26" s="397">
        <f>L26+M26</f>
        <v>62216.4</v>
      </c>
    </row>
    <row r="27" spans="1:15" ht="21.75" customHeight="1" thickBot="1" x14ac:dyDescent="0.3">
      <c r="A27" s="283">
        <v>24</v>
      </c>
      <c r="B27" s="414">
        <f t="shared" si="11"/>
        <v>47626</v>
      </c>
      <c r="C27" s="197">
        <f t="shared" si="7"/>
        <v>9525.2000000000007</v>
      </c>
      <c r="D27" s="183"/>
      <c r="E27" s="205">
        <f t="shared" si="0"/>
        <v>57151.199999999997</v>
      </c>
      <c r="F27" s="210"/>
      <c r="G27" s="183"/>
      <c r="H27" s="20">
        <f t="shared" si="9"/>
        <v>52060</v>
      </c>
      <c r="I27" s="201">
        <f t="shared" si="2"/>
        <v>10412</v>
      </c>
      <c r="J27" s="194"/>
      <c r="K27" s="398">
        <f t="shared" si="3"/>
        <v>62472</v>
      </c>
      <c r="L27" s="20">
        <f t="shared" si="10"/>
        <v>52463</v>
      </c>
      <c r="M27" s="201">
        <f t="shared" si="5"/>
        <v>10492.6</v>
      </c>
      <c r="N27" s="194"/>
      <c r="O27" s="398">
        <f>L27+M27</f>
        <v>62955.6</v>
      </c>
    </row>
    <row r="28" spans="1:15" ht="21.75" customHeight="1" thickBot="1" x14ac:dyDescent="0.3">
      <c r="A28" s="439">
        <v>25</v>
      </c>
      <c r="B28" s="1000">
        <f t="shared" si="11"/>
        <v>48242</v>
      </c>
      <c r="C28" s="999">
        <f t="shared" si="7"/>
        <v>9648.4</v>
      </c>
      <c r="D28" s="184"/>
      <c r="E28" s="205">
        <f>B28+C28</f>
        <v>57890.400000000001</v>
      </c>
      <c r="F28" s="211"/>
      <c r="G28" s="184"/>
      <c r="H28" s="20">
        <f t="shared" si="9"/>
        <v>52676</v>
      </c>
      <c r="I28" s="202">
        <f t="shared" si="2"/>
        <v>10535.2</v>
      </c>
      <c r="J28" s="193"/>
      <c r="K28" s="398">
        <f>H28+I28</f>
        <v>63211.199999999997</v>
      </c>
      <c r="L28" s="20">
        <f t="shared" si="10"/>
        <v>53079</v>
      </c>
      <c r="M28" s="202">
        <f t="shared" si="5"/>
        <v>10615.800000000001</v>
      </c>
      <c r="N28" s="193"/>
      <c r="O28" s="398">
        <f>L28+M28</f>
        <v>63694.8</v>
      </c>
    </row>
    <row r="29" spans="1:15" ht="14.25" customHeight="1" x14ac:dyDescent="0.25">
      <c r="A29" s="10"/>
      <c r="B29" s="170"/>
      <c r="C29" s="170"/>
      <c r="D29" s="170"/>
      <c r="E29" s="170"/>
      <c r="F29" s="170"/>
      <c r="G29" s="170"/>
      <c r="H29" s="21"/>
      <c r="I29" s="21"/>
      <c r="J29" s="21"/>
      <c r="K29" s="312"/>
      <c r="L29" s="440"/>
      <c r="M29" s="440"/>
      <c r="N29" s="440"/>
      <c r="O29" s="440"/>
    </row>
    <row r="30" spans="1:15" ht="15.75" customHeight="1" x14ac:dyDescent="0.25">
      <c r="A30" s="24"/>
      <c r="B30" s="23"/>
      <c r="C30" s="23"/>
      <c r="D30" s="23"/>
      <c r="E30" s="23"/>
      <c r="F30" s="23"/>
      <c r="G30" s="23"/>
      <c r="H30" s="22"/>
      <c r="I30" s="22"/>
      <c r="J30" s="22"/>
      <c r="K30" s="22"/>
      <c r="L30" s="440"/>
      <c r="M30" s="440"/>
      <c r="N30" s="440"/>
      <c r="O30" s="440"/>
    </row>
    <row r="31" spans="1:15" ht="15.75" customHeight="1" x14ac:dyDescent="0.2">
      <c r="A31" s="10"/>
      <c r="B31" s="10"/>
      <c r="C31" s="10"/>
      <c r="D31" s="10"/>
      <c r="E31" s="10"/>
      <c r="F31" s="10"/>
      <c r="G31" s="10"/>
      <c r="H31" s="10"/>
      <c r="I31" s="10"/>
      <c r="J31" s="10"/>
      <c r="K31" s="10"/>
      <c r="M31" s="440"/>
      <c r="N31" s="440"/>
      <c r="O31" s="440"/>
    </row>
    <row r="32" spans="1:15" ht="21.75" customHeight="1" x14ac:dyDescent="0.2">
      <c r="A32" s="10"/>
      <c r="B32" s="10"/>
      <c r="C32" s="10"/>
      <c r="D32" s="10"/>
      <c r="E32" s="10"/>
      <c r="F32" s="10"/>
      <c r="G32" s="10"/>
      <c r="H32" s="10"/>
      <c r="I32" s="10"/>
      <c r="J32" s="10"/>
      <c r="K32" s="10"/>
      <c r="M32" s="440"/>
      <c r="N32" s="440"/>
      <c r="O32" s="440"/>
    </row>
    <row r="33" spans="1:15" ht="9.75" customHeight="1" x14ac:dyDescent="0.2">
      <c r="A33" s="10"/>
      <c r="B33" s="10"/>
      <c r="C33" s="10"/>
      <c r="D33" s="10"/>
      <c r="E33" s="10"/>
      <c r="F33" s="10"/>
      <c r="G33" s="8"/>
      <c r="H33" s="10"/>
      <c r="I33" s="10"/>
      <c r="J33" s="10"/>
      <c r="K33" s="10"/>
      <c r="M33" s="440"/>
      <c r="N33" s="440"/>
      <c r="O33" s="440"/>
    </row>
    <row r="34" spans="1:15" ht="11.25" hidden="1" customHeight="1" x14ac:dyDescent="0.2">
      <c r="A34" s="10"/>
      <c r="B34" s="10"/>
      <c r="C34" s="10"/>
      <c r="D34" s="10"/>
      <c r="E34" s="10"/>
      <c r="F34" s="10"/>
      <c r="G34" s="8"/>
      <c r="H34" s="10"/>
      <c r="I34" s="10"/>
      <c r="J34" s="10"/>
      <c r="K34" s="10"/>
      <c r="M34" s="440"/>
      <c r="N34" s="440"/>
      <c r="O34" s="440"/>
    </row>
    <row r="35" spans="1:15" hidden="1" x14ac:dyDescent="0.2">
      <c r="A35" s="10"/>
      <c r="B35" s="10"/>
      <c r="C35" s="10"/>
      <c r="D35" s="10"/>
      <c r="E35" s="10"/>
      <c r="F35" s="10"/>
      <c r="G35" s="8"/>
      <c r="H35" s="10"/>
      <c r="I35" s="10"/>
      <c r="J35" s="10"/>
      <c r="K35" s="10"/>
      <c r="M35" s="440"/>
      <c r="N35" s="440"/>
      <c r="O35" s="440"/>
    </row>
    <row r="36" spans="1:15" hidden="1" x14ac:dyDescent="0.2">
      <c r="A36" s="10"/>
      <c r="B36" s="10"/>
      <c r="C36" s="10"/>
      <c r="D36" s="10"/>
      <c r="E36" s="10"/>
      <c r="F36" s="10"/>
      <c r="G36" s="8"/>
      <c r="H36" s="10"/>
      <c r="I36" s="10"/>
      <c r="J36" s="10"/>
      <c r="K36" s="10"/>
      <c r="M36" s="440"/>
      <c r="N36" s="440"/>
      <c r="O36" s="440"/>
    </row>
    <row r="37" spans="1:15" hidden="1" x14ac:dyDescent="0.2">
      <c r="A37" s="10"/>
      <c r="B37" s="10"/>
      <c r="C37" s="10"/>
      <c r="D37" s="10"/>
      <c r="E37" s="10"/>
      <c r="F37" s="10"/>
      <c r="G37" s="8"/>
      <c r="H37" s="10"/>
      <c r="I37" s="10"/>
      <c r="J37" s="10"/>
      <c r="K37" s="10"/>
      <c r="M37" s="440"/>
      <c r="N37" s="440"/>
      <c r="O37" s="440"/>
    </row>
    <row r="38" spans="1:15" hidden="1" x14ac:dyDescent="0.2">
      <c r="A38" s="10"/>
      <c r="B38" s="10"/>
      <c r="C38" s="10"/>
      <c r="D38" s="10"/>
      <c r="E38" s="10"/>
      <c r="F38" s="10"/>
      <c r="G38" s="8"/>
      <c r="H38" s="10"/>
      <c r="I38" s="10"/>
      <c r="J38" s="10"/>
      <c r="K38" s="10"/>
      <c r="M38" s="440"/>
      <c r="N38" s="440"/>
      <c r="O38" s="440"/>
    </row>
    <row r="39" spans="1:15" ht="14.25" x14ac:dyDescent="0.3">
      <c r="A39" s="10"/>
      <c r="B39" s="633"/>
      <c r="C39" s="633"/>
      <c r="D39" s="448"/>
      <c r="E39" s="448"/>
      <c r="F39" s="448"/>
      <c r="G39" s="448"/>
      <c r="H39" s="448"/>
      <c r="I39" s="448"/>
      <c r="J39" s="448"/>
      <c r="K39" s="448"/>
      <c r="M39" s="440"/>
      <c r="N39" s="440"/>
      <c r="O39" s="440"/>
    </row>
    <row r="40" spans="1:15" ht="14.25" customHeight="1" x14ac:dyDescent="0.3">
      <c r="A40" s="440"/>
      <c r="B40" s="633"/>
      <c r="C40" s="633"/>
      <c r="D40" s="448"/>
      <c r="E40" s="448"/>
      <c r="F40" s="448"/>
      <c r="G40" s="448"/>
      <c r="H40" s="448"/>
      <c r="I40" s="448"/>
      <c r="J40" s="448"/>
      <c r="K40" s="448"/>
      <c r="L40" s="440"/>
      <c r="M40" s="440"/>
      <c r="N40" s="440"/>
      <c r="O40" s="440"/>
    </row>
    <row r="41" spans="1:15" ht="14.25" x14ac:dyDescent="0.3">
      <c r="A41" s="440"/>
      <c r="B41" s="633"/>
      <c r="C41" s="633"/>
      <c r="D41" s="440"/>
      <c r="E41" s="756" t="s">
        <v>119</v>
      </c>
      <c r="F41" s="440"/>
      <c r="G41" s="440"/>
      <c r="H41" s="440"/>
      <c r="I41" s="440"/>
      <c r="J41" s="440"/>
      <c r="K41" s="440"/>
      <c r="L41" s="440"/>
      <c r="M41" s="440"/>
      <c r="N41" s="440"/>
      <c r="O41" s="440"/>
    </row>
  </sheetData>
  <pageMargins left="0.32" right="0.25" top="1.44" bottom="0.91" header="0.32" footer="0.49"/>
  <pageSetup scale="85" orientation="portrait" cellComments="asDisplayed" r:id="rId1"/>
  <headerFooter alignWithMargins="0">
    <oddHeader>&amp;C&amp;"Times New Roman,Bold"&amp;14Liberty County School Board
 Instructional
12 Months Salary Schedule
&amp;12TSIA Salary Schedule Beginning 7/1/2020&amp;14
 2023-2024</oddHeader>
    <oddFooter>&amp;L
&amp;"Times New Roman,Regular"&amp;11
&amp;12APPROVED: June 29, 2023&amp;R
&amp;"Times New Roman,Regular"&amp;11Page  9</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O32"/>
  <sheetViews>
    <sheetView zoomScale="75" zoomScaleNormal="75" workbookViewId="0">
      <selection activeCell="M1" sqref="M1"/>
    </sheetView>
  </sheetViews>
  <sheetFormatPr defaultRowHeight="12.75" customHeight="1" x14ac:dyDescent="0.2"/>
  <cols>
    <col min="1" max="1" width="9.42578125" customWidth="1"/>
    <col min="2" max="2" width="12.85546875" customWidth="1"/>
    <col min="3" max="3" width="9.5703125" customWidth="1"/>
    <col min="4" max="4" width="0.7109375" customWidth="1"/>
    <col min="5" max="5" width="16.28515625" customWidth="1"/>
    <col min="6" max="6" width="0.140625" hidden="1" customWidth="1"/>
    <col min="7" max="7" width="1.42578125" customWidth="1"/>
    <col min="8" max="8" width="11.85546875" customWidth="1"/>
    <col min="9" max="9" width="9.42578125" customWidth="1"/>
    <col min="10" max="10" width="0.85546875" customWidth="1"/>
    <col min="11" max="11" width="13.42578125" customWidth="1"/>
    <col min="13" max="13" width="12.140625" customWidth="1"/>
    <col min="14" max="14" width="0.7109375" customWidth="1"/>
    <col min="15" max="15" width="11.85546875" customWidth="1"/>
    <col min="16" max="19" width="9.140625" customWidth="1"/>
  </cols>
  <sheetData>
    <row r="1" spans="1:15" ht="48" customHeight="1" thickBot="1" x14ac:dyDescent="0.3">
      <c r="A1" s="868" t="s">
        <v>9</v>
      </c>
      <c r="B1" s="179" t="s">
        <v>43</v>
      </c>
      <c r="C1" s="178">
        <v>0.1</v>
      </c>
      <c r="D1" s="180"/>
      <c r="E1" s="446" t="s">
        <v>49</v>
      </c>
      <c r="F1" s="206"/>
      <c r="G1" s="185"/>
      <c r="H1" s="179" t="s">
        <v>45</v>
      </c>
      <c r="I1" s="178">
        <v>0.1</v>
      </c>
      <c r="J1" s="190"/>
      <c r="K1" s="441" t="s">
        <v>50</v>
      </c>
      <c r="L1" s="979" t="s">
        <v>47</v>
      </c>
      <c r="M1" s="443">
        <v>0.1</v>
      </c>
      <c r="N1" s="444"/>
      <c r="O1" s="445" t="s">
        <v>51</v>
      </c>
    </row>
    <row r="2" spans="1:15" ht="6" customHeight="1" thickBot="1" x14ac:dyDescent="0.3">
      <c r="A2" s="187"/>
      <c r="B2" s="181"/>
      <c r="C2" s="181"/>
      <c r="D2" s="181"/>
      <c r="E2" s="188"/>
      <c r="F2" s="207"/>
      <c r="G2" s="181"/>
      <c r="H2" s="181"/>
      <c r="I2" s="188"/>
      <c r="J2" s="188"/>
      <c r="K2" s="189"/>
      <c r="L2" s="181"/>
      <c r="M2" s="188"/>
      <c r="N2" s="188"/>
      <c r="O2" s="189"/>
    </row>
    <row r="3" spans="1:15" ht="21.75" customHeight="1" x14ac:dyDescent="0.25">
      <c r="A3" s="399">
        <v>0</v>
      </c>
      <c r="B3" s="18">
        <v>41769</v>
      </c>
      <c r="C3" s="195">
        <f t="shared" ref="C3:C28" si="0">B3*10%</f>
        <v>4176.9000000000005</v>
      </c>
      <c r="D3" s="182"/>
      <c r="E3" s="203">
        <f t="shared" ref="E3:E27" si="1">B3+C3</f>
        <v>45945.9</v>
      </c>
      <c r="F3" s="208"/>
      <c r="G3" s="182"/>
      <c r="H3" s="19">
        <f>B3+2934</f>
        <v>44703</v>
      </c>
      <c r="I3" s="199">
        <f>H3*10%</f>
        <v>4470.3</v>
      </c>
      <c r="J3" s="191"/>
      <c r="K3" s="396">
        <f>H3+I3</f>
        <v>49173.3</v>
      </c>
      <c r="L3" s="19">
        <f>B3+4534</f>
        <v>46303</v>
      </c>
      <c r="M3" s="199">
        <f>L3*10%</f>
        <v>4630.3</v>
      </c>
      <c r="N3" s="191"/>
      <c r="O3" s="396">
        <f>L3+M3</f>
        <v>50933.3</v>
      </c>
    </row>
    <row r="4" spans="1:15" ht="21.75" customHeight="1" x14ac:dyDescent="0.25">
      <c r="A4" s="282">
        <v>1</v>
      </c>
      <c r="B4" s="18">
        <v>41769</v>
      </c>
      <c r="C4" s="195">
        <f t="shared" si="0"/>
        <v>4176.9000000000005</v>
      </c>
      <c r="D4" s="182"/>
      <c r="E4" s="203">
        <f t="shared" si="1"/>
        <v>45945.9</v>
      </c>
      <c r="F4" s="209"/>
      <c r="G4" s="186"/>
      <c r="H4" s="19">
        <f t="shared" ref="H4:H14" si="2">B4+2934</f>
        <v>44703</v>
      </c>
      <c r="I4" s="199">
        <f>H4*10%</f>
        <v>4470.3</v>
      </c>
      <c r="J4" s="192"/>
      <c r="K4" s="396">
        <f t="shared" ref="K4:K27" si="3">H4+I4</f>
        <v>49173.3</v>
      </c>
      <c r="L4" s="19">
        <f t="shared" ref="L4:L15" si="4">B4+4534</f>
        <v>46303</v>
      </c>
      <c r="M4" s="199">
        <f>L4*10%</f>
        <v>4630.3</v>
      </c>
      <c r="N4" s="192"/>
      <c r="O4" s="396">
        <f t="shared" ref="O4:O25" si="5">L4+M4</f>
        <v>50933.3</v>
      </c>
    </row>
    <row r="5" spans="1:15" ht="21.75" customHeight="1" x14ac:dyDescent="0.25">
      <c r="A5" s="282">
        <v>2</v>
      </c>
      <c r="B5" s="18">
        <v>41769</v>
      </c>
      <c r="C5" s="195">
        <f t="shared" si="0"/>
        <v>4176.9000000000005</v>
      </c>
      <c r="D5" s="182"/>
      <c r="E5" s="203">
        <f t="shared" si="1"/>
        <v>45945.9</v>
      </c>
      <c r="F5" s="209"/>
      <c r="G5" s="186"/>
      <c r="H5" s="19">
        <f t="shared" si="2"/>
        <v>44703</v>
      </c>
      <c r="I5" s="199">
        <f>H5*10%</f>
        <v>4470.3</v>
      </c>
      <c r="J5" s="192"/>
      <c r="K5" s="396">
        <f t="shared" si="3"/>
        <v>49173.3</v>
      </c>
      <c r="L5" s="19">
        <f t="shared" si="4"/>
        <v>46303</v>
      </c>
      <c r="M5" s="199">
        <f t="shared" ref="M5:M28" si="6">L5*10%</f>
        <v>4630.3</v>
      </c>
      <c r="N5" s="192"/>
      <c r="O5" s="396">
        <f t="shared" si="5"/>
        <v>50933.3</v>
      </c>
    </row>
    <row r="6" spans="1:15" ht="21.75" customHeight="1" x14ac:dyDescent="0.25">
      <c r="A6" s="282">
        <f>A5+1</f>
        <v>3</v>
      </c>
      <c r="B6" s="18">
        <v>41769</v>
      </c>
      <c r="C6" s="195">
        <f t="shared" si="0"/>
        <v>4176.9000000000005</v>
      </c>
      <c r="D6" s="182"/>
      <c r="E6" s="203">
        <f t="shared" si="1"/>
        <v>45945.9</v>
      </c>
      <c r="F6" s="209"/>
      <c r="G6" s="186"/>
      <c r="H6" s="19">
        <f t="shared" si="2"/>
        <v>44703</v>
      </c>
      <c r="I6" s="199">
        <f>H6*10%</f>
        <v>4470.3</v>
      </c>
      <c r="J6" s="192"/>
      <c r="K6" s="396">
        <f t="shared" si="3"/>
        <v>49173.3</v>
      </c>
      <c r="L6" s="19">
        <f t="shared" si="4"/>
        <v>46303</v>
      </c>
      <c r="M6" s="199">
        <f t="shared" si="6"/>
        <v>4630.3</v>
      </c>
      <c r="N6" s="192"/>
      <c r="O6" s="396">
        <f t="shared" si="5"/>
        <v>50933.3</v>
      </c>
    </row>
    <row r="7" spans="1:15" ht="21.75" customHeight="1" x14ac:dyDescent="0.25">
      <c r="A7" s="282">
        <f t="shared" ref="A7:A25" si="7">A6+1</f>
        <v>4</v>
      </c>
      <c r="B7" s="18">
        <v>41769</v>
      </c>
      <c r="C7" s="195">
        <f t="shared" si="0"/>
        <v>4176.9000000000005</v>
      </c>
      <c r="D7" s="182"/>
      <c r="E7" s="203">
        <f t="shared" si="1"/>
        <v>45945.9</v>
      </c>
      <c r="F7" s="209"/>
      <c r="G7" s="186"/>
      <c r="H7" s="19">
        <f t="shared" si="2"/>
        <v>44703</v>
      </c>
      <c r="I7" s="199">
        <f>H7*10%</f>
        <v>4470.3</v>
      </c>
      <c r="J7" s="192"/>
      <c r="K7" s="396">
        <f t="shared" si="3"/>
        <v>49173.3</v>
      </c>
      <c r="L7" s="19">
        <f t="shared" si="4"/>
        <v>46303</v>
      </c>
      <c r="M7" s="199">
        <f t="shared" si="6"/>
        <v>4630.3</v>
      </c>
      <c r="N7" s="192"/>
      <c r="O7" s="396">
        <f t="shared" si="5"/>
        <v>50933.3</v>
      </c>
    </row>
    <row r="8" spans="1:15" ht="21.75" customHeight="1" x14ac:dyDescent="0.25">
      <c r="A8" s="282">
        <f t="shared" si="7"/>
        <v>5</v>
      </c>
      <c r="B8" s="18">
        <v>41769</v>
      </c>
      <c r="C8" s="195">
        <f t="shared" si="0"/>
        <v>4176.9000000000005</v>
      </c>
      <c r="D8" s="182"/>
      <c r="E8" s="203">
        <f t="shared" si="1"/>
        <v>45945.9</v>
      </c>
      <c r="F8" s="209"/>
      <c r="G8" s="186"/>
      <c r="H8" s="19">
        <f t="shared" si="2"/>
        <v>44703</v>
      </c>
      <c r="I8" s="199">
        <f t="shared" ref="I8:I27" si="8">H8*10%</f>
        <v>4470.3</v>
      </c>
      <c r="J8" s="192"/>
      <c r="K8" s="396">
        <f t="shared" si="3"/>
        <v>49173.3</v>
      </c>
      <c r="L8" s="19">
        <f t="shared" si="4"/>
        <v>46303</v>
      </c>
      <c r="M8" s="199">
        <f t="shared" si="6"/>
        <v>4630.3</v>
      </c>
      <c r="N8" s="192"/>
      <c r="O8" s="396">
        <f t="shared" si="5"/>
        <v>50933.3</v>
      </c>
    </row>
    <row r="9" spans="1:15" ht="21.75" customHeight="1" x14ac:dyDescent="0.25">
      <c r="A9" s="282">
        <f t="shared" si="7"/>
        <v>6</v>
      </c>
      <c r="B9" s="18">
        <v>41769</v>
      </c>
      <c r="C9" s="195">
        <f t="shared" si="0"/>
        <v>4176.9000000000005</v>
      </c>
      <c r="D9" s="182"/>
      <c r="E9" s="203">
        <f t="shared" si="1"/>
        <v>45945.9</v>
      </c>
      <c r="F9" s="209"/>
      <c r="G9" s="186"/>
      <c r="H9" s="19">
        <f t="shared" si="2"/>
        <v>44703</v>
      </c>
      <c r="I9" s="199">
        <f t="shared" si="8"/>
        <v>4470.3</v>
      </c>
      <c r="J9" s="192"/>
      <c r="K9" s="396">
        <f t="shared" si="3"/>
        <v>49173.3</v>
      </c>
      <c r="L9" s="19">
        <f t="shared" si="4"/>
        <v>46303</v>
      </c>
      <c r="M9" s="199">
        <f t="shared" si="6"/>
        <v>4630.3</v>
      </c>
      <c r="N9" s="192"/>
      <c r="O9" s="396">
        <f t="shared" si="5"/>
        <v>50933.3</v>
      </c>
    </row>
    <row r="10" spans="1:15" ht="21.75" customHeight="1" x14ac:dyDescent="0.25">
      <c r="A10" s="282">
        <f t="shared" si="7"/>
        <v>7</v>
      </c>
      <c r="B10" s="18">
        <v>41769</v>
      </c>
      <c r="C10" s="195">
        <f t="shared" si="0"/>
        <v>4176.9000000000005</v>
      </c>
      <c r="D10" s="182"/>
      <c r="E10" s="203">
        <f t="shared" si="1"/>
        <v>45945.9</v>
      </c>
      <c r="F10" s="209"/>
      <c r="G10" s="186"/>
      <c r="H10" s="19">
        <f t="shared" si="2"/>
        <v>44703</v>
      </c>
      <c r="I10" s="199">
        <f t="shared" si="8"/>
        <v>4470.3</v>
      </c>
      <c r="J10" s="192"/>
      <c r="K10" s="396">
        <f t="shared" si="3"/>
        <v>49173.3</v>
      </c>
      <c r="L10" s="19">
        <f t="shared" si="4"/>
        <v>46303</v>
      </c>
      <c r="M10" s="199">
        <f t="shared" si="6"/>
        <v>4630.3</v>
      </c>
      <c r="N10" s="192"/>
      <c r="O10" s="396">
        <f t="shared" si="5"/>
        <v>50933.3</v>
      </c>
    </row>
    <row r="11" spans="1:15" ht="21.75" customHeight="1" x14ac:dyDescent="0.25">
      <c r="A11" s="282">
        <f t="shared" si="7"/>
        <v>8</v>
      </c>
      <c r="B11" s="18">
        <v>41769</v>
      </c>
      <c r="C11" s="195">
        <f t="shared" si="0"/>
        <v>4176.9000000000005</v>
      </c>
      <c r="D11" s="182"/>
      <c r="E11" s="203">
        <f t="shared" si="1"/>
        <v>45945.9</v>
      </c>
      <c r="F11" s="209"/>
      <c r="G11" s="186"/>
      <c r="H11" s="19">
        <f t="shared" si="2"/>
        <v>44703</v>
      </c>
      <c r="I11" s="199">
        <f t="shared" si="8"/>
        <v>4470.3</v>
      </c>
      <c r="J11" s="192"/>
      <c r="K11" s="396">
        <f t="shared" si="3"/>
        <v>49173.3</v>
      </c>
      <c r="L11" s="19">
        <f t="shared" si="4"/>
        <v>46303</v>
      </c>
      <c r="M11" s="199">
        <f t="shared" si="6"/>
        <v>4630.3</v>
      </c>
      <c r="N11" s="192"/>
      <c r="O11" s="396">
        <f t="shared" si="5"/>
        <v>50933.3</v>
      </c>
    </row>
    <row r="12" spans="1:15" ht="21.75" customHeight="1" x14ac:dyDescent="0.25">
      <c r="A12" s="282">
        <f t="shared" si="7"/>
        <v>9</v>
      </c>
      <c r="B12" s="18">
        <v>41769</v>
      </c>
      <c r="C12" s="195">
        <f t="shared" si="0"/>
        <v>4176.9000000000005</v>
      </c>
      <c r="D12" s="182"/>
      <c r="E12" s="203">
        <f t="shared" si="1"/>
        <v>45945.9</v>
      </c>
      <c r="F12" s="209"/>
      <c r="G12" s="186"/>
      <c r="H12" s="19">
        <f t="shared" si="2"/>
        <v>44703</v>
      </c>
      <c r="I12" s="199">
        <f t="shared" si="8"/>
        <v>4470.3</v>
      </c>
      <c r="J12" s="192"/>
      <c r="K12" s="396">
        <f t="shared" si="3"/>
        <v>49173.3</v>
      </c>
      <c r="L12" s="19">
        <f t="shared" si="4"/>
        <v>46303</v>
      </c>
      <c r="M12" s="199">
        <f t="shared" si="6"/>
        <v>4630.3</v>
      </c>
      <c r="N12" s="192"/>
      <c r="O12" s="396">
        <f t="shared" si="5"/>
        <v>50933.3</v>
      </c>
    </row>
    <row r="13" spans="1:15" ht="21.75" customHeight="1" x14ac:dyDescent="0.25">
      <c r="A13" s="282">
        <f t="shared" si="7"/>
        <v>10</v>
      </c>
      <c r="B13" s="18">
        <v>41769</v>
      </c>
      <c r="C13" s="195">
        <f t="shared" si="0"/>
        <v>4176.9000000000005</v>
      </c>
      <c r="D13" s="182"/>
      <c r="E13" s="203">
        <f t="shared" si="1"/>
        <v>45945.9</v>
      </c>
      <c r="F13" s="209"/>
      <c r="G13" s="186"/>
      <c r="H13" s="19">
        <f t="shared" si="2"/>
        <v>44703</v>
      </c>
      <c r="I13" s="199">
        <f t="shared" si="8"/>
        <v>4470.3</v>
      </c>
      <c r="J13" s="192"/>
      <c r="K13" s="396">
        <f t="shared" si="3"/>
        <v>49173.3</v>
      </c>
      <c r="L13" s="19">
        <f t="shared" si="4"/>
        <v>46303</v>
      </c>
      <c r="M13" s="199">
        <f t="shared" si="6"/>
        <v>4630.3</v>
      </c>
      <c r="N13" s="192"/>
      <c r="O13" s="396">
        <f t="shared" si="5"/>
        <v>50933.3</v>
      </c>
    </row>
    <row r="14" spans="1:15" ht="21.75" customHeight="1" x14ac:dyDescent="0.25">
      <c r="A14" s="282">
        <f t="shared" si="7"/>
        <v>11</v>
      </c>
      <c r="B14" s="18">
        <v>41769</v>
      </c>
      <c r="C14" s="195">
        <f t="shared" si="0"/>
        <v>4176.9000000000005</v>
      </c>
      <c r="D14" s="182"/>
      <c r="E14" s="203">
        <f t="shared" si="1"/>
        <v>45945.9</v>
      </c>
      <c r="F14" s="209"/>
      <c r="G14" s="186"/>
      <c r="H14" s="19">
        <f t="shared" si="2"/>
        <v>44703</v>
      </c>
      <c r="I14" s="199">
        <f t="shared" si="8"/>
        <v>4470.3</v>
      </c>
      <c r="J14" s="192"/>
      <c r="K14" s="396">
        <f t="shared" si="3"/>
        <v>49173.3</v>
      </c>
      <c r="L14" s="19">
        <f t="shared" si="4"/>
        <v>46303</v>
      </c>
      <c r="M14" s="199">
        <f t="shared" si="6"/>
        <v>4630.3</v>
      </c>
      <c r="N14" s="192"/>
      <c r="O14" s="396">
        <f t="shared" si="5"/>
        <v>50933.3</v>
      </c>
    </row>
    <row r="15" spans="1:15" ht="21.75" customHeight="1" x14ac:dyDescent="0.25">
      <c r="A15" s="282">
        <f t="shared" si="7"/>
        <v>12</v>
      </c>
      <c r="B15" s="18">
        <v>41769</v>
      </c>
      <c r="C15" s="195">
        <f t="shared" si="0"/>
        <v>4176.9000000000005</v>
      </c>
      <c r="D15" s="182"/>
      <c r="E15" s="203">
        <f t="shared" si="1"/>
        <v>45945.9</v>
      </c>
      <c r="F15" s="209"/>
      <c r="G15" s="186"/>
      <c r="H15" s="19">
        <v>43203</v>
      </c>
      <c r="I15" s="199">
        <f t="shared" si="8"/>
        <v>4320.3</v>
      </c>
      <c r="J15" s="192"/>
      <c r="K15" s="396">
        <f t="shared" si="3"/>
        <v>47523.3</v>
      </c>
      <c r="L15" s="19">
        <f t="shared" si="4"/>
        <v>46303</v>
      </c>
      <c r="M15" s="199">
        <f t="shared" si="6"/>
        <v>4630.3</v>
      </c>
      <c r="N15" s="192"/>
      <c r="O15" s="396">
        <f t="shared" si="5"/>
        <v>50933.3</v>
      </c>
    </row>
    <row r="16" spans="1:15" ht="21.75" customHeight="1" x14ac:dyDescent="0.25">
      <c r="A16" s="282">
        <f t="shared" si="7"/>
        <v>13</v>
      </c>
      <c r="B16" s="18">
        <v>41769</v>
      </c>
      <c r="C16" s="195">
        <f t="shared" si="0"/>
        <v>4176.9000000000005</v>
      </c>
      <c r="D16" s="182"/>
      <c r="E16" s="203">
        <f t="shared" si="1"/>
        <v>45945.9</v>
      </c>
      <c r="F16" s="209"/>
      <c r="G16" s="186"/>
      <c r="H16" s="19">
        <f>H15+616</f>
        <v>43819</v>
      </c>
      <c r="I16" s="199">
        <f t="shared" si="8"/>
        <v>4381.9000000000005</v>
      </c>
      <c r="J16" s="192"/>
      <c r="K16" s="396">
        <f t="shared" si="3"/>
        <v>48200.9</v>
      </c>
      <c r="L16" s="20">
        <v>46665</v>
      </c>
      <c r="M16" s="199">
        <f t="shared" si="6"/>
        <v>4666.5</v>
      </c>
      <c r="N16" s="192"/>
      <c r="O16" s="396">
        <f t="shared" si="5"/>
        <v>51331.5</v>
      </c>
    </row>
    <row r="17" spans="1:15" ht="21.75" customHeight="1" x14ac:dyDescent="0.25">
      <c r="A17" s="282">
        <f t="shared" si="7"/>
        <v>14</v>
      </c>
      <c r="B17" s="18">
        <v>41769</v>
      </c>
      <c r="C17" s="195">
        <f t="shared" si="0"/>
        <v>4176.9000000000005</v>
      </c>
      <c r="D17" s="182"/>
      <c r="E17" s="203">
        <f t="shared" si="1"/>
        <v>45945.9</v>
      </c>
      <c r="F17" s="209"/>
      <c r="G17" s="186"/>
      <c r="H17" s="20">
        <f t="shared" ref="H17:H28" si="9">H16+616</f>
        <v>44435</v>
      </c>
      <c r="I17" s="199">
        <f t="shared" si="8"/>
        <v>4443.5</v>
      </c>
      <c r="J17" s="192"/>
      <c r="K17" s="396">
        <f t="shared" si="3"/>
        <v>48878.5</v>
      </c>
      <c r="L17" s="20">
        <f>L16+616</f>
        <v>47281</v>
      </c>
      <c r="M17" s="199">
        <f t="shared" si="6"/>
        <v>4728.1000000000004</v>
      </c>
      <c r="N17" s="192"/>
      <c r="O17" s="396">
        <f t="shared" si="5"/>
        <v>52009.1</v>
      </c>
    </row>
    <row r="18" spans="1:15" ht="21.75" customHeight="1" x14ac:dyDescent="0.25">
      <c r="A18" s="282">
        <f t="shared" si="7"/>
        <v>15</v>
      </c>
      <c r="B18" s="18">
        <v>42082</v>
      </c>
      <c r="C18" s="195">
        <f t="shared" si="0"/>
        <v>4208.2</v>
      </c>
      <c r="D18" s="182"/>
      <c r="E18" s="203">
        <f t="shared" si="1"/>
        <v>46290.2</v>
      </c>
      <c r="F18" s="209"/>
      <c r="G18" s="186"/>
      <c r="H18" s="20">
        <f t="shared" si="9"/>
        <v>45051</v>
      </c>
      <c r="I18" s="199">
        <f t="shared" si="8"/>
        <v>4505.1000000000004</v>
      </c>
      <c r="J18" s="192"/>
      <c r="K18" s="396">
        <f t="shared" si="3"/>
        <v>49556.1</v>
      </c>
      <c r="L18" s="20">
        <f t="shared" ref="L18:L28" si="10">L17+616</f>
        <v>47897</v>
      </c>
      <c r="M18" s="199">
        <f t="shared" si="6"/>
        <v>4789.7</v>
      </c>
      <c r="N18" s="192"/>
      <c r="O18" s="396">
        <f t="shared" si="5"/>
        <v>52686.7</v>
      </c>
    </row>
    <row r="19" spans="1:15" ht="21.75" customHeight="1" x14ac:dyDescent="0.25">
      <c r="A19" s="282">
        <f t="shared" si="7"/>
        <v>16</v>
      </c>
      <c r="B19" s="18">
        <f t="shared" ref="B19:B28" si="11">B18+616</f>
        <v>42698</v>
      </c>
      <c r="C19" s="195">
        <f t="shared" si="0"/>
        <v>4269.8</v>
      </c>
      <c r="D19" s="182"/>
      <c r="E19" s="203">
        <f t="shared" si="1"/>
        <v>46967.8</v>
      </c>
      <c r="F19" s="209"/>
      <c r="G19" s="186"/>
      <c r="H19" s="20">
        <f t="shared" si="9"/>
        <v>45667</v>
      </c>
      <c r="I19" s="199">
        <f t="shared" si="8"/>
        <v>4566.7</v>
      </c>
      <c r="J19" s="192"/>
      <c r="K19" s="396">
        <f t="shared" si="3"/>
        <v>50233.7</v>
      </c>
      <c r="L19" s="20">
        <f t="shared" si="10"/>
        <v>48513</v>
      </c>
      <c r="M19" s="199">
        <f t="shared" si="6"/>
        <v>4851.3</v>
      </c>
      <c r="N19" s="192"/>
      <c r="O19" s="396">
        <f t="shared" si="5"/>
        <v>53364.3</v>
      </c>
    </row>
    <row r="20" spans="1:15" ht="21.75" customHeight="1" x14ac:dyDescent="0.25">
      <c r="A20" s="282">
        <f t="shared" si="7"/>
        <v>17</v>
      </c>
      <c r="B20" s="18">
        <f t="shared" si="11"/>
        <v>43314</v>
      </c>
      <c r="C20" s="195">
        <f t="shared" si="0"/>
        <v>4331.4000000000005</v>
      </c>
      <c r="D20" s="182"/>
      <c r="E20" s="203">
        <f t="shared" si="1"/>
        <v>47645.4</v>
      </c>
      <c r="F20" s="209"/>
      <c r="G20" s="186"/>
      <c r="H20" s="20">
        <f t="shared" si="9"/>
        <v>46283</v>
      </c>
      <c r="I20" s="199">
        <f t="shared" si="8"/>
        <v>4628.3</v>
      </c>
      <c r="J20" s="192"/>
      <c r="K20" s="396">
        <f t="shared" si="3"/>
        <v>50911.3</v>
      </c>
      <c r="L20" s="20">
        <f t="shared" si="10"/>
        <v>49129</v>
      </c>
      <c r="M20" s="199">
        <f t="shared" si="6"/>
        <v>4912.9000000000005</v>
      </c>
      <c r="N20" s="192"/>
      <c r="O20" s="396">
        <f t="shared" si="5"/>
        <v>54041.9</v>
      </c>
    </row>
    <row r="21" spans="1:15" ht="21.75" customHeight="1" x14ac:dyDescent="0.25">
      <c r="A21" s="282">
        <f t="shared" si="7"/>
        <v>18</v>
      </c>
      <c r="B21" s="18">
        <f t="shared" si="11"/>
        <v>43930</v>
      </c>
      <c r="C21" s="195">
        <f t="shared" si="0"/>
        <v>4393</v>
      </c>
      <c r="D21" s="182"/>
      <c r="E21" s="203">
        <f t="shared" si="1"/>
        <v>48323</v>
      </c>
      <c r="F21" s="209"/>
      <c r="G21" s="186"/>
      <c r="H21" s="20">
        <f t="shared" si="9"/>
        <v>46899</v>
      </c>
      <c r="I21" s="199">
        <f t="shared" si="8"/>
        <v>4689.9000000000005</v>
      </c>
      <c r="J21" s="192"/>
      <c r="K21" s="396">
        <f t="shared" si="3"/>
        <v>51588.9</v>
      </c>
      <c r="L21" s="20">
        <f t="shared" si="10"/>
        <v>49745</v>
      </c>
      <c r="M21" s="199">
        <f t="shared" si="6"/>
        <v>4974.5</v>
      </c>
      <c r="N21" s="192"/>
      <c r="O21" s="396">
        <f t="shared" si="5"/>
        <v>54719.5</v>
      </c>
    </row>
    <row r="22" spans="1:15" ht="21.75" customHeight="1" x14ac:dyDescent="0.25">
      <c r="A22" s="282">
        <f t="shared" si="7"/>
        <v>19</v>
      </c>
      <c r="B22" s="18">
        <f t="shared" si="11"/>
        <v>44546</v>
      </c>
      <c r="C22" s="195">
        <f t="shared" si="0"/>
        <v>4454.6000000000004</v>
      </c>
      <c r="D22" s="182"/>
      <c r="E22" s="203">
        <f t="shared" si="1"/>
        <v>49000.6</v>
      </c>
      <c r="F22" s="209"/>
      <c r="G22" s="186"/>
      <c r="H22" s="20">
        <f t="shared" si="9"/>
        <v>47515</v>
      </c>
      <c r="I22" s="199">
        <f t="shared" si="8"/>
        <v>4751.5</v>
      </c>
      <c r="J22" s="192"/>
      <c r="K22" s="396">
        <f t="shared" si="3"/>
        <v>52266.5</v>
      </c>
      <c r="L22" s="20">
        <f t="shared" si="10"/>
        <v>50361</v>
      </c>
      <c r="M22" s="199">
        <f t="shared" si="6"/>
        <v>5036.1000000000004</v>
      </c>
      <c r="N22" s="192"/>
      <c r="O22" s="396">
        <f t="shared" si="5"/>
        <v>55397.1</v>
      </c>
    </row>
    <row r="23" spans="1:15" ht="21.75" customHeight="1" x14ac:dyDescent="0.25">
      <c r="A23" s="282">
        <f t="shared" si="7"/>
        <v>20</v>
      </c>
      <c r="B23" s="18">
        <f t="shared" si="11"/>
        <v>45162</v>
      </c>
      <c r="C23" s="195">
        <f t="shared" si="0"/>
        <v>4516.2</v>
      </c>
      <c r="D23" s="182"/>
      <c r="E23" s="203">
        <f t="shared" si="1"/>
        <v>49678.2</v>
      </c>
      <c r="F23" s="209"/>
      <c r="G23" s="186"/>
      <c r="H23" s="20">
        <f t="shared" si="9"/>
        <v>48131</v>
      </c>
      <c r="I23" s="199">
        <f t="shared" si="8"/>
        <v>4813.1000000000004</v>
      </c>
      <c r="J23" s="192"/>
      <c r="K23" s="396">
        <f t="shared" si="3"/>
        <v>52944.1</v>
      </c>
      <c r="L23" s="20">
        <f t="shared" si="10"/>
        <v>50977</v>
      </c>
      <c r="M23" s="199">
        <f t="shared" si="6"/>
        <v>5097.7000000000007</v>
      </c>
      <c r="N23" s="192"/>
      <c r="O23" s="396">
        <f t="shared" si="5"/>
        <v>56074.7</v>
      </c>
    </row>
    <row r="24" spans="1:15" ht="21.75" customHeight="1" x14ac:dyDescent="0.25">
      <c r="A24" s="282">
        <f t="shared" si="7"/>
        <v>21</v>
      </c>
      <c r="B24" s="18">
        <f t="shared" si="11"/>
        <v>45778</v>
      </c>
      <c r="C24" s="195">
        <f t="shared" si="0"/>
        <v>4577.8</v>
      </c>
      <c r="D24" s="182"/>
      <c r="E24" s="203">
        <f t="shared" si="1"/>
        <v>50355.8</v>
      </c>
      <c r="F24" s="209"/>
      <c r="G24" s="186"/>
      <c r="H24" s="20">
        <f t="shared" si="9"/>
        <v>48747</v>
      </c>
      <c r="I24" s="199">
        <f t="shared" si="8"/>
        <v>4874.7</v>
      </c>
      <c r="J24" s="192"/>
      <c r="K24" s="396">
        <f t="shared" si="3"/>
        <v>53621.7</v>
      </c>
      <c r="L24" s="20">
        <f t="shared" si="10"/>
        <v>51593</v>
      </c>
      <c r="M24" s="199">
        <f t="shared" si="6"/>
        <v>5159.3</v>
      </c>
      <c r="N24" s="192"/>
      <c r="O24" s="396">
        <f t="shared" si="5"/>
        <v>56752.3</v>
      </c>
    </row>
    <row r="25" spans="1:15" ht="21.75" customHeight="1" x14ac:dyDescent="0.25">
      <c r="A25" s="282">
        <f t="shared" si="7"/>
        <v>22</v>
      </c>
      <c r="B25" s="18">
        <f t="shared" si="11"/>
        <v>46394</v>
      </c>
      <c r="C25" s="195">
        <f t="shared" si="0"/>
        <v>4639.4000000000005</v>
      </c>
      <c r="D25" s="182"/>
      <c r="E25" s="203">
        <f t="shared" si="1"/>
        <v>51033.4</v>
      </c>
      <c r="F25" s="209"/>
      <c r="G25" s="186"/>
      <c r="H25" s="20">
        <f t="shared" si="9"/>
        <v>49363</v>
      </c>
      <c r="I25" s="199">
        <f t="shared" si="8"/>
        <v>4936.3</v>
      </c>
      <c r="J25" s="192"/>
      <c r="K25" s="396">
        <f t="shared" si="3"/>
        <v>54299.3</v>
      </c>
      <c r="L25" s="20">
        <f t="shared" si="10"/>
        <v>52209</v>
      </c>
      <c r="M25" s="199">
        <f t="shared" si="6"/>
        <v>5220.9000000000005</v>
      </c>
      <c r="N25" s="192"/>
      <c r="O25" s="396">
        <f t="shared" si="5"/>
        <v>57429.9</v>
      </c>
    </row>
    <row r="26" spans="1:15" ht="21.75" customHeight="1" x14ac:dyDescent="0.25">
      <c r="A26" s="282">
        <v>23</v>
      </c>
      <c r="B26" s="18">
        <f t="shared" si="11"/>
        <v>47010</v>
      </c>
      <c r="C26" s="196">
        <f t="shared" si="0"/>
        <v>4701</v>
      </c>
      <c r="D26" s="186"/>
      <c r="E26" s="204">
        <f t="shared" si="1"/>
        <v>51711</v>
      </c>
      <c r="F26" s="209"/>
      <c r="G26" s="186"/>
      <c r="H26" s="20">
        <f t="shared" si="9"/>
        <v>49979</v>
      </c>
      <c r="I26" s="199">
        <f t="shared" si="8"/>
        <v>4997.9000000000005</v>
      </c>
      <c r="J26" s="192"/>
      <c r="K26" s="397">
        <f>H26+I26</f>
        <v>54976.9</v>
      </c>
      <c r="L26" s="20">
        <f t="shared" si="10"/>
        <v>52825</v>
      </c>
      <c r="M26" s="199">
        <f t="shared" si="6"/>
        <v>5282.5</v>
      </c>
      <c r="N26" s="192"/>
      <c r="O26" s="397">
        <f>L26+M26</f>
        <v>58107.5</v>
      </c>
    </row>
    <row r="27" spans="1:15" ht="21.75" customHeight="1" thickBot="1" x14ac:dyDescent="0.3">
      <c r="A27" s="283">
        <v>24</v>
      </c>
      <c r="B27" s="18">
        <f t="shared" si="11"/>
        <v>47626</v>
      </c>
      <c r="C27" s="197">
        <f t="shared" si="0"/>
        <v>4762.6000000000004</v>
      </c>
      <c r="D27" s="183"/>
      <c r="E27" s="205">
        <f t="shared" si="1"/>
        <v>52388.6</v>
      </c>
      <c r="F27" s="210"/>
      <c r="G27" s="183"/>
      <c r="H27" s="20">
        <f t="shared" si="9"/>
        <v>50595</v>
      </c>
      <c r="I27" s="199">
        <f t="shared" si="8"/>
        <v>5059.5</v>
      </c>
      <c r="J27" s="194"/>
      <c r="K27" s="398">
        <f t="shared" si="3"/>
        <v>55654.5</v>
      </c>
      <c r="L27" s="20">
        <f t="shared" si="10"/>
        <v>53441</v>
      </c>
      <c r="M27" s="199">
        <f t="shared" si="6"/>
        <v>5344.1</v>
      </c>
      <c r="N27" s="194"/>
      <c r="O27" s="398">
        <f>L27+M27</f>
        <v>58785.1</v>
      </c>
    </row>
    <row r="28" spans="1:15" ht="21.75" customHeight="1" thickBot="1" x14ac:dyDescent="0.3">
      <c r="A28" s="439">
        <v>25</v>
      </c>
      <c r="B28" s="18">
        <f t="shared" si="11"/>
        <v>48242</v>
      </c>
      <c r="C28" s="198">
        <f t="shared" si="0"/>
        <v>4824.2</v>
      </c>
      <c r="D28" s="184"/>
      <c r="E28" s="205">
        <f>B28+C28</f>
        <v>53066.2</v>
      </c>
      <c r="F28" s="211"/>
      <c r="G28" s="184"/>
      <c r="H28" s="637">
        <f t="shared" si="9"/>
        <v>51211</v>
      </c>
      <c r="I28" s="202">
        <f>H28*10%</f>
        <v>5121.1000000000004</v>
      </c>
      <c r="J28" s="193"/>
      <c r="K28" s="398">
        <f>H28+I28</f>
        <v>56332.1</v>
      </c>
      <c r="L28" s="20">
        <f t="shared" si="10"/>
        <v>54057</v>
      </c>
      <c r="M28" s="201">
        <f t="shared" si="6"/>
        <v>5405.7000000000007</v>
      </c>
      <c r="N28" s="193"/>
      <c r="O28" s="398">
        <f>L28+M28</f>
        <v>59462.7</v>
      </c>
    </row>
    <row r="29" spans="1:15" ht="14.25" customHeight="1" x14ac:dyDescent="0.25">
      <c r="A29" s="10"/>
      <c r="B29" s="170"/>
      <c r="C29" s="170"/>
      <c r="D29" s="170"/>
      <c r="E29" s="170"/>
      <c r="F29" s="170"/>
      <c r="G29" s="170"/>
      <c r="H29" s="21"/>
      <c r="I29" s="21"/>
      <c r="J29" s="21"/>
      <c r="K29" s="312"/>
      <c r="L29" s="440"/>
      <c r="M29" s="440"/>
      <c r="N29" s="440"/>
      <c r="O29" s="440"/>
    </row>
    <row r="30" spans="1:15" ht="15.75" customHeight="1" x14ac:dyDescent="0.25">
      <c r="A30" s="24"/>
      <c r="B30" s="23"/>
      <c r="C30" s="23"/>
      <c r="D30" s="23"/>
      <c r="E30" s="23"/>
      <c r="F30" s="23"/>
      <c r="G30" s="23"/>
      <c r="H30" s="22"/>
      <c r="I30" s="22"/>
      <c r="J30" s="22"/>
      <c r="K30" s="22"/>
      <c r="L30" s="440"/>
      <c r="M30" s="440"/>
      <c r="N30" s="440"/>
      <c r="O30" s="440"/>
    </row>
    <row r="31" spans="1:15" ht="15.75" customHeight="1" x14ac:dyDescent="0.2">
      <c r="A31" s="10"/>
      <c r="B31" s="10"/>
      <c r="C31" s="10"/>
      <c r="D31" s="10"/>
      <c r="E31" s="10"/>
      <c r="F31" s="10"/>
      <c r="G31" s="10"/>
      <c r="H31" s="10"/>
      <c r="I31" s="10"/>
      <c r="J31" s="10"/>
      <c r="K31" s="10"/>
      <c r="L31" s="440"/>
      <c r="M31" s="440"/>
      <c r="N31" s="440"/>
      <c r="O31" s="440"/>
    </row>
    <row r="32" spans="1:15" ht="21.75" customHeight="1" x14ac:dyDescent="0.2">
      <c r="A32" s="10"/>
      <c r="B32" s="10"/>
      <c r="C32" s="10"/>
      <c r="D32" s="10"/>
      <c r="E32" s="10"/>
      <c r="F32" s="10"/>
      <c r="G32" s="10"/>
      <c r="H32" s="10"/>
      <c r="I32" s="10"/>
      <c r="J32" s="10"/>
      <c r="K32" s="10"/>
      <c r="L32" s="440"/>
      <c r="M32" s="440"/>
      <c r="N32" s="440"/>
      <c r="O32" s="440"/>
    </row>
  </sheetData>
  <pageMargins left="0.32" right="0.25" top="1.44" bottom="0.91" header="0.32" footer="0.49"/>
  <pageSetup scale="85" orientation="portrait" cellComments="asDisplayed" r:id="rId1"/>
  <headerFooter alignWithMargins="0">
    <oddHeader>&amp;C&amp;"Times New Roman,Bold"&amp;14Liberty County School Board
 Instructional
11 Months Salary Schedule
&amp;12TSIA Salary Schedule Beginning 7/1/2020&amp;14
&amp;16 2023-2024</oddHeader>
    <oddFooter>&amp;L
&amp;"Times New Roman,Regular"&amp;11
&amp;12APPROVED: June 29, 2023&amp;R
&amp;"Times New Roman,Regular"&amp;11Page 10</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D38"/>
  <sheetViews>
    <sheetView zoomScaleNormal="100" workbookViewId="0">
      <selection activeCell="B6" sqref="B6"/>
    </sheetView>
  </sheetViews>
  <sheetFormatPr defaultColWidth="9.140625" defaultRowHeight="12.75" customHeight="1" x14ac:dyDescent="0.2"/>
  <cols>
    <col min="1" max="1" width="12.42578125" customWidth="1"/>
    <col min="2" max="2" width="38.140625" customWidth="1"/>
    <col min="3" max="3" width="12.42578125" customWidth="1"/>
  </cols>
  <sheetData>
    <row r="1" spans="1:4" ht="1.5" customHeight="1" thickBot="1" x14ac:dyDescent="0.3">
      <c r="A1" s="2"/>
      <c r="B1" s="2"/>
      <c r="C1" s="34"/>
      <c r="D1" s="2"/>
    </row>
    <row r="2" spans="1:4" ht="32.25" customHeight="1" thickBot="1" x14ac:dyDescent="0.3">
      <c r="A2" s="470" t="s">
        <v>61</v>
      </c>
      <c r="B2" s="106" t="s">
        <v>0</v>
      </c>
      <c r="C2" s="974" t="s">
        <v>120</v>
      </c>
      <c r="D2" s="753" t="s">
        <v>121</v>
      </c>
    </row>
    <row r="3" spans="1:4" ht="13.5" customHeight="1" thickBot="1" x14ac:dyDescent="0.25">
      <c r="A3" s="471" t="s">
        <v>9</v>
      </c>
      <c r="B3" s="154"/>
      <c r="D3" s="155"/>
    </row>
    <row r="4" spans="1:4" ht="17.25" customHeight="1" thickBot="1" x14ac:dyDescent="0.25">
      <c r="A4" s="975" t="s">
        <v>122</v>
      </c>
      <c r="B4" s="975" t="s">
        <v>63</v>
      </c>
      <c r="C4" s="971">
        <f>31770+467</f>
        <v>32237</v>
      </c>
      <c r="D4" s="1035">
        <v>41769</v>
      </c>
    </row>
    <row r="5" spans="1:4" ht="17.25" customHeight="1" thickBot="1" x14ac:dyDescent="0.25">
      <c r="A5" s="977" t="s">
        <v>123</v>
      </c>
      <c r="B5" s="976" t="s">
        <v>65</v>
      </c>
      <c r="C5" s="972">
        <f>32386+467</f>
        <v>32853</v>
      </c>
      <c r="D5" s="1035">
        <v>41769</v>
      </c>
    </row>
    <row r="6" spans="1:4" ht="17.25" customHeight="1" thickBot="1" x14ac:dyDescent="0.25">
      <c r="A6" s="977" t="s">
        <v>124</v>
      </c>
      <c r="B6" s="977" t="s">
        <v>67</v>
      </c>
      <c r="C6" s="972">
        <f>33002+467</f>
        <v>33469</v>
      </c>
      <c r="D6" s="1035">
        <v>41769</v>
      </c>
    </row>
    <row r="7" spans="1:4" ht="17.25" customHeight="1" thickBot="1" x14ac:dyDescent="0.25">
      <c r="A7" s="977" t="s">
        <v>125</v>
      </c>
      <c r="B7" s="977" t="s">
        <v>69</v>
      </c>
      <c r="C7" s="972">
        <f>33618+467</f>
        <v>34085</v>
      </c>
      <c r="D7" s="1035">
        <v>41769</v>
      </c>
    </row>
    <row r="8" spans="1:4" ht="17.25" customHeight="1" thickBot="1" x14ac:dyDescent="0.25">
      <c r="A8" s="977" t="s">
        <v>126</v>
      </c>
      <c r="B8" s="977" t="s">
        <v>71</v>
      </c>
      <c r="C8" s="972">
        <f>34234+467</f>
        <v>34701</v>
      </c>
      <c r="D8" s="1035">
        <v>41769</v>
      </c>
    </row>
    <row r="9" spans="1:4" ht="17.25" customHeight="1" thickBot="1" x14ac:dyDescent="0.25">
      <c r="A9" s="977" t="s">
        <v>127</v>
      </c>
      <c r="B9" s="977" t="s">
        <v>73</v>
      </c>
      <c r="C9" s="972">
        <f>34850+467</f>
        <v>35317</v>
      </c>
      <c r="D9" s="1035">
        <v>41769</v>
      </c>
    </row>
    <row r="10" spans="1:4" ht="17.25" customHeight="1" thickBot="1" x14ac:dyDescent="0.25">
      <c r="A10" s="977" t="s">
        <v>128</v>
      </c>
      <c r="B10" s="977" t="s">
        <v>75</v>
      </c>
      <c r="C10" s="972">
        <f>35466+467</f>
        <v>35933</v>
      </c>
      <c r="D10" s="1035">
        <v>41769</v>
      </c>
    </row>
    <row r="11" spans="1:4" ht="17.25" customHeight="1" thickBot="1" x14ac:dyDescent="0.25">
      <c r="A11" s="977" t="s">
        <v>129</v>
      </c>
      <c r="B11" s="977" t="s">
        <v>77</v>
      </c>
      <c r="C11" s="972">
        <f>36082+467</f>
        <v>36549</v>
      </c>
      <c r="D11" s="1035">
        <v>41769</v>
      </c>
    </row>
    <row r="12" spans="1:4" ht="17.25" customHeight="1" thickBot="1" x14ac:dyDescent="0.25">
      <c r="A12" s="977" t="s">
        <v>130</v>
      </c>
      <c r="B12" s="977" t="s">
        <v>79</v>
      </c>
      <c r="C12" s="972">
        <f>36698+467</f>
        <v>37165</v>
      </c>
      <c r="D12" s="1035">
        <v>41769</v>
      </c>
    </row>
    <row r="13" spans="1:4" ht="17.25" customHeight="1" thickBot="1" x14ac:dyDescent="0.25">
      <c r="A13" s="977" t="s">
        <v>131</v>
      </c>
      <c r="B13" s="977" t="s">
        <v>81</v>
      </c>
      <c r="C13" s="972">
        <f>37314+467</f>
        <v>37781</v>
      </c>
      <c r="D13" s="1035">
        <v>41769</v>
      </c>
    </row>
    <row r="14" spans="1:4" ht="17.25" customHeight="1" thickBot="1" x14ac:dyDescent="0.25">
      <c r="A14" s="977" t="s">
        <v>132</v>
      </c>
      <c r="B14" s="977" t="s">
        <v>83</v>
      </c>
      <c r="C14" s="972">
        <f>37930+467</f>
        <v>38397</v>
      </c>
      <c r="D14" s="1035">
        <v>41769</v>
      </c>
    </row>
    <row r="15" spans="1:4" ht="17.25" customHeight="1" thickBot="1" x14ac:dyDescent="0.25">
      <c r="A15" s="977" t="s">
        <v>133</v>
      </c>
      <c r="B15" s="977" t="s">
        <v>85</v>
      </c>
      <c r="C15" s="972">
        <f>38546+467</f>
        <v>39013</v>
      </c>
      <c r="D15" s="1035">
        <v>41769</v>
      </c>
    </row>
    <row r="16" spans="1:4" ht="17.25" customHeight="1" thickBot="1" x14ac:dyDescent="0.25">
      <c r="A16" s="977" t="s">
        <v>134</v>
      </c>
      <c r="B16" s="977" t="s">
        <v>87</v>
      </c>
      <c r="C16" s="972">
        <f>39162+467</f>
        <v>39629</v>
      </c>
      <c r="D16" s="1035">
        <v>41769</v>
      </c>
    </row>
    <row r="17" spans="1:4" ht="17.25" customHeight="1" thickBot="1" x14ac:dyDescent="0.25">
      <c r="A17" s="977" t="s">
        <v>135</v>
      </c>
      <c r="B17" s="977" t="s">
        <v>89</v>
      </c>
      <c r="C17" s="972">
        <f>39778+467</f>
        <v>40245</v>
      </c>
      <c r="D17" s="1035">
        <v>41769</v>
      </c>
    </row>
    <row r="18" spans="1:4" ht="17.25" customHeight="1" x14ac:dyDescent="0.2">
      <c r="A18" s="977" t="s">
        <v>136</v>
      </c>
      <c r="B18" s="977" t="s">
        <v>91</v>
      </c>
      <c r="C18" s="972">
        <f>40394+467</f>
        <v>40861</v>
      </c>
      <c r="D18" s="1035">
        <v>41769</v>
      </c>
    </row>
    <row r="19" spans="1:4" ht="17.25" customHeight="1" x14ac:dyDescent="0.2">
      <c r="A19" s="977" t="s">
        <v>137</v>
      </c>
      <c r="B19" s="977" t="s">
        <v>93</v>
      </c>
      <c r="C19" s="972">
        <f>41010+467</f>
        <v>41477</v>
      </c>
      <c r="D19" s="1036">
        <v>42082</v>
      </c>
    </row>
    <row r="20" spans="1:4" ht="17.25" customHeight="1" x14ac:dyDescent="0.2">
      <c r="A20" s="977" t="s">
        <v>138</v>
      </c>
      <c r="B20" s="977" t="s">
        <v>95</v>
      </c>
      <c r="C20" s="972">
        <f>41626+467</f>
        <v>42093</v>
      </c>
      <c r="D20" s="1036">
        <f t="shared" ref="D20:D29" si="0">D19+616</f>
        <v>42698</v>
      </c>
    </row>
    <row r="21" spans="1:4" ht="17.25" customHeight="1" x14ac:dyDescent="0.2">
      <c r="A21" s="977" t="s">
        <v>139</v>
      </c>
      <c r="B21" s="977" t="s">
        <v>97</v>
      </c>
      <c r="C21" s="972">
        <f>42242+467</f>
        <v>42709</v>
      </c>
      <c r="D21" s="1036">
        <f>D20+616</f>
        <v>43314</v>
      </c>
    </row>
    <row r="22" spans="1:4" ht="17.25" customHeight="1" x14ac:dyDescent="0.2">
      <c r="A22" s="977" t="s">
        <v>140</v>
      </c>
      <c r="B22" s="977" t="s">
        <v>99</v>
      </c>
      <c r="C22" s="972">
        <f>42858+467</f>
        <v>43325</v>
      </c>
      <c r="D22" s="1036">
        <f t="shared" si="0"/>
        <v>43930</v>
      </c>
    </row>
    <row r="23" spans="1:4" ht="17.25" customHeight="1" x14ac:dyDescent="0.2">
      <c r="A23" s="977" t="s">
        <v>141</v>
      </c>
      <c r="B23" s="977" t="s">
        <v>101</v>
      </c>
      <c r="C23" s="972">
        <f>43474+467</f>
        <v>43941</v>
      </c>
      <c r="D23" s="1036">
        <f t="shared" si="0"/>
        <v>44546</v>
      </c>
    </row>
    <row r="24" spans="1:4" ht="17.25" customHeight="1" x14ac:dyDescent="0.2">
      <c r="A24" s="977" t="s">
        <v>142</v>
      </c>
      <c r="B24" s="977" t="s">
        <v>103</v>
      </c>
      <c r="C24" s="972">
        <f>44090+467</f>
        <v>44557</v>
      </c>
      <c r="D24" s="1036">
        <f t="shared" si="0"/>
        <v>45162</v>
      </c>
    </row>
    <row r="25" spans="1:4" ht="17.25" customHeight="1" x14ac:dyDescent="0.2">
      <c r="A25" s="977" t="s">
        <v>143</v>
      </c>
      <c r="B25" s="977" t="s">
        <v>105</v>
      </c>
      <c r="C25" s="972">
        <f>44706+467</f>
        <v>45173</v>
      </c>
      <c r="D25" s="1036">
        <f t="shared" si="0"/>
        <v>45778</v>
      </c>
    </row>
    <row r="26" spans="1:4" ht="17.25" customHeight="1" x14ac:dyDescent="0.2">
      <c r="A26" s="977" t="s">
        <v>144</v>
      </c>
      <c r="B26" s="977" t="s">
        <v>107</v>
      </c>
      <c r="C26" s="972">
        <f>45322+467</f>
        <v>45789</v>
      </c>
      <c r="D26" s="1036">
        <f t="shared" si="0"/>
        <v>46394</v>
      </c>
    </row>
    <row r="27" spans="1:4" ht="18" customHeight="1" x14ac:dyDescent="0.2">
      <c r="A27" s="977" t="s">
        <v>145</v>
      </c>
      <c r="B27" s="977" t="s">
        <v>109</v>
      </c>
      <c r="C27" s="972">
        <f>45938+467</f>
        <v>46405</v>
      </c>
      <c r="D27" s="1036">
        <f t="shared" si="0"/>
        <v>47010</v>
      </c>
    </row>
    <row r="28" spans="1:4" ht="18" customHeight="1" x14ac:dyDescent="0.2">
      <c r="A28" s="977" t="s">
        <v>146</v>
      </c>
      <c r="B28" s="977" t="s">
        <v>111</v>
      </c>
      <c r="C28" s="972">
        <f>46554+467</f>
        <v>47021</v>
      </c>
      <c r="D28" s="1036">
        <f t="shared" si="0"/>
        <v>47626</v>
      </c>
    </row>
    <row r="29" spans="1:4" ht="18" customHeight="1" thickBot="1" x14ac:dyDescent="0.25">
      <c r="A29" s="978" t="s">
        <v>147</v>
      </c>
      <c r="B29" s="978" t="s">
        <v>113</v>
      </c>
      <c r="C29" s="973">
        <f>47170+467</f>
        <v>47637</v>
      </c>
      <c r="D29" s="1036">
        <f t="shared" si="0"/>
        <v>48242</v>
      </c>
    </row>
    <row r="30" spans="1:4" ht="3.75" customHeight="1" thickBot="1" x14ac:dyDescent="0.25">
      <c r="A30" s="161"/>
      <c r="B30" s="440"/>
      <c r="C30" s="981"/>
      <c r="D30" s="982"/>
    </row>
    <row r="31" spans="1:4" ht="10.5" customHeight="1" x14ac:dyDescent="0.25">
      <c r="A31" s="640" t="s">
        <v>114</v>
      </c>
      <c r="B31" s="641"/>
      <c r="C31" s="643"/>
      <c r="D31" s="980"/>
    </row>
    <row r="32" spans="1:4" ht="13.5" x14ac:dyDescent="0.25">
      <c r="A32" s="642" t="s">
        <v>707</v>
      </c>
      <c r="B32" s="643"/>
      <c r="C32" s="643"/>
      <c r="D32" s="983"/>
    </row>
    <row r="33" spans="1:4" ht="12.75" customHeight="1" x14ac:dyDescent="0.25">
      <c r="A33" s="642" t="s">
        <v>704</v>
      </c>
      <c r="B33" s="643"/>
      <c r="C33" s="644"/>
      <c r="D33" s="985"/>
    </row>
    <row r="34" spans="1:4" ht="12" customHeight="1" x14ac:dyDescent="0.25">
      <c r="A34" s="642" t="s">
        <v>705</v>
      </c>
      <c r="B34" s="643"/>
      <c r="C34" s="644"/>
      <c r="D34" s="986"/>
    </row>
    <row r="35" spans="1:4" ht="12" customHeight="1" thickBot="1" x14ac:dyDescent="0.3">
      <c r="A35" s="676" t="s">
        <v>706</v>
      </c>
      <c r="B35" s="474"/>
      <c r="C35" s="474"/>
      <c r="D35" s="984"/>
    </row>
    <row r="36" spans="1:4" ht="14.25" x14ac:dyDescent="0.3">
      <c r="A36" s="633"/>
      <c r="B36" s="633"/>
      <c r="C36" s="633"/>
      <c r="D36" s="633"/>
    </row>
    <row r="37" spans="1:4" ht="14.25" x14ac:dyDescent="0.3">
      <c r="A37" s="635"/>
      <c r="B37" s="635" t="s">
        <v>119</v>
      </c>
      <c r="C37" s="635"/>
      <c r="D37" s="635"/>
    </row>
    <row r="38" spans="1:4" ht="14.25" x14ac:dyDescent="0.3">
      <c r="A38" s="635"/>
      <c r="B38" s="635" t="s">
        <v>148</v>
      </c>
      <c r="C38" s="635"/>
      <c r="D38" s="635"/>
    </row>
  </sheetData>
  <pageMargins left="1.52" right="0.75" top="1.77" bottom="1.1100000000000001" header="0.43" footer="0.46"/>
  <pageSetup scale="99" fitToWidth="0" orientation="portrait" r:id="rId1"/>
  <headerFooter alignWithMargins="0">
    <oddHeader xml:space="preserve">&amp;C&amp;"Times New Roman,Bold"&amp;16Liberty County School Board
 Salary Schedule
Fiscal Year 2023-2024&amp;12
TSIA Salary Schedule Beginning 7/1/2020
</oddHeader>
    <oddFooter>&amp;L&amp;"Times New Roman,Regular"Approved: JUNE 29, 2023&amp;RPage11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31"/>
  <sheetViews>
    <sheetView zoomScaleNormal="100" workbookViewId="0">
      <selection activeCell="B40" sqref="B40"/>
    </sheetView>
  </sheetViews>
  <sheetFormatPr defaultColWidth="9.140625" defaultRowHeight="12.75" customHeight="1" x14ac:dyDescent="0.2"/>
  <cols>
    <col min="1" max="1" width="13" customWidth="1"/>
    <col min="2" max="2" width="37.7109375" customWidth="1"/>
    <col min="3" max="3" width="13.140625" customWidth="1"/>
  </cols>
  <sheetData>
    <row r="1" spans="1:3" ht="31.5" customHeight="1" x14ac:dyDescent="0.2">
      <c r="A1" s="2"/>
      <c r="B1" s="2"/>
      <c r="C1" s="2"/>
    </row>
    <row r="2" spans="1:3" ht="13.5" customHeight="1" thickBot="1" x14ac:dyDescent="0.25">
      <c r="A2" s="55"/>
      <c r="B2" s="10"/>
      <c r="C2" s="25"/>
    </row>
    <row r="3" spans="1:3" ht="6" hidden="1" customHeight="1" thickBot="1" x14ac:dyDescent="0.25">
      <c r="A3" s="55"/>
      <c r="B3" s="10"/>
      <c r="C3" s="25"/>
    </row>
    <row r="4" spans="1:3" ht="36" customHeight="1" thickBot="1" x14ac:dyDescent="0.3">
      <c r="A4" s="56" t="s">
        <v>149</v>
      </c>
      <c r="B4" s="127" t="s">
        <v>0</v>
      </c>
      <c r="C4" s="37" t="s">
        <v>1</v>
      </c>
    </row>
    <row r="5" spans="1:3" ht="15" customHeight="1" thickBot="1" x14ac:dyDescent="0.3">
      <c r="A5" s="128" t="s">
        <v>2</v>
      </c>
      <c r="B5" s="59"/>
      <c r="C5" s="129"/>
    </row>
    <row r="6" spans="1:3" ht="3.75" customHeight="1" thickBot="1" x14ac:dyDescent="0.25">
      <c r="A6" s="130"/>
      <c r="B6" s="68"/>
      <c r="C6" s="131"/>
    </row>
    <row r="7" spans="1:3" ht="24" customHeight="1" x14ac:dyDescent="0.2">
      <c r="A7" s="132"/>
      <c r="B7" s="133"/>
      <c r="C7" s="134"/>
    </row>
    <row r="8" spans="1:3" ht="13.5" customHeight="1" x14ac:dyDescent="0.2">
      <c r="A8" s="58" t="s">
        <v>150</v>
      </c>
      <c r="B8" s="59" t="s">
        <v>151</v>
      </c>
      <c r="C8" s="60" t="s">
        <v>5</v>
      </c>
    </row>
    <row r="9" spans="1:3" ht="4.5" customHeight="1" x14ac:dyDescent="0.2">
      <c r="A9" s="58"/>
      <c r="B9" s="59"/>
      <c r="C9" s="60"/>
    </row>
    <row r="10" spans="1:3" ht="12" customHeight="1" x14ac:dyDescent="0.2">
      <c r="A10" s="61"/>
      <c r="B10" s="62"/>
      <c r="C10" s="63"/>
    </row>
    <row r="11" spans="1:3" ht="17.25" customHeight="1" thickBot="1" x14ac:dyDescent="0.25">
      <c r="A11" s="53"/>
      <c r="B11" s="11"/>
      <c r="C11" s="54"/>
    </row>
    <row r="12" spans="1:3" x14ac:dyDescent="0.2">
      <c r="A12" s="10"/>
      <c r="B12" s="10"/>
      <c r="C12" s="10"/>
    </row>
    <row r="13" spans="1:3" x14ac:dyDescent="0.2">
      <c r="A13" s="10"/>
      <c r="B13" s="10"/>
      <c r="C13" s="10"/>
    </row>
    <row r="14" spans="1:3" x14ac:dyDescent="0.2">
      <c r="A14" s="10"/>
      <c r="B14" s="10"/>
      <c r="C14" s="10"/>
    </row>
    <row r="15" spans="1:3" ht="17.25" customHeight="1" thickBot="1" x14ac:dyDescent="0.25">
      <c r="A15" s="10"/>
      <c r="B15" s="10"/>
      <c r="C15" s="10"/>
    </row>
    <row r="16" spans="1:3" ht="35.25" customHeight="1" thickBot="1" x14ac:dyDescent="0.3">
      <c r="A16" s="56" t="s">
        <v>149</v>
      </c>
      <c r="B16" s="127" t="s">
        <v>0</v>
      </c>
      <c r="C16" s="37" t="s">
        <v>1</v>
      </c>
    </row>
    <row r="17" spans="1:3" ht="16.5" thickBot="1" x14ac:dyDescent="0.3">
      <c r="A17" s="128" t="s">
        <v>2</v>
      </c>
      <c r="B17" s="59"/>
      <c r="C17" s="129"/>
    </row>
    <row r="18" spans="1:3" ht="4.5" customHeight="1" thickBot="1" x14ac:dyDescent="0.25">
      <c r="A18" s="130"/>
      <c r="B18" s="68"/>
      <c r="C18" s="131"/>
    </row>
    <row r="19" spans="1:3" ht="11.25" customHeight="1" x14ac:dyDescent="0.2">
      <c r="A19" s="132"/>
      <c r="B19" s="133"/>
      <c r="C19" s="134"/>
    </row>
    <row r="20" spans="1:3" x14ac:dyDescent="0.2">
      <c r="A20" s="58" t="s">
        <v>152</v>
      </c>
      <c r="B20" s="59" t="s">
        <v>153</v>
      </c>
      <c r="C20" s="60" t="s">
        <v>5</v>
      </c>
    </row>
    <row r="21" spans="1:3" x14ac:dyDescent="0.2">
      <c r="A21" s="58"/>
      <c r="B21" s="59"/>
      <c r="C21" s="60"/>
    </row>
    <row r="22" spans="1:3" x14ac:dyDescent="0.2">
      <c r="A22" s="61"/>
      <c r="B22" s="62"/>
      <c r="C22" s="63"/>
    </row>
    <row r="23" spans="1:3" ht="13.5" thickBot="1" x14ac:dyDescent="0.25">
      <c r="A23" s="53"/>
      <c r="B23" s="11"/>
      <c r="C23" s="54"/>
    </row>
    <row r="24" spans="1:3" ht="12" customHeight="1" x14ac:dyDescent="0.2">
      <c r="A24" s="10"/>
      <c r="B24" s="10"/>
      <c r="C24" s="10"/>
    </row>
    <row r="25" spans="1:3" x14ac:dyDescent="0.2">
      <c r="A25" s="10"/>
      <c r="B25" s="10"/>
      <c r="C25" s="10"/>
    </row>
    <row r="26" spans="1:3" x14ac:dyDescent="0.2">
      <c r="A26" s="10"/>
      <c r="B26" s="10"/>
      <c r="C26" s="10"/>
    </row>
    <row r="27" spans="1:3" x14ac:dyDescent="0.2">
      <c r="A27" s="10" t="s">
        <v>154</v>
      </c>
      <c r="B27" s="10"/>
      <c r="C27" s="10"/>
    </row>
    <row r="28" spans="1:3" x14ac:dyDescent="0.2">
      <c r="A28" s="10" t="s">
        <v>155</v>
      </c>
      <c r="B28" s="10"/>
      <c r="C28" s="10"/>
    </row>
    <row r="29" spans="1:3" x14ac:dyDescent="0.2">
      <c r="A29" s="10" t="s">
        <v>156</v>
      </c>
      <c r="B29" s="10"/>
      <c r="C29" s="10"/>
    </row>
    <row r="30" spans="1:3" x14ac:dyDescent="0.2">
      <c r="A30" s="10"/>
      <c r="B30" s="10"/>
      <c r="C30" s="10"/>
    </row>
    <row r="31" spans="1:3" x14ac:dyDescent="0.2">
      <c r="A31" s="679" t="s">
        <v>157</v>
      </c>
      <c r="B31" s="2"/>
      <c r="C31" s="2"/>
    </row>
  </sheetData>
  <phoneticPr fontId="46" type="noConversion"/>
  <pageMargins left="1.62" right="0.75" top="1.96" bottom="1" header="0.5" footer="0.5"/>
  <pageSetup orientation="portrait" r:id="rId1"/>
  <headerFooter alignWithMargins="0">
    <oddHeader>&amp;L &amp;C&amp;"Times New Roman,Bold"&amp;14Liberty County School Board
ROTC Positions  
Personnel Salary Schedule
Fiscal Year 2023-2024</oddHeader>
    <oddFooter>&amp;L&amp;12
&amp;"Times New Roman,Regular"
APPROVED: June 29, 2023&amp;R&amp;"Baskerville Old Face,Regular"Page 12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E26"/>
  <sheetViews>
    <sheetView zoomScale="75" zoomScaleNormal="75" zoomScalePageLayoutView="75" workbookViewId="0">
      <selection activeCell="E18" sqref="E18"/>
    </sheetView>
  </sheetViews>
  <sheetFormatPr defaultRowHeight="12.75" customHeight="1" x14ac:dyDescent="0.2"/>
  <cols>
    <col min="2" max="2" width="13.140625" customWidth="1"/>
    <col min="3" max="3" width="24.28515625" customWidth="1"/>
    <col min="4" max="4" width="22.28515625" customWidth="1"/>
    <col min="5" max="5" width="23.28515625" customWidth="1"/>
    <col min="6" max="6" width="9.140625" customWidth="1"/>
    <col min="8" max="14" width="9.140625" customWidth="1"/>
  </cols>
  <sheetData>
    <row r="1" spans="2:5" ht="45.75" customHeight="1" thickBot="1" x14ac:dyDescent="0.3">
      <c r="B1" s="15" t="s">
        <v>9</v>
      </c>
      <c r="C1" s="177" t="s">
        <v>158</v>
      </c>
      <c r="D1" s="177" t="s">
        <v>159</v>
      </c>
      <c r="E1" s="177" t="s">
        <v>160</v>
      </c>
    </row>
    <row r="2" spans="2:5" ht="3" customHeight="1" thickBot="1" x14ac:dyDescent="0.3">
      <c r="B2" s="16"/>
      <c r="C2" s="17"/>
      <c r="D2" s="17"/>
      <c r="E2" s="17"/>
    </row>
    <row r="3" spans="2:5" ht="24" customHeight="1" x14ac:dyDescent="0.25">
      <c r="B3" s="395">
        <v>0</v>
      </c>
      <c r="C3" s="18">
        <v>54892</v>
      </c>
      <c r="D3" s="19">
        <v>58941</v>
      </c>
      <c r="E3" s="19">
        <v>62392.05</v>
      </c>
    </row>
    <row r="4" spans="2:5" x14ac:dyDescent="0.2">
      <c r="B4" s="515"/>
      <c r="C4" s="10"/>
      <c r="D4" s="10"/>
      <c r="E4" s="10"/>
    </row>
    <row r="5" spans="2:5" x14ac:dyDescent="0.2">
      <c r="B5" s="10"/>
      <c r="C5" s="10"/>
      <c r="D5" s="10"/>
      <c r="E5" s="10"/>
    </row>
    <row r="6" spans="2:5" x14ac:dyDescent="0.2">
      <c r="B6" s="10"/>
      <c r="C6" s="10"/>
      <c r="D6" s="10"/>
      <c r="E6" s="10"/>
    </row>
    <row r="7" spans="2:5" x14ac:dyDescent="0.2">
      <c r="B7" s="10"/>
      <c r="C7" s="10"/>
      <c r="D7" s="10"/>
      <c r="E7" s="10"/>
    </row>
    <row r="8" spans="2:5" x14ac:dyDescent="0.2">
      <c r="B8" s="10"/>
      <c r="C8" s="10"/>
      <c r="D8" s="10"/>
      <c r="E8" s="10"/>
    </row>
    <row r="9" spans="2:5" x14ac:dyDescent="0.2">
      <c r="B9" s="579"/>
      <c r="C9" s="579"/>
      <c r="D9" s="579"/>
      <c r="E9" s="579"/>
    </row>
    <row r="10" spans="2:5" x14ac:dyDescent="0.2"/>
    <row r="11" spans="2:5" x14ac:dyDescent="0.2"/>
    <row r="12" spans="2:5" x14ac:dyDescent="0.2"/>
    <row r="13" spans="2:5" x14ac:dyDescent="0.2"/>
    <row r="14" spans="2:5" x14ac:dyDescent="0.2"/>
    <row r="15" spans="2:5" x14ac:dyDescent="0.2"/>
    <row r="16" spans="2:5" x14ac:dyDescent="0.2"/>
    <row r="17" spans="2:2" x14ac:dyDescent="0.2"/>
    <row r="18" spans="2:2" x14ac:dyDescent="0.2"/>
    <row r="19" spans="2:2" x14ac:dyDescent="0.2"/>
    <row r="20" spans="2:2" x14ac:dyDescent="0.2"/>
    <row r="21" spans="2:2" x14ac:dyDescent="0.2"/>
    <row r="22" spans="2:2" x14ac:dyDescent="0.2">
      <c r="B22" s="680" t="s">
        <v>161</v>
      </c>
    </row>
    <row r="23" spans="2:2" x14ac:dyDescent="0.2">
      <c r="B23" s="680" t="s">
        <v>162</v>
      </c>
    </row>
    <row r="24" spans="2:2" x14ac:dyDescent="0.2"/>
    <row r="25" spans="2:2" x14ac:dyDescent="0.2"/>
    <row r="26" spans="2:2" x14ac:dyDescent="0.2">
      <c r="B26" s="1" t="s">
        <v>163</v>
      </c>
    </row>
  </sheetData>
  <pageMargins left="0.78" right="0.65" top="1.44" bottom="0.91" header="0.32" footer="0.49"/>
  <pageSetup scale="85" orientation="portrait" cellComments="asDisplayed" r:id="rId1"/>
  <headerFooter alignWithMargins="0">
    <oddHeader xml:space="preserve">&amp;C&amp;"Times New Roman,Bold"&amp;18Liberty County School Board
Therapists Salary Schedule
Fiscal Year 2023-2024
</oddHeader>
    <oddFooter>&amp;LAPPROVED:  JUNE 29, 2023&amp;R&amp;"Times New Roman,Regular"&amp;12
Page 13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0"/>
  <sheetViews>
    <sheetView topLeftCell="A4" zoomScaleNormal="100" workbookViewId="0">
      <selection activeCell="G8" sqref="G8"/>
    </sheetView>
  </sheetViews>
  <sheetFormatPr defaultRowHeight="12.75" customHeight="1" x14ac:dyDescent="0.2"/>
  <cols>
    <col min="2" max="2" width="7.42578125" customWidth="1"/>
    <col min="3" max="3" width="14.42578125" customWidth="1"/>
    <col min="4" max="4" width="20.85546875" customWidth="1"/>
    <col min="5" max="5" width="17.85546875" customWidth="1"/>
    <col min="7" max="10" width="9.140625" customWidth="1"/>
  </cols>
  <sheetData>
    <row r="1" spans="1:5" ht="55.5" customHeight="1" thickBot="1" x14ac:dyDescent="0.25">
      <c r="A1" s="2"/>
      <c r="B1" s="2"/>
      <c r="C1" s="440"/>
      <c r="D1" s="56" t="s">
        <v>9</v>
      </c>
      <c r="E1" s="409" t="s">
        <v>164</v>
      </c>
    </row>
    <row r="2" spans="1:5" ht="5.25" customHeight="1" thickBot="1" x14ac:dyDescent="0.3">
      <c r="A2" s="2"/>
      <c r="B2" s="2"/>
      <c r="C2" s="440"/>
      <c r="D2" s="130"/>
      <c r="E2" s="421"/>
    </row>
    <row r="3" spans="1:5" ht="23.25" customHeight="1" thickBot="1" x14ac:dyDescent="0.25">
      <c r="A3" s="2"/>
      <c r="B3" s="2"/>
      <c r="C3" s="440"/>
      <c r="D3" s="67"/>
      <c r="E3" s="422"/>
    </row>
    <row r="4" spans="1:5" ht="18.75" customHeight="1" x14ac:dyDescent="0.25">
      <c r="A4" s="2"/>
      <c r="B4" s="2"/>
      <c r="C4" s="440"/>
      <c r="D4" s="342">
        <v>0</v>
      </c>
      <c r="E4" s="19">
        <f>26484+1141</f>
        <v>27625</v>
      </c>
    </row>
    <row r="5" spans="1:5" ht="18.75" customHeight="1" x14ac:dyDescent="0.25">
      <c r="A5" s="2"/>
      <c r="B5" s="2"/>
      <c r="C5" s="440"/>
      <c r="D5" s="344">
        <v>0</v>
      </c>
      <c r="E5" s="19">
        <v>27625</v>
      </c>
    </row>
    <row r="6" spans="1:5" ht="18.75" customHeight="1" x14ac:dyDescent="0.25">
      <c r="A6" s="2"/>
      <c r="B6" s="2"/>
      <c r="C6" s="440"/>
      <c r="D6" s="344">
        <v>1</v>
      </c>
      <c r="E6" s="20">
        <f>E4+308</f>
        <v>27933</v>
      </c>
    </row>
    <row r="7" spans="1:5" ht="18.75" customHeight="1" x14ac:dyDescent="0.25">
      <c r="A7" s="2"/>
      <c r="B7" s="2"/>
      <c r="C7" s="440"/>
      <c r="D7" s="343">
        <v>2</v>
      </c>
      <c r="E7" s="20">
        <f>E6+308</f>
        <v>28241</v>
      </c>
    </row>
    <row r="8" spans="1:5" ht="18.75" customHeight="1" x14ac:dyDescent="0.25">
      <c r="A8" s="2"/>
      <c r="B8" s="2"/>
      <c r="C8" s="440"/>
      <c r="D8" s="343">
        <f t="shared" ref="D8:D23" si="0">D7+1</f>
        <v>3</v>
      </c>
      <c r="E8" s="20">
        <f t="shared" ref="E8:E30" si="1">E7+308</f>
        <v>28549</v>
      </c>
    </row>
    <row r="9" spans="1:5" ht="18.75" customHeight="1" x14ac:dyDescent="0.25">
      <c r="A9" s="2"/>
      <c r="B9" s="2"/>
      <c r="C9" s="440"/>
      <c r="D9" s="343">
        <f t="shared" si="0"/>
        <v>4</v>
      </c>
      <c r="E9" s="20">
        <f t="shared" si="1"/>
        <v>28857</v>
      </c>
    </row>
    <row r="10" spans="1:5" ht="18.75" customHeight="1" x14ac:dyDescent="0.25">
      <c r="A10" s="2"/>
      <c r="B10" s="2"/>
      <c r="C10" s="440"/>
      <c r="D10" s="343">
        <f t="shared" si="0"/>
        <v>5</v>
      </c>
      <c r="E10" s="20">
        <f t="shared" si="1"/>
        <v>29165</v>
      </c>
    </row>
    <row r="11" spans="1:5" ht="18.75" customHeight="1" x14ac:dyDescent="0.25">
      <c r="A11" s="2"/>
      <c r="B11" s="2"/>
      <c r="C11" s="440"/>
      <c r="D11" s="343">
        <f t="shared" si="0"/>
        <v>6</v>
      </c>
      <c r="E11" s="20">
        <f t="shared" si="1"/>
        <v>29473</v>
      </c>
    </row>
    <row r="12" spans="1:5" ht="18.75" customHeight="1" x14ac:dyDescent="0.25">
      <c r="A12" s="2"/>
      <c r="B12" s="2"/>
      <c r="C12" s="440"/>
      <c r="D12" s="343">
        <f t="shared" si="0"/>
        <v>7</v>
      </c>
      <c r="E12" s="20">
        <f>E11+308</f>
        <v>29781</v>
      </c>
    </row>
    <row r="13" spans="1:5" ht="18.75" customHeight="1" x14ac:dyDescent="0.25">
      <c r="A13" s="2"/>
      <c r="B13" s="2"/>
      <c r="C13" s="440"/>
      <c r="D13" s="343">
        <f t="shared" si="0"/>
        <v>8</v>
      </c>
      <c r="E13" s="20">
        <f t="shared" si="1"/>
        <v>30089</v>
      </c>
    </row>
    <row r="14" spans="1:5" ht="18.75" customHeight="1" x14ac:dyDescent="0.25">
      <c r="A14" s="2"/>
      <c r="B14" s="2"/>
      <c r="C14" s="440"/>
      <c r="D14" s="343">
        <f t="shared" si="0"/>
        <v>9</v>
      </c>
      <c r="E14" s="20">
        <f t="shared" si="1"/>
        <v>30397</v>
      </c>
    </row>
    <row r="15" spans="1:5" ht="18.75" customHeight="1" x14ac:dyDescent="0.25">
      <c r="A15" s="2"/>
      <c r="B15" s="2"/>
      <c r="C15" s="440"/>
      <c r="D15" s="343">
        <f t="shared" si="0"/>
        <v>10</v>
      </c>
      <c r="E15" s="20">
        <f t="shared" si="1"/>
        <v>30705</v>
      </c>
    </row>
    <row r="16" spans="1:5" ht="18.75" customHeight="1" x14ac:dyDescent="0.25">
      <c r="A16" s="2"/>
      <c r="B16" s="2"/>
      <c r="C16" s="440"/>
      <c r="D16" s="343">
        <f t="shared" si="0"/>
        <v>11</v>
      </c>
      <c r="E16" s="20">
        <f t="shared" si="1"/>
        <v>31013</v>
      </c>
    </row>
    <row r="17" spans="1:5" ht="18.75" customHeight="1" x14ac:dyDescent="0.25">
      <c r="A17" s="2"/>
      <c r="B17" s="2"/>
      <c r="C17" s="440"/>
      <c r="D17" s="343">
        <f t="shared" si="0"/>
        <v>12</v>
      </c>
      <c r="E17" s="20">
        <f t="shared" si="1"/>
        <v>31321</v>
      </c>
    </row>
    <row r="18" spans="1:5" ht="18.75" customHeight="1" x14ac:dyDescent="0.25">
      <c r="A18" s="2"/>
      <c r="B18" s="2"/>
      <c r="C18" s="440"/>
      <c r="D18" s="343">
        <f t="shared" si="0"/>
        <v>13</v>
      </c>
      <c r="E18" s="20">
        <f t="shared" si="1"/>
        <v>31629</v>
      </c>
    </row>
    <row r="19" spans="1:5" ht="18.75" customHeight="1" x14ac:dyDescent="0.25">
      <c r="A19" s="2"/>
      <c r="B19" s="2"/>
      <c r="C19" s="440"/>
      <c r="D19" s="343">
        <f t="shared" si="0"/>
        <v>14</v>
      </c>
      <c r="E19" s="20">
        <f t="shared" si="1"/>
        <v>31937</v>
      </c>
    </row>
    <row r="20" spans="1:5" ht="18.75" customHeight="1" x14ac:dyDescent="0.25">
      <c r="A20" s="2"/>
      <c r="B20" s="2"/>
      <c r="C20" s="440"/>
      <c r="D20" s="343">
        <f t="shared" si="0"/>
        <v>15</v>
      </c>
      <c r="E20" s="20">
        <f t="shared" si="1"/>
        <v>32245</v>
      </c>
    </row>
    <row r="21" spans="1:5" ht="18.75" customHeight="1" x14ac:dyDescent="0.25">
      <c r="A21" s="2"/>
      <c r="B21" s="2"/>
      <c r="C21" s="440"/>
      <c r="D21" s="343">
        <f t="shared" si="0"/>
        <v>16</v>
      </c>
      <c r="E21" s="20">
        <f t="shared" si="1"/>
        <v>32553</v>
      </c>
    </row>
    <row r="22" spans="1:5" ht="18.75" customHeight="1" x14ac:dyDescent="0.25">
      <c r="A22" s="2"/>
      <c r="B22" s="2"/>
      <c r="C22" s="440"/>
      <c r="D22" s="343">
        <f t="shared" si="0"/>
        <v>17</v>
      </c>
      <c r="E22" s="20">
        <f t="shared" si="1"/>
        <v>32861</v>
      </c>
    </row>
    <row r="23" spans="1:5" ht="18.75" customHeight="1" x14ac:dyDescent="0.25">
      <c r="A23" s="2"/>
      <c r="B23" s="2"/>
      <c r="C23" s="440"/>
      <c r="D23" s="343">
        <f t="shared" si="0"/>
        <v>18</v>
      </c>
      <c r="E23" s="20">
        <f t="shared" si="1"/>
        <v>33169</v>
      </c>
    </row>
    <row r="24" spans="1:5" ht="18.75" customHeight="1" x14ac:dyDescent="0.25">
      <c r="A24" s="2"/>
      <c r="B24" s="2"/>
      <c r="C24" s="440"/>
      <c r="D24" s="392">
        <f t="shared" ref="D24:D30" si="2">D23+1</f>
        <v>19</v>
      </c>
      <c r="E24" s="20">
        <f t="shared" si="1"/>
        <v>33477</v>
      </c>
    </row>
    <row r="25" spans="1:5" ht="18.75" customHeight="1" x14ac:dyDescent="0.25">
      <c r="A25" s="2"/>
      <c r="B25" s="2"/>
      <c r="C25" s="440"/>
      <c r="D25" s="343">
        <f t="shared" si="2"/>
        <v>20</v>
      </c>
      <c r="E25" s="20">
        <f t="shared" si="1"/>
        <v>33785</v>
      </c>
    </row>
    <row r="26" spans="1:5" ht="18.75" customHeight="1" x14ac:dyDescent="0.25">
      <c r="A26" s="2"/>
      <c r="B26" s="2"/>
      <c r="C26" s="440"/>
      <c r="D26" s="343">
        <f t="shared" si="2"/>
        <v>21</v>
      </c>
      <c r="E26" s="20">
        <f t="shared" si="1"/>
        <v>34093</v>
      </c>
    </row>
    <row r="27" spans="1:5" ht="18.75" customHeight="1" x14ac:dyDescent="0.25">
      <c r="A27" s="2"/>
      <c r="B27" s="2"/>
      <c r="C27" s="440"/>
      <c r="D27" s="343">
        <f t="shared" si="2"/>
        <v>22</v>
      </c>
      <c r="E27" s="20">
        <f t="shared" si="1"/>
        <v>34401</v>
      </c>
    </row>
    <row r="28" spans="1:5" ht="18.75" customHeight="1" x14ac:dyDescent="0.25">
      <c r="A28" s="2"/>
      <c r="B28" s="2"/>
      <c r="C28" s="440"/>
      <c r="D28" s="343">
        <f t="shared" si="2"/>
        <v>23</v>
      </c>
      <c r="E28" s="20">
        <f t="shared" si="1"/>
        <v>34709</v>
      </c>
    </row>
    <row r="29" spans="1:5" ht="18.75" customHeight="1" thickBot="1" x14ac:dyDescent="0.3">
      <c r="A29" s="2"/>
      <c r="B29" s="2"/>
      <c r="C29" s="440"/>
      <c r="D29" s="343">
        <f t="shared" si="2"/>
        <v>24</v>
      </c>
      <c r="E29" s="415">
        <f t="shared" si="1"/>
        <v>35017</v>
      </c>
    </row>
    <row r="30" spans="1:5" ht="15.75" customHeight="1" thickBot="1" x14ac:dyDescent="0.3">
      <c r="A30" s="2"/>
      <c r="B30" s="2"/>
      <c r="C30" s="440"/>
      <c r="D30" s="393">
        <f t="shared" si="2"/>
        <v>25</v>
      </c>
      <c r="E30" s="416">
        <f t="shared" si="1"/>
        <v>35325</v>
      </c>
    </row>
  </sheetData>
  <printOptions horizontalCentered="1"/>
  <pageMargins left="0.25" right="0.26" top="1.83" bottom="1" header="0.5" footer="0.5"/>
  <pageSetup orientation="portrait" r:id="rId1"/>
  <headerFooter alignWithMargins="0">
    <oddHeader>&amp;C&amp;"Times New Roman,Bold"&amp;14Liberty County School Board
Psychologist (part time)
Fiscal Year 2023-2024
10 month</oddHeader>
    <oddFooter>&amp;L&amp;12
&amp;"Times New Roman,Regular"APPROVED:  June 29, 2023&amp;R
&amp;"Times New Roman,Regular"&amp;11Page 14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5"/>
  <sheetViews>
    <sheetView zoomScaleNormal="100" workbookViewId="0">
      <selection activeCell="B16" sqref="B16"/>
    </sheetView>
  </sheetViews>
  <sheetFormatPr defaultColWidth="9.140625" defaultRowHeight="12.75" customHeight="1" x14ac:dyDescent="0.2"/>
  <cols>
    <col min="1" max="1" width="12.42578125" customWidth="1"/>
    <col min="2" max="2" width="35.5703125" customWidth="1"/>
    <col min="3" max="3" width="12.5703125" customWidth="1"/>
  </cols>
  <sheetData>
    <row r="1" spans="1:3" ht="22.5" customHeight="1" thickBot="1" x14ac:dyDescent="0.25">
      <c r="A1" s="2"/>
      <c r="B1" s="2"/>
      <c r="C1" s="2"/>
    </row>
    <row r="2" spans="1:3" ht="17.25" customHeight="1" thickBot="1" x14ac:dyDescent="0.3">
      <c r="A2" s="130" t="s">
        <v>165</v>
      </c>
      <c r="B2" s="106" t="s">
        <v>0</v>
      </c>
      <c r="C2" s="34" t="s">
        <v>1</v>
      </c>
    </row>
    <row r="3" spans="1:3" ht="12" customHeight="1" thickBot="1" x14ac:dyDescent="0.25">
      <c r="A3" s="153" t="s">
        <v>2</v>
      </c>
      <c r="B3" s="154"/>
      <c r="C3" s="155"/>
    </row>
    <row r="4" spans="1:3" ht="13.5" customHeight="1" x14ac:dyDescent="0.25">
      <c r="A4" s="29"/>
      <c r="B4" s="175" t="s">
        <v>166</v>
      </c>
      <c r="C4" s="384">
        <v>52500</v>
      </c>
    </row>
    <row r="5" spans="1:3" ht="15.75" customHeight="1" thickBot="1" x14ac:dyDescent="0.3">
      <c r="A5" s="383">
        <v>55501</v>
      </c>
      <c r="B5" s="371"/>
      <c r="C5" s="165"/>
    </row>
    <row r="6" spans="1:3" ht="24" customHeight="1" x14ac:dyDescent="0.2">
      <c r="A6" s="25"/>
      <c r="B6" s="412" t="s">
        <v>167</v>
      </c>
      <c r="C6" s="25"/>
    </row>
    <row r="7" spans="1:3" ht="11.25" customHeight="1" x14ac:dyDescent="0.2">
      <c r="A7" s="25"/>
      <c r="B7" s="25"/>
      <c r="C7" s="25"/>
    </row>
    <row r="8" spans="1:3" ht="10.5" customHeight="1" x14ac:dyDescent="0.2">
      <c r="A8" s="25"/>
      <c r="B8" s="25"/>
      <c r="C8" s="25"/>
    </row>
    <row r="9" spans="1:3" ht="27" customHeight="1" x14ac:dyDescent="0.2">
      <c r="A9" s="71"/>
      <c r="B9" s="71"/>
      <c r="C9" s="71"/>
    </row>
    <row r="10" spans="1:3" ht="15.75" x14ac:dyDescent="0.25">
      <c r="A10" s="239"/>
      <c r="B10" s="139"/>
      <c r="C10" s="139"/>
    </row>
    <row r="11" spans="1:3" ht="14.25" customHeight="1" x14ac:dyDescent="0.25">
      <c r="A11" s="239"/>
      <c r="B11" s="139"/>
      <c r="C11" s="139"/>
    </row>
    <row r="12" spans="1:3" ht="27" customHeight="1" x14ac:dyDescent="0.25">
      <c r="A12" s="239"/>
      <c r="B12" s="176"/>
      <c r="C12" s="657"/>
    </row>
    <row r="13" spans="1:3" ht="30.75" customHeight="1" x14ac:dyDescent="0.25">
      <c r="A13" s="658"/>
      <c r="B13" s="176"/>
      <c r="C13" s="452"/>
    </row>
    <row r="14" spans="1:3" ht="27.75" customHeight="1" x14ac:dyDescent="0.25">
      <c r="A14" s="239"/>
      <c r="B14" s="176"/>
      <c r="C14" s="657"/>
    </row>
    <row r="15" spans="1:3" ht="25.5" customHeight="1" x14ac:dyDescent="0.25">
      <c r="A15" s="239"/>
      <c r="B15" s="176"/>
      <c r="C15" s="657"/>
    </row>
    <row r="16" spans="1:3" ht="25.5" customHeight="1" x14ac:dyDescent="0.25">
      <c r="A16" s="239"/>
      <c r="B16" s="176"/>
      <c r="C16" s="657"/>
    </row>
    <row r="17" spans="1:3" ht="31.5" customHeight="1" x14ac:dyDescent="0.25">
      <c r="A17" s="239"/>
      <c r="B17" s="176"/>
      <c r="C17" s="657"/>
    </row>
    <row r="18" spans="1:3" ht="22.5" customHeight="1" x14ac:dyDescent="0.25">
      <c r="A18" s="239"/>
      <c r="B18" s="176"/>
      <c r="C18" s="657"/>
    </row>
    <row r="19" spans="1:3" ht="20.25" customHeight="1" x14ac:dyDescent="0.2">
      <c r="A19" s="161"/>
      <c r="B19" s="659"/>
      <c r="C19" s="160"/>
    </row>
    <row r="20" spans="1:3" ht="12.75" customHeight="1" x14ac:dyDescent="0.2">
      <c r="A20" s="161"/>
      <c r="B20" s="160"/>
      <c r="C20" s="160"/>
    </row>
    <row r="21" spans="1:3" ht="10.5" customHeight="1" x14ac:dyDescent="0.2">
      <c r="A21" s="447"/>
      <c r="B21" s="447"/>
      <c r="C21" s="447"/>
    </row>
    <row r="22" spans="1:3" x14ac:dyDescent="0.2">
      <c r="A22" s="448"/>
      <c r="B22" s="448"/>
      <c r="C22" s="448"/>
    </row>
    <row r="23" spans="1:3" ht="12" customHeight="1" x14ac:dyDescent="0.2">
      <c r="A23" s="440"/>
      <c r="B23" s="440"/>
      <c r="C23" s="440"/>
    </row>
    <row r="24" spans="1:3" ht="15.75" customHeight="1" x14ac:dyDescent="0.2">
      <c r="A24" s="440"/>
      <c r="B24" s="440"/>
      <c r="C24" s="440"/>
    </row>
    <row r="25" spans="1:3" x14ac:dyDescent="0.2">
      <c r="A25" s="440"/>
      <c r="B25" s="8" t="s">
        <v>168</v>
      </c>
    </row>
  </sheetData>
  <pageMargins left="1.52" right="0.75" top="1.77" bottom="1.1100000000000001" header="0.43" footer="0.46"/>
  <pageSetup orientation="portrait" r:id="rId1"/>
  <headerFooter alignWithMargins="0">
    <oddHeader xml:space="preserve">&amp;C&amp;"Times New Roman,Bold"&amp;14Liberty County School Board
District School Safety Specialist Salary Schedule
Fiscal Year 2023-2024
</oddHeader>
    <oddFooter>&amp;L
Approved: June 29, 2023&amp;R
&amp;"Times New Roman,Regular"&amp;11Page 15</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5"/>
  <sheetViews>
    <sheetView zoomScaleNormal="100" workbookViewId="0">
      <selection activeCell="D8" sqref="D8"/>
    </sheetView>
  </sheetViews>
  <sheetFormatPr defaultColWidth="9.140625" defaultRowHeight="12.75" customHeight="1" x14ac:dyDescent="0.2"/>
  <cols>
    <col min="1" max="1" width="12.42578125" customWidth="1"/>
    <col min="2" max="2" width="35.5703125" customWidth="1"/>
    <col min="3" max="3" width="12.42578125" customWidth="1"/>
  </cols>
  <sheetData>
    <row r="1" spans="1:3" ht="22.5" customHeight="1" thickBot="1" x14ac:dyDescent="0.25">
      <c r="A1" s="2"/>
      <c r="B1" s="2"/>
      <c r="C1" s="2"/>
    </row>
    <row r="2" spans="1:3" ht="17.25" customHeight="1" thickBot="1" x14ac:dyDescent="0.3">
      <c r="A2" s="130" t="s">
        <v>165</v>
      </c>
      <c r="B2" s="106" t="s">
        <v>0</v>
      </c>
      <c r="C2" s="34" t="s">
        <v>1</v>
      </c>
    </row>
    <row r="3" spans="1:3" ht="12" customHeight="1" thickBot="1" x14ac:dyDescent="0.25">
      <c r="A3" s="153" t="s">
        <v>2</v>
      </c>
      <c r="B3" s="154"/>
      <c r="C3" s="155"/>
    </row>
    <row r="4" spans="1:3" ht="13.5" customHeight="1" x14ac:dyDescent="0.25">
      <c r="A4" s="29"/>
      <c r="B4" s="175" t="s">
        <v>169</v>
      </c>
      <c r="C4" s="384">
        <v>50000</v>
      </c>
    </row>
    <row r="5" spans="1:3" ht="15.75" customHeight="1" thickBot="1" x14ac:dyDescent="0.3">
      <c r="A5" s="383"/>
      <c r="B5" s="371"/>
      <c r="C5" s="165"/>
    </row>
    <row r="6" spans="1:3" ht="24" customHeight="1" x14ac:dyDescent="0.25">
      <c r="A6" s="29"/>
      <c r="B6" s="175" t="s">
        <v>170</v>
      </c>
      <c r="C6" s="384">
        <v>45000</v>
      </c>
    </row>
    <row r="7" spans="1:3" ht="11.25" customHeight="1" thickBot="1" x14ac:dyDescent="0.3">
      <c r="A7" s="383"/>
      <c r="B7" s="371"/>
      <c r="C7" s="165"/>
    </row>
    <row r="8" spans="1:3" ht="10.5" customHeight="1" x14ac:dyDescent="0.2">
      <c r="A8" s="25"/>
      <c r="B8" s="25"/>
      <c r="C8" s="25"/>
    </row>
    <row r="9" spans="1:3" ht="27" customHeight="1" x14ac:dyDescent="0.2">
      <c r="A9" s="71"/>
      <c r="B9" s="71"/>
      <c r="C9" s="71"/>
    </row>
    <row r="10" spans="1:3" ht="15.75" x14ac:dyDescent="0.25">
      <c r="A10" s="239"/>
      <c r="B10" s="139"/>
      <c r="C10" s="139"/>
    </row>
    <row r="11" spans="1:3" ht="14.25" customHeight="1" x14ac:dyDescent="0.25">
      <c r="A11" s="239"/>
      <c r="B11" s="139"/>
      <c r="C11" s="139"/>
    </row>
    <row r="12" spans="1:3" ht="27" customHeight="1" x14ac:dyDescent="0.25">
      <c r="A12" s="239"/>
      <c r="B12" s="176"/>
      <c r="C12" s="657"/>
    </row>
    <row r="13" spans="1:3" ht="30.75" customHeight="1" x14ac:dyDescent="0.25">
      <c r="A13" s="658"/>
      <c r="B13" s="176"/>
      <c r="C13" s="452"/>
    </row>
    <row r="14" spans="1:3" ht="27.75" customHeight="1" x14ac:dyDescent="0.25">
      <c r="A14" s="239"/>
      <c r="B14" s="176"/>
      <c r="C14" s="657"/>
    </row>
    <row r="15" spans="1:3" ht="25.5" customHeight="1" x14ac:dyDescent="0.25">
      <c r="A15" s="239"/>
      <c r="B15" s="176"/>
      <c r="C15" s="657"/>
    </row>
    <row r="16" spans="1:3" ht="25.5" customHeight="1" x14ac:dyDescent="0.25">
      <c r="A16" s="239"/>
      <c r="B16" s="176"/>
      <c r="C16" s="657"/>
    </row>
    <row r="17" spans="1:3" ht="31.5" customHeight="1" x14ac:dyDescent="0.25">
      <c r="A17" s="239"/>
      <c r="B17" s="176"/>
      <c r="C17" s="657"/>
    </row>
    <row r="18" spans="1:3" ht="22.5" customHeight="1" x14ac:dyDescent="0.25">
      <c r="A18" s="239"/>
      <c r="B18" s="176"/>
      <c r="C18" s="657"/>
    </row>
    <row r="19" spans="1:3" ht="20.25" customHeight="1" x14ac:dyDescent="0.2">
      <c r="A19" s="161"/>
      <c r="B19" s="659"/>
      <c r="C19" s="160"/>
    </row>
    <row r="20" spans="1:3" ht="12.75" customHeight="1" x14ac:dyDescent="0.2">
      <c r="A20" s="161"/>
      <c r="B20" s="160"/>
      <c r="C20" s="160"/>
    </row>
    <row r="21" spans="1:3" ht="10.5" customHeight="1" x14ac:dyDescent="0.2">
      <c r="A21" s="447"/>
      <c r="B21" s="447"/>
      <c r="C21" s="447"/>
    </row>
    <row r="22" spans="1:3" x14ac:dyDescent="0.2">
      <c r="A22" s="448"/>
      <c r="B22" s="448"/>
      <c r="C22" s="448"/>
    </row>
    <row r="23" spans="1:3" ht="12" customHeight="1" x14ac:dyDescent="0.2">
      <c r="A23" s="440"/>
      <c r="B23" s="440"/>
      <c r="C23" s="440"/>
    </row>
    <row r="24" spans="1:3" ht="15.75" customHeight="1" x14ac:dyDescent="0.2">
      <c r="A24" s="440"/>
      <c r="B24" s="440"/>
      <c r="C24" s="440"/>
    </row>
    <row r="25" spans="1:3" x14ac:dyDescent="0.2">
      <c r="A25" s="440"/>
      <c r="B25" s="8" t="s">
        <v>171</v>
      </c>
    </row>
  </sheetData>
  <pageMargins left="1.52" right="0.75" top="1.77" bottom="1.1100000000000001" header="0.43" footer="0.46"/>
  <pageSetup orientation="portrait" r:id="rId1"/>
  <headerFooter alignWithMargins="0">
    <oddHeader>&amp;C&amp;"Times New Roman,Bold"&amp;14Liberty County School Board
Mental Health Counselors Salary Schedule
Fiscal Year 2023-2024</oddHeader>
    <oddFooter>&amp;LAPPROVED:June 29, 2023
&amp;R
&amp;"Times New Roman,Regular"&amp;11Page 16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25"/>
  <sheetViews>
    <sheetView zoomScaleNormal="100" workbookViewId="0">
      <selection activeCell="C19" sqref="C19"/>
    </sheetView>
  </sheetViews>
  <sheetFormatPr defaultColWidth="9.140625" defaultRowHeight="12.75" customHeight="1" x14ac:dyDescent="0.2"/>
  <cols>
    <col min="1" max="1" width="12.42578125" customWidth="1"/>
    <col min="2" max="2" width="35.5703125" customWidth="1"/>
    <col min="3" max="3" width="12.42578125" customWidth="1"/>
  </cols>
  <sheetData>
    <row r="1" spans="1:3" ht="22.5" customHeight="1" thickBot="1" x14ac:dyDescent="0.25">
      <c r="A1" s="2"/>
      <c r="B1" s="2"/>
      <c r="C1" s="2"/>
    </row>
    <row r="2" spans="1:3" ht="17.25" customHeight="1" thickBot="1" x14ac:dyDescent="0.3">
      <c r="A2" s="130" t="s">
        <v>165</v>
      </c>
      <c r="B2" s="106" t="s">
        <v>0</v>
      </c>
      <c r="C2" s="34" t="s">
        <v>1</v>
      </c>
    </row>
    <row r="3" spans="1:3" ht="12" customHeight="1" thickBot="1" x14ac:dyDescent="0.25">
      <c r="A3" s="153" t="s">
        <v>2</v>
      </c>
      <c r="B3" s="154"/>
      <c r="C3" s="155"/>
    </row>
    <row r="4" spans="1:3" ht="13.5" customHeight="1" x14ac:dyDescent="0.25">
      <c r="A4" s="29"/>
      <c r="B4" s="175" t="s">
        <v>172</v>
      </c>
      <c r="C4" s="384">
        <v>62005</v>
      </c>
    </row>
    <row r="5" spans="1:3" ht="15.75" customHeight="1" thickBot="1" x14ac:dyDescent="0.3">
      <c r="A5" s="383" t="s">
        <v>173</v>
      </c>
      <c r="B5" s="371"/>
      <c r="C5" s="165"/>
    </row>
    <row r="6" spans="1:3" ht="24" customHeight="1" x14ac:dyDescent="0.2">
      <c r="A6" s="25"/>
      <c r="B6" s="412" t="s">
        <v>174</v>
      </c>
      <c r="C6" s="25"/>
    </row>
    <row r="7" spans="1:3" ht="11.25" customHeight="1" x14ac:dyDescent="0.2">
      <c r="A7" s="25"/>
      <c r="B7" s="25"/>
      <c r="C7" s="25"/>
    </row>
    <row r="8" spans="1:3" ht="10.5" customHeight="1" x14ac:dyDescent="0.2">
      <c r="A8" s="25"/>
      <c r="B8" s="25"/>
      <c r="C8" s="25"/>
    </row>
    <row r="9" spans="1:3" ht="27" customHeight="1" thickBot="1" x14ac:dyDescent="0.25">
      <c r="A9" s="71"/>
      <c r="B9" s="71"/>
      <c r="C9" s="71"/>
    </row>
    <row r="10" spans="1:3" ht="16.5" thickBot="1" x14ac:dyDescent="0.3">
      <c r="A10" s="130" t="s">
        <v>61</v>
      </c>
      <c r="B10" s="106" t="s">
        <v>0</v>
      </c>
      <c r="C10" s="34" t="s">
        <v>1</v>
      </c>
    </row>
    <row r="11" spans="1:3" ht="14.25" customHeight="1" thickBot="1" x14ac:dyDescent="0.3">
      <c r="A11" s="31" t="s">
        <v>2</v>
      </c>
      <c r="B11" s="127"/>
      <c r="C11" s="34"/>
    </row>
    <row r="12" spans="1:3" ht="27" customHeight="1" thickBot="1" x14ac:dyDescent="0.3">
      <c r="A12" s="132" t="s">
        <v>175</v>
      </c>
      <c r="B12" s="175" t="s">
        <v>176</v>
      </c>
      <c r="C12" s="380">
        <v>25</v>
      </c>
    </row>
    <row r="13" spans="1:3" ht="30.75" customHeight="1" thickBot="1" x14ac:dyDescent="0.3">
      <c r="A13" s="372" t="s">
        <v>177</v>
      </c>
      <c r="B13" s="373" t="s">
        <v>178</v>
      </c>
      <c r="C13" s="379">
        <v>15</v>
      </c>
    </row>
    <row r="14" spans="1:3" ht="27.75" customHeight="1" thickBot="1" x14ac:dyDescent="0.3">
      <c r="A14" s="31" t="s">
        <v>179</v>
      </c>
      <c r="B14" s="374" t="s">
        <v>180</v>
      </c>
      <c r="C14" s="381">
        <v>22</v>
      </c>
    </row>
    <row r="15" spans="1:3" ht="25.5" customHeight="1" thickBot="1" x14ac:dyDescent="0.3">
      <c r="A15" s="31" t="s">
        <v>181</v>
      </c>
      <c r="B15" s="374" t="s">
        <v>182</v>
      </c>
      <c r="C15" s="381">
        <v>15</v>
      </c>
    </row>
    <row r="16" spans="1:3" ht="25.5" customHeight="1" thickBot="1" x14ac:dyDescent="0.3">
      <c r="A16" s="31" t="s">
        <v>183</v>
      </c>
      <c r="B16" s="374" t="s">
        <v>184</v>
      </c>
      <c r="C16" s="381">
        <v>15</v>
      </c>
    </row>
    <row r="17" spans="1:3" ht="31.5" customHeight="1" thickBot="1" x14ac:dyDescent="0.3">
      <c r="A17" s="31" t="s">
        <v>185</v>
      </c>
      <c r="B17" s="374" t="s">
        <v>186</v>
      </c>
      <c r="C17" s="381">
        <v>15</v>
      </c>
    </row>
    <row r="18" spans="1:3" ht="22.5" customHeight="1" thickBot="1" x14ac:dyDescent="0.3">
      <c r="A18" s="375" t="s">
        <v>187</v>
      </c>
      <c r="B18" s="866" t="s">
        <v>188</v>
      </c>
      <c r="C18" s="867">
        <v>15</v>
      </c>
    </row>
    <row r="19" spans="1:3" ht="20.25" customHeight="1" thickBot="1" x14ac:dyDescent="0.25">
      <c r="A19" s="376"/>
      <c r="B19" s="377" t="s">
        <v>189</v>
      </c>
      <c r="C19" s="378"/>
    </row>
    <row r="20" spans="1:3" ht="12.75" customHeight="1" x14ac:dyDescent="0.2">
      <c r="A20" s="161"/>
      <c r="B20" s="160"/>
      <c r="C20" s="160"/>
    </row>
    <row r="21" spans="1:3" ht="10.5" customHeight="1" x14ac:dyDescent="0.2">
      <c r="A21" s="447"/>
      <c r="B21" s="447"/>
      <c r="C21" s="447"/>
    </row>
    <row r="22" spans="1:3" x14ac:dyDescent="0.2">
      <c r="A22" s="448"/>
      <c r="B22" s="448"/>
      <c r="C22" s="448"/>
    </row>
    <row r="23" spans="1:3" ht="12" customHeight="1" x14ac:dyDescent="0.2">
      <c r="A23" s="440"/>
      <c r="B23" s="440"/>
      <c r="C23" s="440"/>
    </row>
    <row r="24" spans="1:3" ht="15.75" customHeight="1" x14ac:dyDescent="0.2">
      <c r="A24" s="440"/>
      <c r="B24" s="440"/>
      <c r="C24" s="440"/>
    </row>
    <row r="25" spans="1:3" x14ac:dyDescent="0.2">
      <c r="A25" s="440"/>
      <c r="B25" s="8" t="s">
        <v>190</v>
      </c>
    </row>
  </sheetData>
  <pageMargins left="1.52" right="0.75" top="1.77" bottom="1.1100000000000001" header="0.43" footer="0.46"/>
  <pageSetup orientation="portrait" r:id="rId1"/>
  <headerFooter alignWithMargins="0">
    <oddHeader xml:space="preserve">&amp;C&amp;"Times New Roman,Bold"&amp;14Liberty County School Board
21st Century Project Salary Schedule
Fiscal Year 2023-2024
</oddHeader>
    <oddFooter>&amp;LApproved: June 29, 2023&amp;R
&amp;"Times New Roman,Regular"&amp;11Page 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746BC-FCA9-44F9-99D7-0D1B6DDA91A7}">
  <dimension ref="A1:F53"/>
  <sheetViews>
    <sheetView zoomScaleNormal="100" workbookViewId="0">
      <selection activeCell="A52" sqref="A52"/>
    </sheetView>
  </sheetViews>
  <sheetFormatPr defaultRowHeight="12.75" x14ac:dyDescent="0.2"/>
  <cols>
    <col min="1" max="1" width="67.7109375" style="1100" customWidth="1"/>
    <col min="2" max="2" width="8.7109375" style="1100" customWidth="1"/>
    <col min="3" max="16384" width="9.140625" style="1100"/>
  </cols>
  <sheetData>
    <row r="1" spans="1:6" ht="18" customHeight="1" x14ac:dyDescent="0.3">
      <c r="A1" s="1097" t="s">
        <v>726</v>
      </c>
      <c r="B1" s="1098"/>
      <c r="C1" s="1099"/>
    </row>
    <row r="2" spans="1:6" ht="14.25" customHeight="1" x14ac:dyDescent="0.25">
      <c r="A2" s="1098"/>
      <c r="B2" s="1101" t="s">
        <v>727</v>
      </c>
      <c r="C2" s="1102"/>
      <c r="D2" s="1103"/>
      <c r="E2" s="1104"/>
      <c r="F2" s="1104"/>
    </row>
    <row r="3" spans="1:6" ht="13.5" customHeight="1" x14ac:dyDescent="0.25">
      <c r="A3" s="1105" t="s">
        <v>728</v>
      </c>
      <c r="B3" s="1106">
        <v>1</v>
      </c>
      <c r="C3" s="1102"/>
      <c r="D3" s="1103"/>
      <c r="E3" s="1104"/>
      <c r="F3" s="1104"/>
    </row>
    <row r="4" spans="1:6" ht="13.5" customHeight="1" x14ac:dyDescent="0.25">
      <c r="A4" s="1105" t="s">
        <v>729</v>
      </c>
      <c r="B4" s="1105">
        <v>2</v>
      </c>
      <c r="C4" s="1107"/>
      <c r="D4" s="1104"/>
      <c r="E4" s="1104"/>
      <c r="F4" s="1104"/>
    </row>
    <row r="5" spans="1:6" ht="13.5" customHeight="1" x14ac:dyDescent="0.25">
      <c r="A5" s="1105" t="s">
        <v>730</v>
      </c>
      <c r="B5" s="1105">
        <v>3</v>
      </c>
      <c r="C5" s="1107"/>
      <c r="D5" s="1104"/>
      <c r="E5" s="1104"/>
      <c r="F5" s="1104"/>
    </row>
    <row r="6" spans="1:6" ht="13.5" customHeight="1" x14ac:dyDescent="0.25">
      <c r="A6" s="1105" t="s">
        <v>731</v>
      </c>
      <c r="B6" s="1105">
        <v>4</v>
      </c>
      <c r="C6" s="1107"/>
      <c r="D6" s="1104"/>
      <c r="E6" s="1104"/>
      <c r="F6" s="1104"/>
    </row>
    <row r="7" spans="1:6" ht="13.5" customHeight="1" x14ac:dyDescent="0.25">
      <c r="A7" s="1105" t="s">
        <v>732</v>
      </c>
      <c r="B7" s="1105">
        <v>5</v>
      </c>
      <c r="C7" s="1107"/>
      <c r="D7" s="1104"/>
      <c r="E7" s="1104"/>
      <c r="F7" s="1104"/>
    </row>
    <row r="8" spans="1:6" ht="13.5" customHeight="1" x14ac:dyDescent="0.25">
      <c r="A8" s="1105" t="s">
        <v>733</v>
      </c>
      <c r="B8" s="1105">
        <v>6</v>
      </c>
      <c r="C8" s="1107"/>
      <c r="D8" s="1104"/>
      <c r="E8" s="1104"/>
      <c r="F8" s="1104"/>
    </row>
    <row r="9" spans="1:6" ht="13.5" customHeight="1" x14ac:dyDescent="0.25">
      <c r="A9" s="1105" t="s">
        <v>734</v>
      </c>
      <c r="B9" s="1105">
        <v>7</v>
      </c>
      <c r="C9" s="1107"/>
      <c r="D9" s="1104"/>
      <c r="E9" s="1104"/>
      <c r="F9" s="1104"/>
    </row>
    <row r="10" spans="1:6" ht="13.5" customHeight="1" x14ac:dyDescent="0.25">
      <c r="A10" s="1105" t="s">
        <v>735</v>
      </c>
      <c r="B10" s="1105">
        <v>8</v>
      </c>
      <c r="C10" s="1107"/>
      <c r="D10" s="1104"/>
      <c r="E10" s="1104"/>
      <c r="F10" s="1104"/>
    </row>
    <row r="11" spans="1:6" ht="13.5" customHeight="1" x14ac:dyDescent="0.25">
      <c r="A11" s="1105" t="s">
        <v>736</v>
      </c>
      <c r="B11" s="1105">
        <v>9</v>
      </c>
      <c r="C11" s="1107"/>
      <c r="D11" s="1104"/>
      <c r="E11" s="1104"/>
      <c r="F11" s="1104"/>
    </row>
    <row r="12" spans="1:6" ht="13.5" customHeight="1" x14ac:dyDescent="0.25">
      <c r="A12" s="1105" t="s">
        <v>737</v>
      </c>
      <c r="B12" s="1105">
        <v>10</v>
      </c>
      <c r="C12" s="1107"/>
      <c r="D12" s="1104"/>
      <c r="E12" s="1104"/>
      <c r="F12" s="1104"/>
    </row>
    <row r="13" spans="1:6" ht="13.5" customHeight="1" x14ac:dyDescent="0.25">
      <c r="A13" s="1105" t="s">
        <v>738</v>
      </c>
      <c r="B13" s="1105">
        <v>11</v>
      </c>
      <c r="C13" s="1107"/>
      <c r="D13" s="1104"/>
      <c r="E13" s="1104"/>
      <c r="F13" s="1104"/>
    </row>
    <row r="14" spans="1:6" ht="13.5" customHeight="1" x14ac:dyDescent="0.25">
      <c r="A14" s="1105" t="s">
        <v>739</v>
      </c>
      <c r="B14" s="1105">
        <v>12</v>
      </c>
      <c r="C14" s="1107"/>
      <c r="D14" s="1104"/>
      <c r="E14" s="1104"/>
      <c r="F14" s="1104"/>
    </row>
    <row r="15" spans="1:6" ht="13.5" customHeight="1" x14ac:dyDescent="0.25">
      <c r="A15" s="1105" t="s">
        <v>740</v>
      </c>
      <c r="B15" s="1105">
        <v>13</v>
      </c>
      <c r="C15" s="1107"/>
      <c r="D15" s="1104"/>
      <c r="E15" s="1104"/>
      <c r="F15" s="1104"/>
    </row>
    <row r="16" spans="1:6" ht="13.5" customHeight="1" x14ac:dyDescent="0.25">
      <c r="A16" s="1105" t="s">
        <v>741</v>
      </c>
      <c r="B16" s="1105">
        <v>14</v>
      </c>
      <c r="C16" s="1107"/>
      <c r="D16" s="1104"/>
      <c r="E16" s="1104"/>
      <c r="F16" s="1104"/>
    </row>
    <row r="17" spans="1:6" ht="13.5" customHeight="1" x14ac:dyDescent="0.25">
      <c r="A17" s="1105" t="s">
        <v>166</v>
      </c>
      <c r="B17" s="1105">
        <v>15</v>
      </c>
      <c r="C17" s="1107"/>
      <c r="D17" s="1104"/>
      <c r="E17" s="1104"/>
      <c r="F17" s="1104"/>
    </row>
    <row r="18" spans="1:6" ht="13.5" customHeight="1" x14ac:dyDescent="0.25">
      <c r="A18" s="1105" t="s">
        <v>742</v>
      </c>
      <c r="B18" s="1105">
        <v>16</v>
      </c>
      <c r="C18" s="1107"/>
      <c r="D18" s="1104"/>
      <c r="E18" s="1104"/>
      <c r="F18" s="1104"/>
    </row>
    <row r="19" spans="1:6" ht="13.5" customHeight="1" x14ac:dyDescent="0.25">
      <c r="A19" s="1105" t="s">
        <v>743</v>
      </c>
      <c r="B19" s="1105">
        <v>17</v>
      </c>
      <c r="C19" s="1107"/>
      <c r="D19" s="1104"/>
      <c r="E19" s="1104"/>
      <c r="F19" s="1104"/>
    </row>
    <row r="20" spans="1:6" ht="13.5" customHeight="1" x14ac:dyDescent="0.25">
      <c r="A20" s="1105" t="s">
        <v>744</v>
      </c>
      <c r="B20" s="1105">
        <v>18</v>
      </c>
      <c r="C20" s="1107"/>
      <c r="D20" s="1104"/>
      <c r="E20" s="1104"/>
      <c r="F20" s="1104"/>
    </row>
    <row r="21" spans="1:6" ht="13.5" customHeight="1" x14ac:dyDescent="0.25">
      <c r="A21" s="1105" t="s">
        <v>745</v>
      </c>
      <c r="B21" s="1105">
        <v>19</v>
      </c>
      <c r="C21" s="1107"/>
      <c r="D21" s="1104"/>
      <c r="E21" s="1104"/>
      <c r="F21" s="1104"/>
    </row>
    <row r="22" spans="1:6" ht="13.5" customHeight="1" x14ac:dyDescent="0.25">
      <c r="A22" s="1105" t="s">
        <v>746</v>
      </c>
      <c r="B22" s="1105">
        <v>20</v>
      </c>
      <c r="C22" s="1107"/>
      <c r="D22" s="1104"/>
      <c r="E22" s="1104"/>
      <c r="F22" s="1104"/>
    </row>
    <row r="23" spans="1:6" ht="13.5" customHeight="1" x14ac:dyDescent="0.25">
      <c r="A23" s="1105" t="s">
        <v>747</v>
      </c>
      <c r="B23" s="1105">
        <v>21</v>
      </c>
      <c r="C23" s="1107"/>
      <c r="D23" s="1104"/>
      <c r="E23" s="1104"/>
      <c r="F23" s="1104"/>
    </row>
    <row r="24" spans="1:6" ht="13.5" customHeight="1" x14ac:dyDescent="0.25">
      <c r="A24" s="1105" t="s">
        <v>748</v>
      </c>
      <c r="B24" s="1105">
        <v>22</v>
      </c>
      <c r="C24" s="1107"/>
      <c r="D24" s="1104"/>
      <c r="E24" s="1104"/>
      <c r="F24" s="1104"/>
    </row>
    <row r="25" spans="1:6" ht="13.5" customHeight="1" x14ac:dyDescent="0.25">
      <c r="A25" s="1105" t="s">
        <v>749</v>
      </c>
      <c r="B25" s="1105">
        <v>23</v>
      </c>
      <c r="C25" s="1107"/>
      <c r="D25" s="1104"/>
      <c r="E25" s="1104"/>
      <c r="F25" s="1104"/>
    </row>
    <row r="26" spans="1:6" ht="13.5" customHeight="1" x14ac:dyDescent="0.25">
      <c r="A26" s="1105" t="s">
        <v>750</v>
      </c>
      <c r="B26" s="1105">
        <v>24</v>
      </c>
      <c r="C26" s="1107"/>
      <c r="D26" s="1104"/>
      <c r="E26" s="1104"/>
      <c r="F26" s="1104"/>
    </row>
    <row r="27" spans="1:6" ht="13.5" customHeight="1" x14ac:dyDescent="0.25">
      <c r="A27" s="1105" t="s">
        <v>751</v>
      </c>
      <c r="B27" s="1105">
        <v>25</v>
      </c>
      <c r="C27" s="1107"/>
      <c r="D27" s="1104"/>
      <c r="E27" s="1104"/>
      <c r="F27" s="1104"/>
    </row>
    <row r="28" spans="1:6" ht="13.5" customHeight="1" x14ac:dyDescent="0.25">
      <c r="A28" s="1105" t="s">
        <v>752</v>
      </c>
      <c r="B28" s="1105">
        <v>26</v>
      </c>
      <c r="C28" s="1107"/>
      <c r="D28" s="1104"/>
      <c r="E28" s="1104"/>
      <c r="F28" s="1104"/>
    </row>
    <row r="29" spans="1:6" ht="13.5" customHeight="1" x14ac:dyDescent="0.25">
      <c r="A29" s="1105" t="s">
        <v>753</v>
      </c>
      <c r="B29" s="1105">
        <v>27</v>
      </c>
      <c r="C29" s="1107"/>
      <c r="D29" s="1104"/>
      <c r="E29" s="1104"/>
      <c r="F29" s="1104"/>
    </row>
    <row r="30" spans="1:6" ht="13.5" customHeight="1" x14ac:dyDescent="0.25">
      <c r="A30" s="1105" t="s">
        <v>754</v>
      </c>
      <c r="B30" s="1105">
        <v>28</v>
      </c>
      <c r="C30" s="1107"/>
      <c r="D30" s="1104"/>
      <c r="E30" s="1104"/>
      <c r="F30" s="1104"/>
    </row>
    <row r="31" spans="1:6" ht="13.5" customHeight="1" x14ac:dyDescent="0.25">
      <c r="A31" s="1105" t="s">
        <v>755</v>
      </c>
      <c r="B31" s="1105">
        <v>29</v>
      </c>
      <c r="C31" s="1107"/>
      <c r="D31" s="1104"/>
      <c r="E31" s="1104"/>
      <c r="F31" s="1104"/>
    </row>
    <row r="32" spans="1:6" ht="13.5" customHeight="1" x14ac:dyDescent="0.25">
      <c r="A32" s="1105" t="s">
        <v>756</v>
      </c>
      <c r="B32" s="1105">
        <v>30</v>
      </c>
      <c r="C32" s="1107"/>
      <c r="D32" s="1108"/>
    </row>
    <row r="33" spans="1:4" ht="13.5" customHeight="1" x14ac:dyDescent="0.25">
      <c r="A33" s="1105" t="s">
        <v>757</v>
      </c>
      <c r="B33" s="1105">
        <v>31</v>
      </c>
      <c r="C33" s="1107"/>
      <c r="D33" s="1108"/>
    </row>
    <row r="34" spans="1:4" ht="13.5" customHeight="1" x14ac:dyDescent="0.25">
      <c r="A34" s="1105" t="s">
        <v>758</v>
      </c>
      <c r="B34" s="1105">
        <v>32</v>
      </c>
      <c r="C34" s="1107"/>
      <c r="D34" s="1108"/>
    </row>
    <row r="35" spans="1:4" ht="13.5" customHeight="1" x14ac:dyDescent="0.25">
      <c r="A35" s="1105" t="s">
        <v>759</v>
      </c>
      <c r="B35" s="1105">
        <v>33</v>
      </c>
      <c r="C35" s="1107"/>
      <c r="D35" s="1108"/>
    </row>
    <row r="36" spans="1:4" ht="13.5" customHeight="1" x14ac:dyDescent="0.25">
      <c r="A36" s="1105" t="s">
        <v>760</v>
      </c>
      <c r="B36" s="1105">
        <v>34</v>
      </c>
      <c r="C36" s="1107"/>
      <c r="D36" s="1108"/>
    </row>
    <row r="37" spans="1:4" ht="13.5" customHeight="1" x14ac:dyDescent="0.25">
      <c r="A37" s="1105" t="s">
        <v>760</v>
      </c>
      <c r="B37" s="1105">
        <v>35</v>
      </c>
      <c r="C37" s="1107"/>
      <c r="D37" s="1108"/>
    </row>
    <row r="38" spans="1:4" ht="13.5" customHeight="1" x14ac:dyDescent="0.25">
      <c r="A38" s="1105" t="s">
        <v>761</v>
      </c>
      <c r="B38" s="1105">
        <v>36</v>
      </c>
      <c r="C38" s="1107"/>
      <c r="D38" s="1108"/>
    </row>
    <row r="39" spans="1:4" ht="13.5" customHeight="1" x14ac:dyDescent="0.25">
      <c r="A39" s="1105" t="s">
        <v>762</v>
      </c>
      <c r="B39" s="1105">
        <v>37</v>
      </c>
      <c r="C39" s="1107"/>
      <c r="D39" s="1108"/>
    </row>
    <row r="40" spans="1:4" ht="12.75" customHeight="1" x14ac:dyDescent="0.25">
      <c r="A40" s="1105" t="s">
        <v>763</v>
      </c>
      <c r="B40" s="1105">
        <v>38</v>
      </c>
      <c r="C40" s="1109"/>
      <c r="D40" s="1108"/>
    </row>
    <row r="41" spans="1:4" ht="15.75" x14ac:dyDescent="0.25">
      <c r="A41" s="1105" t="s">
        <v>764</v>
      </c>
      <c r="B41" s="1110">
        <v>39</v>
      </c>
      <c r="C41" s="1108"/>
      <c r="D41" s="1108"/>
    </row>
    <row r="42" spans="1:4" ht="15.75" x14ac:dyDescent="0.25">
      <c r="A42" s="1105" t="s">
        <v>763</v>
      </c>
      <c r="B42" s="1110">
        <v>40</v>
      </c>
      <c r="C42" s="1108"/>
      <c r="D42" s="1108"/>
    </row>
    <row r="43" spans="1:4" ht="15.75" x14ac:dyDescent="0.25">
      <c r="A43" s="1105" t="s">
        <v>765</v>
      </c>
      <c r="B43" s="1105">
        <v>41</v>
      </c>
      <c r="C43" s="1108"/>
      <c r="D43" s="1108"/>
    </row>
    <row r="44" spans="1:4" ht="15.75" x14ac:dyDescent="0.25">
      <c r="A44" s="1105" t="s">
        <v>760</v>
      </c>
      <c r="B44" s="1105">
        <v>42</v>
      </c>
      <c r="C44" s="1108"/>
      <c r="D44" s="1108"/>
    </row>
    <row r="45" spans="1:4" ht="15.75" x14ac:dyDescent="0.25">
      <c r="A45" s="1105" t="s">
        <v>766</v>
      </c>
      <c r="B45" s="1105">
        <v>43</v>
      </c>
      <c r="C45" s="1108"/>
      <c r="D45" s="1108"/>
    </row>
    <row r="46" spans="1:4" ht="15.75" x14ac:dyDescent="0.25">
      <c r="A46" s="1105" t="s">
        <v>767</v>
      </c>
      <c r="B46" s="1105">
        <v>44</v>
      </c>
      <c r="C46" s="1108"/>
      <c r="D46" s="1108"/>
    </row>
    <row r="47" spans="1:4" ht="15.75" x14ac:dyDescent="0.25">
      <c r="A47" s="1105" t="s">
        <v>760</v>
      </c>
      <c r="B47" s="1105">
        <v>45</v>
      </c>
      <c r="C47" s="1108"/>
      <c r="D47" s="1108"/>
    </row>
    <row r="48" spans="1:4" ht="15.75" x14ac:dyDescent="0.25">
      <c r="A48" s="1111" t="s">
        <v>768</v>
      </c>
      <c r="B48" s="1105">
        <v>46</v>
      </c>
    </row>
    <row r="49" spans="1:2" ht="15.75" x14ac:dyDescent="0.25">
      <c r="A49" s="1111" t="s">
        <v>637</v>
      </c>
      <c r="B49" s="1105">
        <v>47</v>
      </c>
    </row>
    <row r="50" spans="1:2" ht="15.75" x14ac:dyDescent="0.25">
      <c r="A50" s="1111" t="s">
        <v>769</v>
      </c>
      <c r="B50" s="1105">
        <v>48</v>
      </c>
    </row>
    <row r="51" spans="1:2" ht="15.75" x14ac:dyDescent="0.25">
      <c r="A51" s="1111" t="s">
        <v>770</v>
      </c>
      <c r="B51" s="1105">
        <v>49</v>
      </c>
    </row>
    <row r="52" spans="1:2" ht="15.75" x14ac:dyDescent="0.25">
      <c r="A52" s="1111" t="s">
        <v>771</v>
      </c>
      <c r="B52" s="1105">
        <v>50</v>
      </c>
    </row>
    <row r="53" spans="1:2" ht="15.75" x14ac:dyDescent="0.25">
      <c r="B53" s="1105"/>
    </row>
  </sheetData>
  <pageMargins left="1.26" right="0.57999999999999996" top="1.82" bottom="0.61" header="1.23" footer="0.46"/>
  <pageSetup orientation="portrait" r:id="rId1"/>
  <headerFooter alignWithMargins="0">
    <oddHeader xml:space="preserve">&amp;C&amp;"Californian FB,Bold"&amp;18TABLE OF CONTENTS
2023-24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H44"/>
  <sheetViews>
    <sheetView zoomScale="75" zoomScaleNormal="75" zoomScalePageLayoutView="75" workbookViewId="0">
      <selection activeCell="G12" sqref="G12"/>
    </sheetView>
  </sheetViews>
  <sheetFormatPr defaultRowHeight="12.75" customHeight="1" x14ac:dyDescent="0.2"/>
  <cols>
    <col min="1" max="2" width="12.140625" customWidth="1"/>
    <col min="3" max="3" width="11.42578125" customWidth="1"/>
    <col min="4" max="4" width="12.28515625" customWidth="1"/>
    <col min="5" max="5" width="14.42578125" customWidth="1"/>
    <col min="6" max="6" width="13.85546875" customWidth="1"/>
    <col min="7" max="7" width="14.42578125" customWidth="1"/>
    <col min="8" max="8" width="14.85546875" customWidth="1"/>
    <col min="9" max="14" width="9.140625" customWidth="1"/>
  </cols>
  <sheetData>
    <row r="1" spans="1:8" ht="60" customHeight="1" thickBot="1" x14ac:dyDescent="0.25">
      <c r="A1" s="845" t="s">
        <v>691</v>
      </c>
      <c r="B1" s="845" t="s">
        <v>673</v>
      </c>
      <c r="C1" s="845" t="s">
        <v>667</v>
      </c>
      <c r="D1" s="845" t="s">
        <v>191</v>
      </c>
      <c r="E1" s="217" t="s">
        <v>192</v>
      </c>
      <c r="F1" s="217" t="s">
        <v>193</v>
      </c>
      <c r="G1" s="217" t="s">
        <v>194</v>
      </c>
      <c r="H1" s="217" t="s">
        <v>195</v>
      </c>
    </row>
    <row r="2" spans="1:8" ht="18.75" customHeight="1" thickBot="1" x14ac:dyDescent="0.25">
      <c r="A2" s="887" t="s">
        <v>18</v>
      </c>
      <c r="B2" s="887" t="s">
        <v>18</v>
      </c>
      <c r="C2" s="887" t="s">
        <v>18</v>
      </c>
      <c r="D2" s="953"/>
      <c r="E2" s="219" t="s">
        <v>196</v>
      </c>
      <c r="F2" s="219" t="s">
        <v>197</v>
      </c>
      <c r="G2" s="219" t="s">
        <v>197</v>
      </c>
      <c r="H2" s="219" t="s">
        <v>197</v>
      </c>
    </row>
    <row r="3" spans="1:8" ht="5.25" customHeight="1" thickBot="1" x14ac:dyDescent="0.25">
      <c r="A3" s="888"/>
      <c r="B3" s="888"/>
      <c r="C3" s="888"/>
      <c r="D3" s="8"/>
      <c r="E3" s="8"/>
      <c r="F3" s="8"/>
      <c r="G3" s="10"/>
      <c r="H3" s="220"/>
    </row>
    <row r="4" spans="1:8" ht="15" customHeight="1" x14ac:dyDescent="0.25">
      <c r="A4" s="889">
        <v>0</v>
      </c>
      <c r="B4" s="889">
        <v>0</v>
      </c>
      <c r="C4" s="842">
        <v>0</v>
      </c>
      <c r="D4" s="842">
        <v>0</v>
      </c>
      <c r="E4" s="843">
        <v>23354</v>
      </c>
      <c r="F4" s="843">
        <v>22572</v>
      </c>
      <c r="G4" s="843">
        <v>22572</v>
      </c>
      <c r="H4" s="844">
        <v>22572</v>
      </c>
    </row>
    <row r="5" spans="1:8" ht="15" customHeight="1" x14ac:dyDescent="0.25">
      <c r="A5" s="890">
        <v>0</v>
      </c>
      <c r="B5" s="890">
        <v>0</v>
      </c>
      <c r="C5" s="832">
        <v>0</v>
      </c>
      <c r="D5" s="832">
        <v>1</v>
      </c>
      <c r="E5" s="833">
        <v>23354</v>
      </c>
      <c r="F5" s="833">
        <v>22572</v>
      </c>
      <c r="G5" s="833">
        <v>22572</v>
      </c>
      <c r="H5" s="836">
        <v>22572</v>
      </c>
    </row>
    <row r="6" spans="1:8" ht="15" customHeight="1" x14ac:dyDescent="0.25">
      <c r="A6" s="890">
        <v>0</v>
      </c>
      <c r="B6" s="890">
        <v>0</v>
      </c>
      <c r="C6" s="832">
        <f>C4+1</f>
        <v>1</v>
      </c>
      <c r="D6" s="832">
        <v>2</v>
      </c>
      <c r="E6" s="834">
        <v>23354</v>
      </c>
      <c r="F6" s="835">
        <v>22572</v>
      </c>
      <c r="G6" s="835">
        <v>22572</v>
      </c>
      <c r="H6" s="837">
        <v>22572</v>
      </c>
    </row>
    <row r="7" spans="1:8" ht="15" customHeight="1" x14ac:dyDescent="0.25">
      <c r="A7" s="890">
        <v>0</v>
      </c>
      <c r="B7" s="890">
        <f>B6+1</f>
        <v>1</v>
      </c>
      <c r="C7" s="832">
        <f>C6+1</f>
        <v>2</v>
      </c>
      <c r="D7" s="832">
        <v>3</v>
      </c>
      <c r="E7" s="834">
        <v>23354</v>
      </c>
      <c r="F7" s="835">
        <v>22572</v>
      </c>
      <c r="G7" s="835">
        <v>22572</v>
      </c>
      <c r="H7" s="837">
        <v>22572</v>
      </c>
    </row>
    <row r="8" spans="1:8" ht="15" customHeight="1" x14ac:dyDescent="0.25">
      <c r="A8" s="890">
        <f t="shared" ref="A8" si="0">A7+1</f>
        <v>1</v>
      </c>
      <c r="B8" s="890">
        <f t="shared" ref="B8:D23" si="1">B7+1</f>
        <v>2</v>
      </c>
      <c r="C8" s="832">
        <f t="shared" si="1"/>
        <v>3</v>
      </c>
      <c r="D8" s="832">
        <f t="shared" si="1"/>
        <v>4</v>
      </c>
      <c r="E8" s="834">
        <f t="shared" ref="E8:E24" si="2">E7+437</f>
        <v>23791</v>
      </c>
      <c r="F8" s="835">
        <f t="shared" ref="F8:H23" si="3">F7+395</f>
        <v>22967</v>
      </c>
      <c r="G8" s="835">
        <f t="shared" si="3"/>
        <v>22967</v>
      </c>
      <c r="H8" s="837">
        <f t="shared" si="3"/>
        <v>22967</v>
      </c>
    </row>
    <row r="9" spans="1:8" ht="15" customHeight="1" x14ac:dyDescent="0.25">
      <c r="A9" s="890">
        <f t="shared" ref="A9" si="4">A8+1</f>
        <v>2</v>
      </c>
      <c r="B9" s="890">
        <f t="shared" si="1"/>
        <v>3</v>
      </c>
      <c r="C9" s="832">
        <f t="shared" si="1"/>
        <v>4</v>
      </c>
      <c r="D9" s="832">
        <f t="shared" si="1"/>
        <v>5</v>
      </c>
      <c r="E9" s="834">
        <f t="shared" si="2"/>
        <v>24228</v>
      </c>
      <c r="F9" s="835">
        <f t="shared" si="3"/>
        <v>23362</v>
      </c>
      <c r="G9" s="835">
        <f t="shared" si="3"/>
        <v>23362</v>
      </c>
      <c r="H9" s="837">
        <f t="shared" si="3"/>
        <v>23362</v>
      </c>
    </row>
    <row r="10" spans="1:8" ht="15" customHeight="1" x14ac:dyDescent="0.25">
      <c r="A10" s="890">
        <f t="shared" ref="A10" si="5">A9+1</f>
        <v>3</v>
      </c>
      <c r="B10" s="890">
        <f t="shared" si="1"/>
        <v>4</v>
      </c>
      <c r="C10" s="832">
        <f t="shared" si="1"/>
        <v>5</v>
      </c>
      <c r="D10" s="832">
        <f t="shared" si="1"/>
        <v>6</v>
      </c>
      <c r="E10" s="834">
        <f t="shared" si="2"/>
        <v>24665</v>
      </c>
      <c r="F10" s="835">
        <f t="shared" si="3"/>
        <v>23757</v>
      </c>
      <c r="G10" s="835">
        <f t="shared" si="3"/>
        <v>23757</v>
      </c>
      <c r="H10" s="837">
        <f t="shared" si="3"/>
        <v>23757</v>
      </c>
    </row>
    <row r="11" spans="1:8" ht="15" customHeight="1" x14ac:dyDescent="0.25">
      <c r="A11" s="890">
        <f t="shared" ref="A11" si="6">A10+1</f>
        <v>4</v>
      </c>
      <c r="B11" s="890">
        <f t="shared" si="1"/>
        <v>5</v>
      </c>
      <c r="C11" s="832">
        <f t="shared" si="1"/>
        <v>6</v>
      </c>
      <c r="D11" s="832">
        <f t="shared" si="1"/>
        <v>7</v>
      </c>
      <c r="E11" s="834">
        <f t="shared" si="2"/>
        <v>25102</v>
      </c>
      <c r="F11" s="835">
        <f t="shared" si="3"/>
        <v>24152</v>
      </c>
      <c r="G11" s="835">
        <f t="shared" si="3"/>
        <v>24152</v>
      </c>
      <c r="H11" s="837">
        <f t="shared" si="3"/>
        <v>24152</v>
      </c>
    </row>
    <row r="12" spans="1:8" ht="15" customHeight="1" x14ac:dyDescent="0.25">
      <c r="A12" s="890">
        <f t="shared" ref="A12" si="7">A11+1</f>
        <v>5</v>
      </c>
      <c r="B12" s="890">
        <f t="shared" si="1"/>
        <v>6</v>
      </c>
      <c r="C12" s="832">
        <f t="shared" si="1"/>
        <v>7</v>
      </c>
      <c r="D12" s="832">
        <f t="shared" si="1"/>
        <v>8</v>
      </c>
      <c r="E12" s="834">
        <f t="shared" si="2"/>
        <v>25539</v>
      </c>
      <c r="F12" s="835">
        <f t="shared" si="3"/>
        <v>24547</v>
      </c>
      <c r="G12" s="835">
        <f t="shared" si="3"/>
        <v>24547</v>
      </c>
      <c r="H12" s="837">
        <f t="shared" si="3"/>
        <v>24547</v>
      </c>
    </row>
    <row r="13" spans="1:8" ht="15" customHeight="1" x14ac:dyDescent="0.25">
      <c r="A13" s="890">
        <f t="shared" ref="A13" si="8">A12+1</f>
        <v>6</v>
      </c>
      <c r="B13" s="890">
        <f t="shared" si="1"/>
        <v>7</v>
      </c>
      <c r="C13" s="832">
        <f t="shared" si="1"/>
        <v>8</v>
      </c>
      <c r="D13" s="832">
        <f t="shared" si="1"/>
        <v>9</v>
      </c>
      <c r="E13" s="834">
        <f t="shared" si="2"/>
        <v>25976</v>
      </c>
      <c r="F13" s="835">
        <f t="shared" si="3"/>
        <v>24942</v>
      </c>
      <c r="G13" s="835">
        <f t="shared" si="3"/>
        <v>24942</v>
      </c>
      <c r="H13" s="837">
        <f t="shared" si="3"/>
        <v>24942</v>
      </c>
    </row>
    <row r="14" spans="1:8" ht="15" customHeight="1" x14ac:dyDescent="0.25">
      <c r="A14" s="890">
        <f t="shared" ref="A14" si="9">A13+1</f>
        <v>7</v>
      </c>
      <c r="B14" s="890">
        <f t="shared" si="1"/>
        <v>8</v>
      </c>
      <c r="C14" s="832">
        <f t="shared" si="1"/>
        <v>9</v>
      </c>
      <c r="D14" s="832">
        <f t="shared" si="1"/>
        <v>10</v>
      </c>
      <c r="E14" s="834">
        <f t="shared" si="2"/>
        <v>26413</v>
      </c>
      <c r="F14" s="835">
        <f t="shared" si="3"/>
        <v>25337</v>
      </c>
      <c r="G14" s="835">
        <f t="shared" si="3"/>
        <v>25337</v>
      </c>
      <c r="H14" s="837">
        <f t="shared" si="3"/>
        <v>25337</v>
      </c>
    </row>
    <row r="15" spans="1:8" ht="15" customHeight="1" x14ac:dyDescent="0.25">
      <c r="A15" s="890">
        <f t="shared" ref="A15" si="10">A14+1</f>
        <v>8</v>
      </c>
      <c r="B15" s="890">
        <f t="shared" si="1"/>
        <v>9</v>
      </c>
      <c r="C15" s="832">
        <f t="shared" si="1"/>
        <v>10</v>
      </c>
      <c r="D15" s="832">
        <f t="shared" si="1"/>
        <v>11</v>
      </c>
      <c r="E15" s="834">
        <f t="shared" si="2"/>
        <v>26850</v>
      </c>
      <c r="F15" s="835">
        <f t="shared" si="3"/>
        <v>25732</v>
      </c>
      <c r="G15" s="835">
        <f t="shared" si="3"/>
        <v>25732</v>
      </c>
      <c r="H15" s="837">
        <f t="shared" si="3"/>
        <v>25732</v>
      </c>
    </row>
    <row r="16" spans="1:8" ht="15" customHeight="1" x14ac:dyDescent="0.25">
      <c r="A16" s="890">
        <f t="shared" ref="A16" si="11">A15+1</f>
        <v>9</v>
      </c>
      <c r="B16" s="890">
        <f t="shared" si="1"/>
        <v>10</v>
      </c>
      <c r="C16" s="832">
        <f t="shared" si="1"/>
        <v>11</v>
      </c>
      <c r="D16" s="832">
        <f t="shared" si="1"/>
        <v>12</v>
      </c>
      <c r="E16" s="834">
        <f t="shared" si="2"/>
        <v>27287</v>
      </c>
      <c r="F16" s="835">
        <f t="shared" si="3"/>
        <v>26127</v>
      </c>
      <c r="G16" s="835">
        <f t="shared" si="3"/>
        <v>26127</v>
      </c>
      <c r="H16" s="837">
        <f t="shared" si="3"/>
        <v>26127</v>
      </c>
    </row>
    <row r="17" spans="1:8" ht="15" customHeight="1" x14ac:dyDescent="0.25">
      <c r="A17" s="890">
        <f t="shared" ref="A17" si="12">A16+1</f>
        <v>10</v>
      </c>
      <c r="B17" s="890">
        <f t="shared" si="1"/>
        <v>11</v>
      </c>
      <c r="C17" s="832">
        <f t="shared" si="1"/>
        <v>12</v>
      </c>
      <c r="D17" s="832">
        <f t="shared" si="1"/>
        <v>13</v>
      </c>
      <c r="E17" s="834">
        <f t="shared" si="2"/>
        <v>27724</v>
      </c>
      <c r="F17" s="835">
        <f t="shared" si="3"/>
        <v>26522</v>
      </c>
      <c r="G17" s="835">
        <f t="shared" si="3"/>
        <v>26522</v>
      </c>
      <c r="H17" s="837">
        <f t="shared" si="3"/>
        <v>26522</v>
      </c>
    </row>
    <row r="18" spans="1:8" ht="15" customHeight="1" x14ac:dyDescent="0.25">
      <c r="A18" s="890">
        <f t="shared" ref="A18" si="13">A17+1</f>
        <v>11</v>
      </c>
      <c r="B18" s="890">
        <f t="shared" si="1"/>
        <v>12</v>
      </c>
      <c r="C18" s="832">
        <f t="shared" si="1"/>
        <v>13</v>
      </c>
      <c r="D18" s="832">
        <f t="shared" si="1"/>
        <v>14</v>
      </c>
      <c r="E18" s="834">
        <f t="shared" si="2"/>
        <v>28161</v>
      </c>
      <c r="F18" s="835">
        <f t="shared" si="3"/>
        <v>26917</v>
      </c>
      <c r="G18" s="835">
        <f t="shared" si="3"/>
        <v>26917</v>
      </c>
      <c r="H18" s="837">
        <f t="shared" si="3"/>
        <v>26917</v>
      </c>
    </row>
    <row r="19" spans="1:8" ht="15" customHeight="1" x14ac:dyDescent="0.25">
      <c r="A19" s="890">
        <f t="shared" ref="A19" si="14">A18+1</f>
        <v>12</v>
      </c>
      <c r="B19" s="890">
        <f t="shared" si="1"/>
        <v>13</v>
      </c>
      <c r="C19" s="832">
        <f t="shared" si="1"/>
        <v>14</v>
      </c>
      <c r="D19" s="832">
        <f t="shared" si="1"/>
        <v>15</v>
      </c>
      <c r="E19" s="834">
        <f t="shared" si="2"/>
        <v>28598</v>
      </c>
      <c r="F19" s="835">
        <f t="shared" si="3"/>
        <v>27312</v>
      </c>
      <c r="G19" s="835">
        <f t="shared" si="3"/>
        <v>27312</v>
      </c>
      <c r="H19" s="837">
        <f t="shared" si="3"/>
        <v>27312</v>
      </c>
    </row>
    <row r="20" spans="1:8" ht="15" customHeight="1" x14ac:dyDescent="0.25">
      <c r="A20" s="890">
        <f t="shared" ref="A20" si="15">A19+1</f>
        <v>13</v>
      </c>
      <c r="B20" s="890">
        <f t="shared" si="1"/>
        <v>14</v>
      </c>
      <c r="C20" s="832">
        <f t="shared" si="1"/>
        <v>15</v>
      </c>
      <c r="D20" s="832">
        <f t="shared" si="1"/>
        <v>16</v>
      </c>
      <c r="E20" s="834">
        <f t="shared" si="2"/>
        <v>29035</v>
      </c>
      <c r="F20" s="835">
        <f t="shared" si="3"/>
        <v>27707</v>
      </c>
      <c r="G20" s="835">
        <f t="shared" si="3"/>
        <v>27707</v>
      </c>
      <c r="H20" s="837">
        <f t="shared" si="3"/>
        <v>27707</v>
      </c>
    </row>
    <row r="21" spans="1:8" ht="15" customHeight="1" x14ac:dyDescent="0.25">
      <c r="A21" s="890">
        <f t="shared" ref="A21" si="16">A20+1</f>
        <v>14</v>
      </c>
      <c r="B21" s="890">
        <f t="shared" si="1"/>
        <v>15</v>
      </c>
      <c r="C21" s="832">
        <f t="shared" si="1"/>
        <v>16</v>
      </c>
      <c r="D21" s="832">
        <f t="shared" si="1"/>
        <v>17</v>
      </c>
      <c r="E21" s="834">
        <f t="shared" si="2"/>
        <v>29472</v>
      </c>
      <c r="F21" s="835">
        <f t="shared" si="3"/>
        <v>28102</v>
      </c>
      <c r="G21" s="835">
        <f t="shared" si="3"/>
        <v>28102</v>
      </c>
      <c r="H21" s="837">
        <f t="shared" si="3"/>
        <v>28102</v>
      </c>
    </row>
    <row r="22" spans="1:8" ht="15" customHeight="1" x14ac:dyDescent="0.25">
      <c r="A22" s="890">
        <f t="shared" ref="A22" si="17">A21+1</f>
        <v>15</v>
      </c>
      <c r="B22" s="890">
        <f t="shared" si="1"/>
        <v>16</v>
      </c>
      <c r="C22" s="832">
        <f t="shared" si="1"/>
        <v>17</v>
      </c>
      <c r="D22" s="832">
        <f t="shared" si="1"/>
        <v>18</v>
      </c>
      <c r="E22" s="834">
        <f t="shared" si="2"/>
        <v>29909</v>
      </c>
      <c r="F22" s="835">
        <f t="shared" si="3"/>
        <v>28497</v>
      </c>
      <c r="G22" s="835">
        <f t="shared" si="3"/>
        <v>28497</v>
      </c>
      <c r="H22" s="837">
        <f t="shared" si="3"/>
        <v>28497</v>
      </c>
    </row>
    <row r="23" spans="1:8" ht="15" customHeight="1" x14ac:dyDescent="0.25">
      <c r="A23" s="890">
        <f t="shared" ref="A23" si="18">A22+1</f>
        <v>16</v>
      </c>
      <c r="B23" s="890">
        <f t="shared" si="1"/>
        <v>17</v>
      </c>
      <c r="C23" s="832">
        <f t="shared" si="1"/>
        <v>18</v>
      </c>
      <c r="D23" s="832">
        <f t="shared" si="1"/>
        <v>19</v>
      </c>
      <c r="E23" s="834">
        <f t="shared" si="2"/>
        <v>30346</v>
      </c>
      <c r="F23" s="835">
        <f t="shared" si="3"/>
        <v>28892</v>
      </c>
      <c r="G23" s="835">
        <f t="shared" si="3"/>
        <v>28892</v>
      </c>
      <c r="H23" s="837">
        <f t="shared" si="3"/>
        <v>28892</v>
      </c>
    </row>
    <row r="24" spans="1:8" ht="15" customHeight="1" x14ac:dyDescent="0.25">
      <c r="A24" s="890">
        <f t="shared" ref="A24" si="19">A23+1</f>
        <v>17</v>
      </c>
      <c r="B24" s="890">
        <f t="shared" ref="B24:D25" si="20">B23+1</f>
        <v>18</v>
      </c>
      <c r="C24" s="832">
        <f t="shared" si="20"/>
        <v>19</v>
      </c>
      <c r="D24" s="832">
        <f t="shared" si="20"/>
        <v>20</v>
      </c>
      <c r="E24" s="834">
        <f t="shared" si="2"/>
        <v>30783</v>
      </c>
      <c r="F24" s="835">
        <f t="shared" ref="F24:H39" si="21">F23+395</f>
        <v>29287</v>
      </c>
      <c r="G24" s="835">
        <f t="shared" si="21"/>
        <v>29287</v>
      </c>
      <c r="H24" s="837">
        <f t="shared" si="21"/>
        <v>29287</v>
      </c>
    </row>
    <row r="25" spans="1:8" ht="15" customHeight="1" x14ac:dyDescent="0.25">
      <c r="A25" s="890">
        <f t="shared" ref="A25" si="22">A24+1</f>
        <v>18</v>
      </c>
      <c r="B25" s="890">
        <f t="shared" si="20"/>
        <v>19</v>
      </c>
      <c r="C25" s="832">
        <f t="shared" si="20"/>
        <v>20</v>
      </c>
      <c r="D25" s="832">
        <f t="shared" si="20"/>
        <v>21</v>
      </c>
      <c r="E25" s="834">
        <f t="shared" ref="E25:E39" si="23">E24+437</f>
        <v>31220</v>
      </c>
      <c r="F25" s="835">
        <f t="shared" si="21"/>
        <v>29682</v>
      </c>
      <c r="G25" s="835">
        <f t="shared" si="21"/>
        <v>29682</v>
      </c>
      <c r="H25" s="837">
        <f t="shared" si="21"/>
        <v>29682</v>
      </c>
    </row>
    <row r="26" spans="1:8" ht="15" customHeight="1" x14ac:dyDescent="0.25">
      <c r="A26" s="890">
        <f t="shared" ref="A26" si="24">A25+1</f>
        <v>19</v>
      </c>
      <c r="B26" s="890">
        <f t="shared" ref="B26:D39" si="25">B25+1</f>
        <v>20</v>
      </c>
      <c r="C26" s="832">
        <f t="shared" si="25"/>
        <v>21</v>
      </c>
      <c r="D26" s="832">
        <f t="shared" si="25"/>
        <v>22</v>
      </c>
      <c r="E26" s="834">
        <f t="shared" si="23"/>
        <v>31657</v>
      </c>
      <c r="F26" s="835">
        <f t="shared" si="21"/>
        <v>30077</v>
      </c>
      <c r="G26" s="835">
        <f t="shared" si="21"/>
        <v>30077</v>
      </c>
      <c r="H26" s="837">
        <f t="shared" si="21"/>
        <v>30077</v>
      </c>
    </row>
    <row r="27" spans="1:8" ht="15" x14ac:dyDescent="0.25">
      <c r="A27" s="890">
        <f t="shared" ref="A27" si="26">A26+1</f>
        <v>20</v>
      </c>
      <c r="B27" s="890">
        <f t="shared" si="25"/>
        <v>21</v>
      </c>
      <c r="C27" s="832">
        <f t="shared" si="25"/>
        <v>22</v>
      </c>
      <c r="D27" s="832">
        <f t="shared" si="25"/>
        <v>23</v>
      </c>
      <c r="E27" s="834">
        <f t="shared" si="23"/>
        <v>32094</v>
      </c>
      <c r="F27" s="835">
        <f t="shared" si="21"/>
        <v>30472</v>
      </c>
      <c r="G27" s="835">
        <f t="shared" si="21"/>
        <v>30472</v>
      </c>
      <c r="H27" s="837">
        <f t="shared" si="21"/>
        <v>30472</v>
      </c>
    </row>
    <row r="28" spans="1:8" ht="15" x14ac:dyDescent="0.25">
      <c r="A28" s="890">
        <f t="shared" ref="A28" si="27">A27+1</f>
        <v>21</v>
      </c>
      <c r="B28" s="890">
        <f t="shared" si="25"/>
        <v>22</v>
      </c>
      <c r="C28" s="832">
        <f t="shared" si="25"/>
        <v>23</v>
      </c>
      <c r="D28" s="832">
        <f t="shared" si="25"/>
        <v>24</v>
      </c>
      <c r="E28" s="834">
        <f t="shared" si="23"/>
        <v>32531</v>
      </c>
      <c r="F28" s="835">
        <f t="shared" si="21"/>
        <v>30867</v>
      </c>
      <c r="G28" s="835">
        <f t="shared" si="21"/>
        <v>30867</v>
      </c>
      <c r="H28" s="837">
        <f t="shared" si="21"/>
        <v>30867</v>
      </c>
    </row>
    <row r="29" spans="1:8" ht="15" x14ac:dyDescent="0.25">
      <c r="A29" s="890">
        <f t="shared" ref="A29" si="28">A28+1</f>
        <v>22</v>
      </c>
      <c r="B29" s="890">
        <f t="shared" si="25"/>
        <v>23</v>
      </c>
      <c r="C29" s="832">
        <f t="shared" si="25"/>
        <v>24</v>
      </c>
      <c r="D29" s="832">
        <f t="shared" si="25"/>
        <v>25</v>
      </c>
      <c r="E29" s="834">
        <f t="shared" si="23"/>
        <v>32968</v>
      </c>
      <c r="F29" s="835">
        <f t="shared" si="21"/>
        <v>31262</v>
      </c>
      <c r="G29" s="835">
        <f t="shared" si="21"/>
        <v>31262</v>
      </c>
      <c r="H29" s="837">
        <f t="shared" si="21"/>
        <v>31262</v>
      </c>
    </row>
    <row r="30" spans="1:8" ht="15" x14ac:dyDescent="0.25">
      <c r="A30" s="890">
        <f t="shared" ref="A30" si="29">A29+1</f>
        <v>23</v>
      </c>
      <c r="B30" s="890">
        <f t="shared" si="25"/>
        <v>24</v>
      </c>
      <c r="C30" s="832">
        <f t="shared" si="25"/>
        <v>25</v>
      </c>
      <c r="D30" s="832">
        <f t="shared" si="25"/>
        <v>26</v>
      </c>
      <c r="E30" s="834">
        <f t="shared" si="23"/>
        <v>33405</v>
      </c>
      <c r="F30" s="835">
        <f t="shared" si="21"/>
        <v>31657</v>
      </c>
      <c r="G30" s="835">
        <f t="shared" si="21"/>
        <v>31657</v>
      </c>
      <c r="H30" s="837">
        <f t="shared" si="21"/>
        <v>31657</v>
      </c>
    </row>
    <row r="31" spans="1:8" ht="15" x14ac:dyDescent="0.25">
      <c r="A31" s="890">
        <f t="shared" ref="A31" si="30">A30+1</f>
        <v>24</v>
      </c>
      <c r="B31" s="890">
        <f t="shared" si="25"/>
        <v>25</v>
      </c>
      <c r="C31" s="832">
        <f t="shared" si="25"/>
        <v>26</v>
      </c>
      <c r="D31" s="832">
        <f t="shared" si="25"/>
        <v>27</v>
      </c>
      <c r="E31" s="834">
        <f t="shared" si="23"/>
        <v>33842</v>
      </c>
      <c r="F31" s="835">
        <f t="shared" si="21"/>
        <v>32052</v>
      </c>
      <c r="G31" s="835">
        <f t="shared" si="21"/>
        <v>32052</v>
      </c>
      <c r="H31" s="837">
        <f t="shared" si="21"/>
        <v>32052</v>
      </c>
    </row>
    <row r="32" spans="1:8" ht="15" x14ac:dyDescent="0.25">
      <c r="A32" s="890">
        <f t="shared" ref="A32" si="31">A31+1</f>
        <v>25</v>
      </c>
      <c r="B32" s="890">
        <f t="shared" si="25"/>
        <v>26</v>
      </c>
      <c r="C32" s="832">
        <f t="shared" si="25"/>
        <v>27</v>
      </c>
      <c r="D32" s="832">
        <f t="shared" si="25"/>
        <v>28</v>
      </c>
      <c r="E32" s="834">
        <f t="shared" si="23"/>
        <v>34279</v>
      </c>
      <c r="F32" s="835">
        <f t="shared" si="21"/>
        <v>32447</v>
      </c>
      <c r="G32" s="835">
        <f t="shared" si="21"/>
        <v>32447</v>
      </c>
      <c r="H32" s="837">
        <f t="shared" si="21"/>
        <v>32447</v>
      </c>
    </row>
    <row r="33" spans="1:8" ht="15" x14ac:dyDescent="0.25">
      <c r="A33" s="890">
        <f t="shared" ref="A33" si="32">A32+1</f>
        <v>26</v>
      </c>
      <c r="B33" s="890">
        <f t="shared" si="25"/>
        <v>27</v>
      </c>
      <c r="C33" s="832">
        <f t="shared" si="25"/>
        <v>28</v>
      </c>
      <c r="D33" s="832">
        <f t="shared" si="25"/>
        <v>29</v>
      </c>
      <c r="E33" s="834">
        <f t="shared" si="23"/>
        <v>34716</v>
      </c>
      <c r="F33" s="835">
        <f t="shared" si="21"/>
        <v>32842</v>
      </c>
      <c r="G33" s="835">
        <f t="shared" si="21"/>
        <v>32842</v>
      </c>
      <c r="H33" s="837">
        <f t="shared" si="21"/>
        <v>32842</v>
      </c>
    </row>
    <row r="34" spans="1:8" ht="15" x14ac:dyDescent="0.25">
      <c r="A34" s="890">
        <f t="shared" ref="A34" si="33">A33+1</f>
        <v>27</v>
      </c>
      <c r="B34" s="890">
        <f t="shared" si="25"/>
        <v>28</v>
      </c>
      <c r="C34" s="832">
        <f t="shared" si="25"/>
        <v>29</v>
      </c>
      <c r="D34" s="832">
        <f t="shared" si="25"/>
        <v>30</v>
      </c>
      <c r="E34" s="834">
        <f t="shared" si="23"/>
        <v>35153</v>
      </c>
      <c r="F34" s="835">
        <f t="shared" si="21"/>
        <v>33237</v>
      </c>
      <c r="G34" s="835">
        <f t="shared" si="21"/>
        <v>33237</v>
      </c>
      <c r="H34" s="837">
        <f t="shared" si="21"/>
        <v>33237</v>
      </c>
    </row>
    <row r="35" spans="1:8" ht="15" x14ac:dyDescent="0.25">
      <c r="A35" s="890">
        <f t="shared" ref="A35" si="34">A34+1</f>
        <v>28</v>
      </c>
      <c r="B35" s="890">
        <f t="shared" si="25"/>
        <v>29</v>
      </c>
      <c r="C35" s="832">
        <f t="shared" si="25"/>
        <v>30</v>
      </c>
      <c r="D35" s="832">
        <f t="shared" si="25"/>
        <v>31</v>
      </c>
      <c r="E35" s="834">
        <f t="shared" si="23"/>
        <v>35590</v>
      </c>
      <c r="F35" s="835">
        <f t="shared" si="21"/>
        <v>33632</v>
      </c>
      <c r="G35" s="835">
        <f t="shared" si="21"/>
        <v>33632</v>
      </c>
      <c r="H35" s="837">
        <f t="shared" si="21"/>
        <v>33632</v>
      </c>
    </row>
    <row r="36" spans="1:8" ht="15" x14ac:dyDescent="0.25">
      <c r="A36" s="890">
        <f t="shared" ref="A36" si="35">A35+1</f>
        <v>29</v>
      </c>
      <c r="B36" s="890">
        <f t="shared" si="25"/>
        <v>30</v>
      </c>
      <c r="C36" s="832">
        <f t="shared" si="25"/>
        <v>31</v>
      </c>
      <c r="D36" s="832">
        <f t="shared" si="25"/>
        <v>32</v>
      </c>
      <c r="E36" s="834">
        <f t="shared" si="23"/>
        <v>36027</v>
      </c>
      <c r="F36" s="835">
        <f t="shared" si="21"/>
        <v>34027</v>
      </c>
      <c r="G36" s="835">
        <f t="shared" si="21"/>
        <v>34027</v>
      </c>
      <c r="H36" s="837">
        <f t="shared" si="21"/>
        <v>34027</v>
      </c>
    </row>
    <row r="37" spans="1:8" ht="15" x14ac:dyDescent="0.25">
      <c r="A37" s="890">
        <f t="shared" ref="A37" si="36">A36+1</f>
        <v>30</v>
      </c>
      <c r="B37" s="890">
        <f t="shared" si="25"/>
        <v>31</v>
      </c>
      <c r="C37" s="832">
        <f t="shared" si="25"/>
        <v>32</v>
      </c>
      <c r="D37" s="832">
        <f t="shared" si="25"/>
        <v>33</v>
      </c>
      <c r="E37" s="834">
        <f t="shared" si="23"/>
        <v>36464</v>
      </c>
      <c r="F37" s="835">
        <f t="shared" si="21"/>
        <v>34422</v>
      </c>
      <c r="G37" s="835">
        <f t="shared" si="21"/>
        <v>34422</v>
      </c>
      <c r="H37" s="837">
        <f t="shared" si="21"/>
        <v>34422</v>
      </c>
    </row>
    <row r="38" spans="1:8" ht="15" x14ac:dyDescent="0.25">
      <c r="A38" s="890">
        <f t="shared" ref="A38" si="37">A37+1</f>
        <v>31</v>
      </c>
      <c r="B38" s="890">
        <f t="shared" si="25"/>
        <v>32</v>
      </c>
      <c r="C38" s="832">
        <f t="shared" si="25"/>
        <v>33</v>
      </c>
      <c r="D38" s="832">
        <f t="shared" si="25"/>
        <v>34</v>
      </c>
      <c r="E38" s="834">
        <f t="shared" si="23"/>
        <v>36901</v>
      </c>
      <c r="F38" s="835">
        <f t="shared" si="21"/>
        <v>34817</v>
      </c>
      <c r="G38" s="835">
        <f t="shared" si="21"/>
        <v>34817</v>
      </c>
      <c r="H38" s="837">
        <f t="shared" si="21"/>
        <v>34817</v>
      </c>
    </row>
    <row r="39" spans="1:8" ht="15.75" thickBot="1" x14ac:dyDescent="0.3">
      <c r="A39" s="891">
        <f t="shared" ref="A39" si="38">A38+1</f>
        <v>32</v>
      </c>
      <c r="B39" s="891">
        <f t="shared" si="25"/>
        <v>33</v>
      </c>
      <c r="C39" s="838">
        <f t="shared" si="25"/>
        <v>34</v>
      </c>
      <c r="D39" s="838">
        <f t="shared" si="25"/>
        <v>35</v>
      </c>
      <c r="E39" s="839">
        <f t="shared" si="23"/>
        <v>37338</v>
      </c>
      <c r="F39" s="840">
        <f t="shared" si="21"/>
        <v>35212</v>
      </c>
      <c r="G39" s="840">
        <f t="shared" si="21"/>
        <v>35212</v>
      </c>
      <c r="H39" s="841">
        <f t="shared" si="21"/>
        <v>35212</v>
      </c>
    </row>
    <row r="40" spans="1:8" x14ac:dyDescent="0.2">
      <c r="E40" s="8"/>
      <c r="F40" s="8"/>
      <c r="G40" s="448"/>
      <c r="H40" s="448"/>
    </row>
    <row r="41" spans="1:8" x14ac:dyDescent="0.2">
      <c r="A41" s="869"/>
      <c r="G41" s="448"/>
      <c r="H41" s="448"/>
    </row>
    <row r="42" spans="1:8" x14ac:dyDescent="0.2">
      <c r="E42" s="8"/>
      <c r="F42" s="8"/>
      <c r="G42" s="448"/>
      <c r="H42" s="448"/>
    </row>
    <row r="43" spans="1:8" x14ac:dyDescent="0.2">
      <c r="A43" s="954" t="s">
        <v>672</v>
      </c>
      <c r="B43" s="680"/>
      <c r="C43" s="680"/>
      <c r="D43" s="8"/>
      <c r="E43" s="8"/>
      <c r="F43" s="8"/>
      <c r="G43" s="8"/>
    </row>
    <row r="44" spans="1:8" x14ac:dyDescent="0.2">
      <c r="A44" s="954" t="s">
        <v>693</v>
      </c>
      <c r="B44" s="680"/>
      <c r="C44" s="680"/>
      <c r="D44" s="8"/>
      <c r="E44" s="8"/>
      <c r="F44" s="8"/>
      <c r="G44" s="8"/>
    </row>
  </sheetData>
  <pageMargins left="0.97" right="0.25" top="1.7118055555555556" bottom="1" header="0.5" footer="0.5"/>
  <pageSetup scale="89" fitToWidth="0" orientation="portrait" r:id="rId1"/>
  <headerFooter alignWithMargins="0">
    <oddHeader xml:space="preserve">&amp;C&amp;"Times New Roman,Bold"&amp;20Liberty County School Board
Clerical Personnel / School Level
Salary Schedule
Fiscal Year 2023-2024
</oddHeader>
    <oddFooter>&amp;L
&amp;"Times New Roman,Regular"&amp;14APPROVED: June 29, 2023&amp;R
Page 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43"/>
  <sheetViews>
    <sheetView zoomScale="75" zoomScaleNormal="75" zoomScalePageLayoutView="90" workbookViewId="0"/>
  </sheetViews>
  <sheetFormatPr defaultRowHeight="12.75" customHeight="1" x14ac:dyDescent="0.2"/>
  <cols>
    <col min="1" max="4" width="9.5703125" customWidth="1"/>
    <col min="5" max="5" width="10.140625" customWidth="1"/>
    <col min="6" max="6" width="11" customWidth="1"/>
    <col min="7" max="7" width="14.140625" customWidth="1"/>
    <col min="8" max="8" width="0.7109375" customWidth="1"/>
    <col min="9" max="9" width="10.85546875" customWidth="1"/>
    <col min="10" max="11" width="10.7109375" customWidth="1"/>
    <col min="12" max="12" width="13.42578125" customWidth="1"/>
    <col min="13" max="15" width="9.140625" customWidth="1"/>
  </cols>
  <sheetData>
    <row r="1" spans="1:12" ht="55.5" customHeight="1" thickBot="1" x14ac:dyDescent="0.25">
      <c r="A1" s="845" t="s">
        <v>692</v>
      </c>
      <c r="B1" s="845" t="s">
        <v>674</v>
      </c>
      <c r="C1" s="845" t="s">
        <v>675</v>
      </c>
      <c r="D1" s="558" t="s">
        <v>191</v>
      </c>
      <c r="E1" s="217" t="s">
        <v>198</v>
      </c>
      <c r="F1" s="217" t="s">
        <v>199</v>
      </c>
      <c r="G1" s="217" t="s">
        <v>200</v>
      </c>
      <c r="H1" s="217"/>
      <c r="I1" s="311" t="s">
        <v>201</v>
      </c>
      <c r="J1" s="217" t="s">
        <v>202</v>
      </c>
      <c r="K1" s="217" t="s">
        <v>203</v>
      </c>
      <c r="L1" s="217" t="s">
        <v>204</v>
      </c>
    </row>
    <row r="2" spans="1:12" ht="27" customHeight="1" thickBot="1" x14ac:dyDescent="0.25">
      <c r="A2" s="831" t="s">
        <v>9</v>
      </c>
      <c r="B2" s="831" t="s">
        <v>9</v>
      </c>
      <c r="C2" s="831" t="s">
        <v>9</v>
      </c>
      <c r="D2" s="423"/>
      <c r="E2" s="424" t="s">
        <v>205</v>
      </c>
      <c r="F2" s="424" t="s">
        <v>205</v>
      </c>
      <c r="G2" s="424" t="s">
        <v>205</v>
      </c>
      <c r="H2" s="424"/>
      <c r="I2" s="425" t="s">
        <v>206</v>
      </c>
      <c r="J2" s="424" t="s">
        <v>207</v>
      </c>
      <c r="K2" s="424" t="s">
        <v>207</v>
      </c>
      <c r="L2" s="424" t="s">
        <v>207</v>
      </c>
    </row>
    <row r="3" spans="1:12" ht="15" customHeight="1" x14ac:dyDescent="0.25">
      <c r="A3" s="955">
        <v>0</v>
      </c>
      <c r="B3" s="892">
        <v>0</v>
      </c>
      <c r="C3" s="892">
        <v>0</v>
      </c>
      <c r="D3" s="892">
        <v>0</v>
      </c>
      <c r="E3" s="284">
        <v>29529</v>
      </c>
      <c r="F3" s="284">
        <v>29529</v>
      </c>
      <c r="G3" s="284">
        <v>29529</v>
      </c>
      <c r="H3" s="284"/>
      <c r="I3" s="561">
        <v>25746</v>
      </c>
      <c r="J3" s="562">
        <v>25584</v>
      </c>
      <c r="K3" s="562">
        <v>25584</v>
      </c>
      <c r="L3" s="562">
        <v>25584</v>
      </c>
    </row>
    <row r="4" spans="1:12" ht="15" customHeight="1" x14ac:dyDescent="0.25">
      <c r="A4" s="956">
        <v>0</v>
      </c>
      <c r="B4" s="591">
        <v>0</v>
      </c>
      <c r="C4" s="591">
        <v>0</v>
      </c>
      <c r="D4" s="591">
        <v>1</v>
      </c>
      <c r="E4" s="566">
        <v>29529</v>
      </c>
      <c r="F4" s="566">
        <v>29529</v>
      </c>
      <c r="G4" s="566">
        <v>29529</v>
      </c>
      <c r="H4" s="566"/>
      <c r="I4" s="757">
        <v>25746</v>
      </c>
      <c r="J4" s="758">
        <v>25584</v>
      </c>
      <c r="K4" s="758">
        <v>25584</v>
      </c>
      <c r="L4" s="758">
        <v>25584</v>
      </c>
    </row>
    <row r="5" spans="1:12" ht="15" customHeight="1" x14ac:dyDescent="0.25">
      <c r="A5" s="956">
        <v>0</v>
      </c>
      <c r="B5" s="591">
        <v>0</v>
      </c>
      <c r="C5" s="591">
        <v>1</v>
      </c>
      <c r="D5" s="591">
        <v>2</v>
      </c>
      <c r="E5" s="285">
        <v>29529</v>
      </c>
      <c r="F5" s="285">
        <v>29529</v>
      </c>
      <c r="G5" s="285">
        <v>29529</v>
      </c>
      <c r="H5" s="285"/>
      <c r="I5" s="563">
        <v>25746</v>
      </c>
      <c r="J5" s="564">
        <v>25584</v>
      </c>
      <c r="K5" s="564">
        <v>25584</v>
      </c>
      <c r="L5" s="564">
        <v>25584</v>
      </c>
    </row>
    <row r="6" spans="1:12" ht="15" customHeight="1" x14ac:dyDescent="0.25">
      <c r="A6" s="226">
        <v>0</v>
      </c>
      <c r="B6" s="591">
        <f>B5+1</f>
        <v>1</v>
      </c>
      <c r="C6" s="591">
        <f>C5+1</f>
        <v>2</v>
      </c>
      <c r="D6" s="591">
        <v>3</v>
      </c>
      <c r="E6" s="285">
        <v>29529</v>
      </c>
      <c r="F6" s="285">
        <v>29529</v>
      </c>
      <c r="G6" s="285">
        <v>29529</v>
      </c>
      <c r="H6" s="285"/>
      <c r="I6" s="563">
        <v>25746</v>
      </c>
      <c r="J6" s="564">
        <v>25584</v>
      </c>
      <c r="K6" s="564">
        <v>25584</v>
      </c>
      <c r="L6" s="564">
        <v>25584</v>
      </c>
    </row>
    <row r="7" spans="1:12" ht="15" customHeight="1" x14ac:dyDescent="0.25">
      <c r="A7" s="226">
        <f t="shared" ref="A7:B37" si="0">A6+1</f>
        <v>1</v>
      </c>
      <c r="B7" s="591">
        <f t="shared" si="0"/>
        <v>2</v>
      </c>
      <c r="C7" s="591">
        <f t="shared" ref="C7:D23" si="1">C6+1</f>
        <v>3</v>
      </c>
      <c r="D7" s="591">
        <v>4</v>
      </c>
      <c r="E7" s="285">
        <f t="shared" ref="E7:E37" si="2">E6+745</f>
        <v>30274</v>
      </c>
      <c r="F7" s="285">
        <f t="shared" ref="F7:F37" si="3">F6+745</f>
        <v>30274</v>
      </c>
      <c r="G7" s="285">
        <f t="shared" ref="G7:G37" si="4">G6+745</f>
        <v>30274</v>
      </c>
      <c r="H7" s="285"/>
      <c r="I7" s="563">
        <f t="shared" ref="I7:I37" si="5">I6+809</f>
        <v>26555</v>
      </c>
      <c r="J7" s="564">
        <f t="shared" ref="J7:J37" si="6">J6+710</f>
        <v>26294</v>
      </c>
      <c r="K7" s="564">
        <f t="shared" ref="K7:L37" si="7">K6+710</f>
        <v>26294</v>
      </c>
      <c r="L7" s="564">
        <f t="shared" si="7"/>
        <v>26294</v>
      </c>
    </row>
    <row r="8" spans="1:12" ht="15" customHeight="1" x14ac:dyDescent="0.25">
      <c r="A8" s="226">
        <f t="shared" si="0"/>
        <v>2</v>
      </c>
      <c r="B8" s="591">
        <f t="shared" si="0"/>
        <v>3</v>
      </c>
      <c r="C8" s="591">
        <f t="shared" si="1"/>
        <v>4</v>
      </c>
      <c r="D8" s="591">
        <f t="shared" si="1"/>
        <v>5</v>
      </c>
      <c r="E8" s="285">
        <f t="shared" si="2"/>
        <v>31019</v>
      </c>
      <c r="F8" s="285">
        <f t="shared" si="3"/>
        <v>31019</v>
      </c>
      <c r="G8" s="285">
        <f t="shared" si="4"/>
        <v>31019</v>
      </c>
      <c r="H8" s="285"/>
      <c r="I8" s="563">
        <f t="shared" si="5"/>
        <v>27364</v>
      </c>
      <c r="J8" s="564">
        <f t="shared" si="6"/>
        <v>27004</v>
      </c>
      <c r="K8" s="564">
        <f t="shared" si="7"/>
        <v>27004</v>
      </c>
      <c r="L8" s="564">
        <f t="shared" si="7"/>
        <v>27004</v>
      </c>
    </row>
    <row r="9" spans="1:12" ht="15" customHeight="1" x14ac:dyDescent="0.25">
      <c r="A9" s="226">
        <f t="shared" si="0"/>
        <v>3</v>
      </c>
      <c r="B9" s="591">
        <f t="shared" si="0"/>
        <v>4</v>
      </c>
      <c r="C9" s="591">
        <f t="shared" si="1"/>
        <v>5</v>
      </c>
      <c r="D9" s="591">
        <f t="shared" si="1"/>
        <v>6</v>
      </c>
      <c r="E9" s="285">
        <f t="shared" si="2"/>
        <v>31764</v>
      </c>
      <c r="F9" s="285">
        <f t="shared" si="3"/>
        <v>31764</v>
      </c>
      <c r="G9" s="285">
        <f t="shared" si="4"/>
        <v>31764</v>
      </c>
      <c r="H9" s="285"/>
      <c r="I9" s="563">
        <f t="shared" si="5"/>
        <v>28173</v>
      </c>
      <c r="J9" s="564">
        <f t="shared" si="6"/>
        <v>27714</v>
      </c>
      <c r="K9" s="564">
        <f t="shared" si="7"/>
        <v>27714</v>
      </c>
      <c r="L9" s="564">
        <f t="shared" si="7"/>
        <v>27714</v>
      </c>
    </row>
    <row r="10" spans="1:12" ht="15" customHeight="1" x14ac:dyDescent="0.25">
      <c r="A10" s="226">
        <f t="shared" si="0"/>
        <v>4</v>
      </c>
      <c r="B10" s="591">
        <f t="shared" si="0"/>
        <v>5</v>
      </c>
      <c r="C10" s="591">
        <f t="shared" si="1"/>
        <v>6</v>
      </c>
      <c r="D10" s="591">
        <f t="shared" si="1"/>
        <v>7</v>
      </c>
      <c r="E10" s="285">
        <f t="shared" si="2"/>
        <v>32509</v>
      </c>
      <c r="F10" s="285">
        <f t="shared" si="3"/>
        <v>32509</v>
      </c>
      <c r="G10" s="285">
        <f t="shared" si="4"/>
        <v>32509</v>
      </c>
      <c r="H10" s="285"/>
      <c r="I10" s="563">
        <f t="shared" si="5"/>
        <v>28982</v>
      </c>
      <c r="J10" s="564">
        <f t="shared" si="6"/>
        <v>28424</v>
      </c>
      <c r="K10" s="564">
        <f t="shared" si="7"/>
        <v>28424</v>
      </c>
      <c r="L10" s="564">
        <f t="shared" si="7"/>
        <v>28424</v>
      </c>
    </row>
    <row r="11" spans="1:12" ht="15" customHeight="1" x14ac:dyDescent="0.25">
      <c r="A11" s="226">
        <f t="shared" si="0"/>
        <v>5</v>
      </c>
      <c r="B11" s="591">
        <f t="shared" si="0"/>
        <v>6</v>
      </c>
      <c r="C11" s="591">
        <f t="shared" si="1"/>
        <v>7</v>
      </c>
      <c r="D11" s="591">
        <f t="shared" si="1"/>
        <v>8</v>
      </c>
      <c r="E11" s="285">
        <f t="shared" si="2"/>
        <v>33254</v>
      </c>
      <c r="F11" s="285">
        <f t="shared" si="3"/>
        <v>33254</v>
      </c>
      <c r="G11" s="285">
        <f t="shared" si="4"/>
        <v>33254</v>
      </c>
      <c r="H11" s="285"/>
      <c r="I11" s="563">
        <f t="shared" si="5"/>
        <v>29791</v>
      </c>
      <c r="J11" s="564">
        <f t="shared" si="6"/>
        <v>29134</v>
      </c>
      <c r="K11" s="564">
        <f t="shared" si="7"/>
        <v>29134</v>
      </c>
      <c r="L11" s="564">
        <f t="shared" si="7"/>
        <v>29134</v>
      </c>
    </row>
    <row r="12" spans="1:12" ht="15" customHeight="1" x14ac:dyDescent="0.25">
      <c r="A12" s="226">
        <f t="shared" si="0"/>
        <v>6</v>
      </c>
      <c r="B12" s="591">
        <f t="shared" si="0"/>
        <v>7</v>
      </c>
      <c r="C12" s="591">
        <f t="shared" ref="C12:D19" si="8">C11+1</f>
        <v>8</v>
      </c>
      <c r="D12" s="591">
        <f t="shared" si="8"/>
        <v>9</v>
      </c>
      <c r="E12" s="285">
        <f t="shared" si="2"/>
        <v>33999</v>
      </c>
      <c r="F12" s="285">
        <f t="shared" si="3"/>
        <v>33999</v>
      </c>
      <c r="G12" s="285">
        <f t="shared" si="4"/>
        <v>33999</v>
      </c>
      <c r="H12" s="285"/>
      <c r="I12" s="563">
        <f t="shared" si="5"/>
        <v>30600</v>
      </c>
      <c r="J12" s="564">
        <f t="shared" si="6"/>
        <v>29844</v>
      </c>
      <c r="K12" s="564">
        <f t="shared" si="7"/>
        <v>29844</v>
      </c>
      <c r="L12" s="564">
        <f t="shared" si="7"/>
        <v>29844</v>
      </c>
    </row>
    <row r="13" spans="1:12" ht="15" customHeight="1" x14ac:dyDescent="0.25">
      <c r="A13" s="226">
        <f t="shared" si="0"/>
        <v>7</v>
      </c>
      <c r="B13" s="591">
        <f t="shared" si="0"/>
        <v>8</v>
      </c>
      <c r="C13" s="591">
        <f t="shared" si="8"/>
        <v>9</v>
      </c>
      <c r="D13" s="591">
        <f t="shared" si="8"/>
        <v>10</v>
      </c>
      <c r="E13" s="285">
        <f t="shared" si="2"/>
        <v>34744</v>
      </c>
      <c r="F13" s="285">
        <f t="shared" si="3"/>
        <v>34744</v>
      </c>
      <c r="G13" s="285">
        <f t="shared" si="4"/>
        <v>34744</v>
      </c>
      <c r="H13" s="285"/>
      <c r="I13" s="563">
        <f t="shared" si="5"/>
        <v>31409</v>
      </c>
      <c r="J13" s="564">
        <f t="shared" si="6"/>
        <v>30554</v>
      </c>
      <c r="K13" s="564">
        <f t="shared" si="7"/>
        <v>30554</v>
      </c>
      <c r="L13" s="564">
        <f t="shared" si="7"/>
        <v>30554</v>
      </c>
    </row>
    <row r="14" spans="1:12" ht="15" customHeight="1" x14ac:dyDescent="0.25">
      <c r="A14" s="226">
        <f t="shared" si="0"/>
        <v>8</v>
      </c>
      <c r="B14" s="591">
        <f t="shared" si="0"/>
        <v>9</v>
      </c>
      <c r="C14" s="591">
        <f t="shared" si="8"/>
        <v>10</v>
      </c>
      <c r="D14" s="591">
        <f t="shared" si="8"/>
        <v>11</v>
      </c>
      <c r="E14" s="285">
        <f t="shared" si="2"/>
        <v>35489</v>
      </c>
      <c r="F14" s="285">
        <f t="shared" si="3"/>
        <v>35489</v>
      </c>
      <c r="G14" s="285">
        <f t="shared" si="4"/>
        <v>35489</v>
      </c>
      <c r="H14" s="285"/>
      <c r="I14" s="563">
        <f t="shared" si="5"/>
        <v>32218</v>
      </c>
      <c r="J14" s="564">
        <f t="shared" si="6"/>
        <v>31264</v>
      </c>
      <c r="K14" s="564">
        <f t="shared" si="7"/>
        <v>31264</v>
      </c>
      <c r="L14" s="564">
        <f t="shared" si="7"/>
        <v>31264</v>
      </c>
    </row>
    <row r="15" spans="1:12" ht="15" customHeight="1" x14ac:dyDescent="0.25">
      <c r="A15" s="226">
        <f t="shared" si="0"/>
        <v>9</v>
      </c>
      <c r="B15" s="591">
        <f t="shared" si="0"/>
        <v>10</v>
      </c>
      <c r="C15" s="591">
        <f t="shared" si="8"/>
        <v>11</v>
      </c>
      <c r="D15" s="591">
        <f t="shared" si="8"/>
        <v>12</v>
      </c>
      <c r="E15" s="285">
        <f t="shared" si="2"/>
        <v>36234</v>
      </c>
      <c r="F15" s="285">
        <f t="shared" si="3"/>
        <v>36234</v>
      </c>
      <c r="G15" s="285">
        <f t="shared" si="4"/>
        <v>36234</v>
      </c>
      <c r="H15" s="285"/>
      <c r="I15" s="563">
        <f t="shared" si="5"/>
        <v>33027</v>
      </c>
      <c r="J15" s="564">
        <f t="shared" si="6"/>
        <v>31974</v>
      </c>
      <c r="K15" s="564">
        <f t="shared" si="7"/>
        <v>31974</v>
      </c>
      <c r="L15" s="564">
        <f t="shared" si="7"/>
        <v>31974</v>
      </c>
    </row>
    <row r="16" spans="1:12" ht="15" customHeight="1" x14ac:dyDescent="0.25">
      <c r="A16" s="226">
        <f t="shared" si="0"/>
        <v>10</v>
      </c>
      <c r="B16" s="591">
        <f t="shared" si="0"/>
        <v>11</v>
      </c>
      <c r="C16" s="591">
        <f t="shared" si="8"/>
        <v>12</v>
      </c>
      <c r="D16" s="591">
        <f t="shared" si="8"/>
        <v>13</v>
      </c>
      <c r="E16" s="285">
        <f t="shared" si="2"/>
        <v>36979</v>
      </c>
      <c r="F16" s="285">
        <f t="shared" si="3"/>
        <v>36979</v>
      </c>
      <c r="G16" s="285">
        <f t="shared" si="4"/>
        <v>36979</v>
      </c>
      <c r="H16" s="285"/>
      <c r="I16" s="563">
        <f t="shared" si="5"/>
        <v>33836</v>
      </c>
      <c r="J16" s="564">
        <f t="shared" si="6"/>
        <v>32684</v>
      </c>
      <c r="K16" s="564">
        <f t="shared" si="7"/>
        <v>32684</v>
      </c>
      <c r="L16" s="564">
        <f t="shared" si="7"/>
        <v>32684</v>
      </c>
    </row>
    <row r="17" spans="1:12" ht="15" customHeight="1" x14ac:dyDescent="0.25">
      <c r="A17" s="226">
        <f t="shared" si="0"/>
        <v>11</v>
      </c>
      <c r="B17" s="591">
        <f t="shared" si="0"/>
        <v>12</v>
      </c>
      <c r="C17" s="591">
        <f t="shared" si="8"/>
        <v>13</v>
      </c>
      <c r="D17" s="591">
        <f t="shared" si="8"/>
        <v>14</v>
      </c>
      <c r="E17" s="285">
        <f t="shared" si="2"/>
        <v>37724</v>
      </c>
      <c r="F17" s="285">
        <f t="shared" si="3"/>
        <v>37724</v>
      </c>
      <c r="G17" s="285">
        <f t="shared" si="4"/>
        <v>37724</v>
      </c>
      <c r="H17" s="285"/>
      <c r="I17" s="563">
        <f t="shared" si="5"/>
        <v>34645</v>
      </c>
      <c r="J17" s="564">
        <f t="shared" si="6"/>
        <v>33394</v>
      </c>
      <c r="K17" s="564">
        <f t="shared" si="7"/>
        <v>33394</v>
      </c>
      <c r="L17" s="564">
        <f t="shared" si="7"/>
        <v>33394</v>
      </c>
    </row>
    <row r="18" spans="1:12" ht="15" customHeight="1" x14ac:dyDescent="0.25">
      <c r="A18" s="226">
        <f t="shared" si="0"/>
        <v>12</v>
      </c>
      <c r="B18" s="591">
        <f t="shared" si="0"/>
        <v>13</v>
      </c>
      <c r="C18" s="591">
        <f t="shared" si="8"/>
        <v>14</v>
      </c>
      <c r="D18" s="591">
        <f t="shared" si="8"/>
        <v>15</v>
      </c>
      <c r="E18" s="285">
        <f t="shared" si="2"/>
        <v>38469</v>
      </c>
      <c r="F18" s="285">
        <f t="shared" si="3"/>
        <v>38469</v>
      </c>
      <c r="G18" s="285">
        <f t="shared" si="4"/>
        <v>38469</v>
      </c>
      <c r="H18" s="285"/>
      <c r="I18" s="563">
        <f t="shared" si="5"/>
        <v>35454</v>
      </c>
      <c r="J18" s="564">
        <f t="shared" si="6"/>
        <v>34104</v>
      </c>
      <c r="K18" s="564">
        <f t="shared" si="7"/>
        <v>34104</v>
      </c>
      <c r="L18" s="564">
        <f t="shared" si="7"/>
        <v>34104</v>
      </c>
    </row>
    <row r="19" spans="1:12" ht="15" customHeight="1" x14ac:dyDescent="0.25">
      <c r="A19" s="226">
        <f t="shared" si="0"/>
        <v>13</v>
      </c>
      <c r="B19" s="591">
        <f t="shared" si="0"/>
        <v>14</v>
      </c>
      <c r="C19" s="591">
        <f t="shared" si="8"/>
        <v>15</v>
      </c>
      <c r="D19" s="591">
        <f t="shared" si="8"/>
        <v>16</v>
      </c>
      <c r="E19" s="285">
        <f t="shared" si="2"/>
        <v>39214</v>
      </c>
      <c r="F19" s="285">
        <f t="shared" si="3"/>
        <v>39214</v>
      </c>
      <c r="G19" s="285">
        <f t="shared" si="4"/>
        <v>39214</v>
      </c>
      <c r="H19" s="285"/>
      <c r="I19" s="563">
        <f t="shared" si="5"/>
        <v>36263</v>
      </c>
      <c r="J19" s="564">
        <f t="shared" si="6"/>
        <v>34814</v>
      </c>
      <c r="K19" s="564">
        <f t="shared" si="7"/>
        <v>34814</v>
      </c>
      <c r="L19" s="564">
        <f t="shared" si="7"/>
        <v>34814</v>
      </c>
    </row>
    <row r="20" spans="1:12" ht="15" customHeight="1" x14ac:dyDescent="0.25">
      <c r="A20" s="226">
        <f t="shared" si="0"/>
        <v>14</v>
      </c>
      <c r="B20" s="591">
        <f t="shared" si="0"/>
        <v>15</v>
      </c>
      <c r="C20" s="591">
        <f t="shared" si="1"/>
        <v>16</v>
      </c>
      <c r="D20" s="591">
        <f t="shared" si="1"/>
        <v>17</v>
      </c>
      <c r="E20" s="285">
        <f t="shared" si="2"/>
        <v>39959</v>
      </c>
      <c r="F20" s="285">
        <f t="shared" si="3"/>
        <v>39959</v>
      </c>
      <c r="G20" s="285">
        <f t="shared" si="4"/>
        <v>39959</v>
      </c>
      <c r="H20" s="285"/>
      <c r="I20" s="563">
        <f t="shared" si="5"/>
        <v>37072</v>
      </c>
      <c r="J20" s="564">
        <f t="shared" si="6"/>
        <v>35524</v>
      </c>
      <c r="K20" s="564">
        <f t="shared" si="7"/>
        <v>35524</v>
      </c>
      <c r="L20" s="564">
        <f t="shared" si="7"/>
        <v>35524</v>
      </c>
    </row>
    <row r="21" spans="1:12" ht="15" customHeight="1" x14ac:dyDescent="0.25">
      <c r="A21" s="226">
        <f t="shared" si="0"/>
        <v>15</v>
      </c>
      <c r="B21" s="591">
        <f t="shared" si="0"/>
        <v>16</v>
      </c>
      <c r="C21" s="591">
        <f t="shared" si="1"/>
        <v>17</v>
      </c>
      <c r="D21" s="591">
        <f t="shared" si="1"/>
        <v>18</v>
      </c>
      <c r="E21" s="285">
        <f t="shared" si="2"/>
        <v>40704</v>
      </c>
      <c r="F21" s="285">
        <f t="shared" si="3"/>
        <v>40704</v>
      </c>
      <c r="G21" s="285">
        <f t="shared" si="4"/>
        <v>40704</v>
      </c>
      <c r="H21" s="285"/>
      <c r="I21" s="563">
        <f t="shared" si="5"/>
        <v>37881</v>
      </c>
      <c r="J21" s="564">
        <f t="shared" si="6"/>
        <v>36234</v>
      </c>
      <c r="K21" s="564">
        <f t="shared" si="7"/>
        <v>36234</v>
      </c>
      <c r="L21" s="564">
        <f t="shared" si="7"/>
        <v>36234</v>
      </c>
    </row>
    <row r="22" spans="1:12" ht="15" customHeight="1" x14ac:dyDescent="0.25">
      <c r="A22" s="226">
        <f t="shared" si="0"/>
        <v>16</v>
      </c>
      <c r="B22" s="591">
        <f t="shared" si="0"/>
        <v>17</v>
      </c>
      <c r="C22" s="591">
        <f t="shared" si="1"/>
        <v>18</v>
      </c>
      <c r="D22" s="591">
        <f t="shared" si="1"/>
        <v>19</v>
      </c>
      <c r="E22" s="285">
        <f t="shared" si="2"/>
        <v>41449</v>
      </c>
      <c r="F22" s="285">
        <f t="shared" si="3"/>
        <v>41449</v>
      </c>
      <c r="G22" s="285">
        <f t="shared" si="4"/>
        <v>41449</v>
      </c>
      <c r="H22" s="285"/>
      <c r="I22" s="563">
        <f t="shared" si="5"/>
        <v>38690</v>
      </c>
      <c r="J22" s="564">
        <f t="shared" si="6"/>
        <v>36944</v>
      </c>
      <c r="K22" s="564">
        <f t="shared" si="7"/>
        <v>36944</v>
      </c>
      <c r="L22" s="564">
        <f t="shared" si="7"/>
        <v>36944</v>
      </c>
    </row>
    <row r="23" spans="1:12" ht="15" customHeight="1" x14ac:dyDescent="0.25">
      <c r="A23" s="226">
        <f t="shared" si="0"/>
        <v>17</v>
      </c>
      <c r="B23" s="591">
        <f t="shared" si="0"/>
        <v>18</v>
      </c>
      <c r="C23" s="591">
        <f t="shared" si="1"/>
        <v>19</v>
      </c>
      <c r="D23" s="591">
        <f t="shared" si="1"/>
        <v>20</v>
      </c>
      <c r="E23" s="285">
        <f t="shared" si="2"/>
        <v>42194</v>
      </c>
      <c r="F23" s="285">
        <f t="shared" si="3"/>
        <v>42194</v>
      </c>
      <c r="G23" s="285">
        <f t="shared" si="4"/>
        <v>42194</v>
      </c>
      <c r="H23" s="285"/>
      <c r="I23" s="563">
        <f t="shared" si="5"/>
        <v>39499</v>
      </c>
      <c r="J23" s="564">
        <f t="shared" si="6"/>
        <v>37654</v>
      </c>
      <c r="K23" s="564">
        <f t="shared" si="7"/>
        <v>37654</v>
      </c>
      <c r="L23" s="564">
        <f t="shared" si="7"/>
        <v>37654</v>
      </c>
    </row>
    <row r="24" spans="1:12" ht="15" customHeight="1" thickBot="1" x14ac:dyDescent="0.3">
      <c r="A24" s="226">
        <f t="shared" si="0"/>
        <v>18</v>
      </c>
      <c r="B24" s="591">
        <f t="shared" si="0"/>
        <v>19</v>
      </c>
      <c r="C24" s="591">
        <f>C23+1</f>
        <v>20</v>
      </c>
      <c r="D24" s="591">
        <f>D23+1</f>
        <v>21</v>
      </c>
      <c r="E24" s="285">
        <f t="shared" si="2"/>
        <v>42939</v>
      </c>
      <c r="F24" s="285">
        <f t="shared" si="3"/>
        <v>42939</v>
      </c>
      <c r="G24" s="285">
        <f t="shared" si="4"/>
        <v>42939</v>
      </c>
      <c r="H24" s="565"/>
      <c r="I24" s="563">
        <f t="shared" si="5"/>
        <v>40308</v>
      </c>
      <c r="J24" s="564">
        <f t="shared" si="6"/>
        <v>38364</v>
      </c>
      <c r="K24" s="564">
        <f t="shared" si="7"/>
        <v>38364</v>
      </c>
      <c r="L24" s="564">
        <f t="shared" si="7"/>
        <v>38364</v>
      </c>
    </row>
    <row r="25" spans="1:12" ht="15" customHeight="1" thickBot="1" x14ac:dyDescent="0.3">
      <c r="A25" s="226">
        <f t="shared" si="0"/>
        <v>19</v>
      </c>
      <c r="B25" s="591">
        <f t="shared" si="0"/>
        <v>20</v>
      </c>
      <c r="C25" s="591">
        <f t="shared" ref="C25:C37" si="9">C24+1</f>
        <v>21</v>
      </c>
      <c r="D25" s="591">
        <f t="shared" ref="D25:D37" si="10">D24+1</f>
        <v>22</v>
      </c>
      <c r="E25" s="285">
        <f t="shared" si="2"/>
        <v>43684</v>
      </c>
      <c r="F25" s="285">
        <f t="shared" si="3"/>
        <v>43684</v>
      </c>
      <c r="G25" s="285">
        <f t="shared" si="4"/>
        <v>43684</v>
      </c>
      <c r="H25" s="565"/>
      <c r="I25" s="563">
        <f t="shared" si="5"/>
        <v>41117</v>
      </c>
      <c r="J25" s="564">
        <f t="shared" si="6"/>
        <v>39074</v>
      </c>
      <c r="K25" s="564">
        <f t="shared" si="7"/>
        <v>39074</v>
      </c>
      <c r="L25" s="564">
        <f t="shared" si="7"/>
        <v>39074</v>
      </c>
    </row>
    <row r="26" spans="1:12" ht="15" customHeight="1" thickBot="1" x14ac:dyDescent="0.3">
      <c r="A26" s="226">
        <f t="shared" si="0"/>
        <v>20</v>
      </c>
      <c r="B26" s="591">
        <f t="shared" si="0"/>
        <v>21</v>
      </c>
      <c r="C26" s="591">
        <f t="shared" si="9"/>
        <v>22</v>
      </c>
      <c r="D26" s="591">
        <f t="shared" si="10"/>
        <v>23</v>
      </c>
      <c r="E26" s="285">
        <f t="shared" si="2"/>
        <v>44429</v>
      </c>
      <c r="F26" s="285">
        <f t="shared" si="3"/>
        <v>44429</v>
      </c>
      <c r="G26" s="285">
        <f t="shared" si="4"/>
        <v>44429</v>
      </c>
      <c r="H26" s="565"/>
      <c r="I26" s="563">
        <f t="shared" si="5"/>
        <v>41926</v>
      </c>
      <c r="J26" s="564">
        <f t="shared" si="6"/>
        <v>39784</v>
      </c>
      <c r="K26" s="564">
        <f t="shared" si="7"/>
        <v>39784</v>
      </c>
      <c r="L26" s="564">
        <f t="shared" si="7"/>
        <v>39784</v>
      </c>
    </row>
    <row r="27" spans="1:12" ht="15" customHeight="1" thickBot="1" x14ac:dyDescent="0.3">
      <c r="A27" s="226">
        <f t="shared" si="0"/>
        <v>21</v>
      </c>
      <c r="B27" s="591">
        <f t="shared" si="0"/>
        <v>22</v>
      </c>
      <c r="C27" s="591">
        <f t="shared" si="9"/>
        <v>23</v>
      </c>
      <c r="D27" s="591">
        <f t="shared" si="10"/>
        <v>24</v>
      </c>
      <c r="E27" s="285">
        <f t="shared" si="2"/>
        <v>45174</v>
      </c>
      <c r="F27" s="285">
        <f t="shared" si="3"/>
        <v>45174</v>
      </c>
      <c r="G27" s="285">
        <f t="shared" si="4"/>
        <v>45174</v>
      </c>
      <c r="H27" s="565"/>
      <c r="I27" s="563">
        <f t="shared" si="5"/>
        <v>42735</v>
      </c>
      <c r="J27" s="564">
        <f t="shared" si="6"/>
        <v>40494</v>
      </c>
      <c r="K27" s="564">
        <f t="shared" si="7"/>
        <v>40494</v>
      </c>
      <c r="L27" s="564">
        <f t="shared" si="7"/>
        <v>40494</v>
      </c>
    </row>
    <row r="28" spans="1:12" ht="15" customHeight="1" thickBot="1" x14ac:dyDescent="0.3">
      <c r="A28" s="226">
        <f t="shared" si="0"/>
        <v>22</v>
      </c>
      <c r="B28" s="591">
        <f t="shared" si="0"/>
        <v>23</v>
      </c>
      <c r="C28" s="591">
        <f t="shared" si="9"/>
        <v>24</v>
      </c>
      <c r="D28" s="591">
        <f t="shared" si="10"/>
        <v>25</v>
      </c>
      <c r="E28" s="285">
        <f t="shared" si="2"/>
        <v>45919</v>
      </c>
      <c r="F28" s="285">
        <f t="shared" si="3"/>
        <v>45919</v>
      </c>
      <c r="G28" s="285">
        <f t="shared" si="4"/>
        <v>45919</v>
      </c>
      <c r="H28" s="565"/>
      <c r="I28" s="563">
        <f t="shared" si="5"/>
        <v>43544</v>
      </c>
      <c r="J28" s="564">
        <f t="shared" si="6"/>
        <v>41204</v>
      </c>
      <c r="K28" s="564">
        <f t="shared" si="7"/>
        <v>41204</v>
      </c>
      <c r="L28" s="564">
        <f t="shared" si="7"/>
        <v>41204</v>
      </c>
    </row>
    <row r="29" spans="1:12" ht="15" customHeight="1" thickBot="1" x14ac:dyDescent="0.3">
      <c r="A29" s="226">
        <f t="shared" si="0"/>
        <v>23</v>
      </c>
      <c r="B29" s="591">
        <f t="shared" si="0"/>
        <v>24</v>
      </c>
      <c r="C29" s="591">
        <f t="shared" si="9"/>
        <v>25</v>
      </c>
      <c r="D29" s="591">
        <f t="shared" si="10"/>
        <v>26</v>
      </c>
      <c r="E29" s="285">
        <f t="shared" si="2"/>
        <v>46664</v>
      </c>
      <c r="F29" s="285">
        <f t="shared" si="3"/>
        <v>46664</v>
      </c>
      <c r="G29" s="285">
        <f t="shared" si="4"/>
        <v>46664</v>
      </c>
      <c r="H29" s="565"/>
      <c r="I29" s="563">
        <f t="shared" si="5"/>
        <v>44353</v>
      </c>
      <c r="J29" s="564">
        <f t="shared" si="6"/>
        <v>41914</v>
      </c>
      <c r="K29" s="564">
        <f t="shared" si="7"/>
        <v>41914</v>
      </c>
      <c r="L29" s="564">
        <f t="shared" si="7"/>
        <v>41914</v>
      </c>
    </row>
    <row r="30" spans="1:12" ht="15" customHeight="1" thickBot="1" x14ac:dyDescent="0.3">
      <c r="A30" s="560">
        <f t="shared" si="0"/>
        <v>24</v>
      </c>
      <c r="B30" s="592">
        <f t="shared" si="0"/>
        <v>25</v>
      </c>
      <c r="C30" s="592">
        <f t="shared" si="9"/>
        <v>26</v>
      </c>
      <c r="D30" s="592">
        <f t="shared" si="10"/>
        <v>27</v>
      </c>
      <c r="E30" s="285">
        <f t="shared" si="2"/>
        <v>47409</v>
      </c>
      <c r="F30" s="285">
        <f t="shared" si="3"/>
        <v>47409</v>
      </c>
      <c r="G30" s="285">
        <f t="shared" si="4"/>
        <v>47409</v>
      </c>
      <c r="H30" s="565"/>
      <c r="I30" s="563">
        <f t="shared" si="5"/>
        <v>45162</v>
      </c>
      <c r="J30" s="564">
        <f t="shared" si="6"/>
        <v>42624</v>
      </c>
      <c r="K30" s="564">
        <f t="shared" si="7"/>
        <v>42624</v>
      </c>
      <c r="L30" s="564">
        <f t="shared" si="7"/>
        <v>42624</v>
      </c>
    </row>
    <row r="31" spans="1:12" ht="15" customHeight="1" thickBot="1" x14ac:dyDescent="0.3">
      <c r="A31" s="560">
        <f t="shared" si="0"/>
        <v>25</v>
      </c>
      <c r="B31" s="592">
        <f t="shared" si="0"/>
        <v>26</v>
      </c>
      <c r="C31" s="592">
        <f t="shared" si="9"/>
        <v>27</v>
      </c>
      <c r="D31" s="592">
        <f t="shared" si="10"/>
        <v>28</v>
      </c>
      <c r="E31" s="285">
        <f t="shared" si="2"/>
        <v>48154</v>
      </c>
      <c r="F31" s="285">
        <f t="shared" si="3"/>
        <v>48154</v>
      </c>
      <c r="G31" s="285">
        <f t="shared" si="4"/>
        <v>48154</v>
      </c>
      <c r="H31" s="565"/>
      <c r="I31" s="563">
        <f t="shared" si="5"/>
        <v>45971</v>
      </c>
      <c r="J31" s="564">
        <f t="shared" si="6"/>
        <v>43334</v>
      </c>
      <c r="K31" s="564">
        <f t="shared" si="7"/>
        <v>43334</v>
      </c>
      <c r="L31" s="564">
        <f t="shared" si="7"/>
        <v>43334</v>
      </c>
    </row>
    <row r="32" spans="1:12" ht="15" customHeight="1" thickBot="1" x14ac:dyDescent="0.3">
      <c r="A32" s="560">
        <f t="shared" si="0"/>
        <v>26</v>
      </c>
      <c r="B32" s="592">
        <f t="shared" si="0"/>
        <v>27</v>
      </c>
      <c r="C32" s="592">
        <f t="shared" si="9"/>
        <v>28</v>
      </c>
      <c r="D32" s="592">
        <f t="shared" si="10"/>
        <v>29</v>
      </c>
      <c r="E32" s="285">
        <f t="shared" si="2"/>
        <v>48899</v>
      </c>
      <c r="F32" s="285">
        <f t="shared" si="3"/>
        <v>48899</v>
      </c>
      <c r="G32" s="285">
        <f t="shared" si="4"/>
        <v>48899</v>
      </c>
      <c r="H32" s="565"/>
      <c r="I32" s="563">
        <f t="shared" si="5"/>
        <v>46780</v>
      </c>
      <c r="J32" s="564">
        <f t="shared" si="6"/>
        <v>44044</v>
      </c>
      <c r="K32" s="564">
        <f t="shared" si="7"/>
        <v>44044</v>
      </c>
      <c r="L32" s="564">
        <f t="shared" si="7"/>
        <v>44044</v>
      </c>
    </row>
    <row r="33" spans="1:12" ht="15" customHeight="1" thickBot="1" x14ac:dyDescent="0.3">
      <c r="A33" s="560">
        <f t="shared" si="0"/>
        <v>27</v>
      </c>
      <c r="B33" s="592">
        <f t="shared" si="0"/>
        <v>28</v>
      </c>
      <c r="C33" s="592">
        <f t="shared" si="9"/>
        <v>29</v>
      </c>
      <c r="D33" s="592">
        <f t="shared" si="10"/>
        <v>30</v>
      </c>
      <c r="E33" s="285">
        <f t="shared" si="2"/>
        <v>49644</v>
      </c>
      <c r="F33" s="285">
        <f t="shared" si="3"/>
        <v>49644</v>
      </c>
      <c r="G33" s="285">
        <f t="shared" si="4"/>
        <v>49644</v>
      </c>
      <c r="H33" s="565"/>
      <c r="I33" s="563">
        <f t="shared" si="5"/>
        <v>47589</v>
      </c>
      <c r="J33" s="564">
        <f t="shared" si="6"/>
        <v>44754</v>
      </c>
      <c r="K33" s="564">
        <f t="shared" si="7"/>
        <v>44754</v>
      </c>
      <c r="L33" s="564">
        <f t="shared" si="7"/>
        <v>44754</v>
      </c>
    </row>
    <row r="34" spans="1:12" ht="15" customHeight="1" thickBot="1" x14ac:dyDescent="0.3">
      <c r="A34" s="560">
        <f t="shared" si="0"/>
        <v>28</v>
      </c>
      <c r="B34" s="592">
        <f t="shared" si="0"/>
        <v>29</v>
      </c>
      <c r="C34" s="592">
        <f t="shared" si="9"/>
        <v>30</v>
      </c>
      <c r="D34" s="592">
        <f t="shared" si="10"/>
        <v>31</v>
      </c>
      <c r="E34" s="285">
        <f t="shared" si="2"/>
        <v>50389</v>
      </c>
      <c r="F34" s="285">
        <f t="shared" si="3"/>
        <v>50389</v>
      </c>
      <c r="G34" s="285">
        <f t="shared" si="4"/>
        <v>50389</v>
      </c>
      <c r="H34" s="565"/>
      <c r="I34" s="563">
        <f t="shared" si="5"/>
        <v>48398</v>
      </c>
      <c r="J34" s="564">
        <f t="shared" si="6"/>
        <v>45464</v>
      </c>
      <c r="K34" s="564">
        <f t="shared" si="7"/>
        <v>45464</v>
      </c>
      <c r="L34" s="564">
        <f t="shared" si="7"/>
        <v>45464</v>
      </c>
    </row>
    <row r="35" spans="1:12" ht="15" customHeight="1" thickBot="1" x14ac:dyDescent="0.3">
      <c r="A35" s="560">
        <f t="shared" si="0"/>
        <v>29</v>
      </c>
      <c r="B35" s="592">
        <f t="shared" si="0"/>
        <v>30</v>
      </c>
      <c r="C35" s="592">
        <f t="shared" si="9"/>
        <v>31</v>
      </c>
      <c r="D35" s="592">
        <f t="shared" si="10"/>
        <v>32</v>
      </c>
      <c r="E35" s="285">
        <f t="shared" si="2"/>
        <v>51134</v>
      </c>
      <c r="F35" s="285">
        <f t="shared" si="3"/>
        <v>51134</v>
      </c>
      <c r="G35" s="285">
        <f t="shared" si="4"/>
        <v>51134</v>
      </c>
      <c r="H35" s="565"/>
      <c r="I35" s="563">
        <f t="shared" si="5"/>
        <v>49207</v>
      </c>
      <c r="J35" s="564">
        <f t="shared" si="6"/>
        <v>46174</v>
      </c>
      <c r="K35" s="564">
        <f t="shared" si="7"/>
        <v>46174</v>
      </c>
      <c r="L35" s="564">
        <f t="shared" si="7"/>
        <v>46174</v>
      </c>
    </row>
    <row r="36" spans="1:12" ht="15" customHeight="1" thickBot="1" x14ac:dyDescent="0.3">
      <c r="A36" s="560">
        <f t="shared" si="0"/>
        <v>30</v>
      </c>
      <c r="B36" s="592">
        <f t="shared" si="0"/>
        <v>31</v>
      </c>
      <c r="C36" s="592">
        <f t="shared" si="9"/>
        <v>32</v>
      </c>
      <c r="D36" s="592">
        <f t="shared" si="10"/>
        <v>33</v>
      </c>
      <c r="E36" s="285">
        <f t="shared" si="2"/>
        <v>51879</v>
      </c>
      <c r="F36" s="285">
        <f t="shared" si="3"/>
        <v>51879</v>
      </c>
      <c r="G36" s="285">
        <f t="shared" si="4"/>
        <v>51879</v>
      </c>
      <c r="H36" s="565"/>
      <c r="I36" s="563">
        <f t="shared" si="5"/>
        <v>50016</v>
      </c>
      <c r="J36" s="564">
        <f t="shared" si="6"/>
        <v>46884</v>
      </c>
      <c r="K36" s="564">
        <f t="shared" si="7"/>
        <v>46884</v>
      </c>
      <c r="L36" s="564">
        <f t="shared" si="7"/>
        <v>46884</v>
      </c>
    </row>
    <row r="37" spans="1:12" ht="15" customHeight="1" thickBot="1" x14ac:dyDescent="0.3">
      <c r="A37" s="560">
        <f t="shared" si="0"/>
        <v>31</v>
      </c>
      <c r="B37" s="592">
        <f t="shared" si="0"/>
        <v>32</v>
      </c>
      <c r="C37" s="592">
        <f t="shared" si="9"/>
        <v>33</v>
      </c>
      <c r="D37" s="592">
        <f t="shared" si="10"/>
        <v>34</v>
      </c>
      <c r="E37" s="285">
        <f t="shared" si="2"/>
        <v>52624</v>
      </c>
      <c r="F37" s="285">
        <f t="shared" si="3"/>
        <v>52624</v>
      </c>
      <c r="G37" s="285">
        <f t="shared" si="4"/>
        <v>52624</v>
      </c>
      <c r="H37" s="565"/>
      <c r="I37" s="563">
        <f t="shared" si="5"/>
        <v>50825</v>
      </c>
      <c r="J37" s="564">
        <f t="shared" si="6"/>
        <v>47594</v>
      </c>
      <c r="K37" s="564">
        <f t="shared" si="7"/>
        <v>47594</v>
      </c>
      <c r="L37" s="564">
        <f t="shared" si="7"/>
        <v>47594</v>
      </c>
    </row>
    <row r="38" spans="1:12" x14ac:dyDescent="0.2">
      <c r="A38" s="440"/>
      <c r="C38" s="440"/>
      <c r="D38" s="440"/>
      <c r="E38" s="440"/>
      <c r="F38" s="440"/>
      <c r="G38" s="440"/>
      <c r="H38" s="440"/>
      <c r="I38" s="440"/>
      <c r="J38" s="440"/>
      <c r="K38" s="440"/>
      <c r="L38" s="440"/>
    </row>
    <row r="39" spans="1:12" x14ac:dyDescent="0.2">
      <c r="A39" s="515"/>
      <c r="H39" s="440"/>
      <c r="I39" s="440"/>
    </row>
    <row r="40" spans="1:12" x14ac:dyDescent="0.2">
      <c r="A40" s="954" t="s">
        <v>672</v>
      </c>
      <c r="B40" s="680"/>
      <c r="C40" s="680"/>
      <c r="D40" s="8"/>
      <c r="E40" s="8"/>
      <c r="H40" s="440"/>
      <c r="I40" s="440"/>
      <c r="J40" s="440"/>
      <c r="K40" s="440"/>
      <c r="L40" s="440"/>
    </row>
    <row r="41" spans="1:12" x14ac:dyDescent="0.2">
      <c r="A41" s="954" t="s">
        <v>671</v>
      </c>
      <c r="B41" s="680"/>
      <c r="C41" s="680"/>
      <c r="D41" s="8"/>
      <c r="E41" s="8"/>
    </row>
    <row r="42" spans="1:12" x14ac:dyDescent="0.2">
      <c r="A42" s="954" t="s">
        <v>671</v>
      </c>
      <c r="B42" s="680"/>
      <c r="C42" s="680"/>
      <c r="D42" s="8"/>
      <c r="E42" s="8"/>
    </row>
    <row r="43" spans="1:12" x14ac:dyDescent="0.2">
      <c r="A43" s="673" t="s">
        <v>716</v>
      </c>
    </row>
  </sheetData>
  <phoneticPr fontId="46" type="noConversion"/>
  <pageMargins left="0.41" right="0.25" top="1.7708322397200349" bottom="1.1399989063867018" header="0.5" footer="0.5"/>
  <pageSetup scale="85" orientation="portrait" r:id="rId1"/>
  <headerFooter alignWithMargins="0">
    <oddHeader>&amp;C&amp;"Times New Roman,Bold"&amp;20Liberty County School Board
Clerical Personnel Salary Schedule
Fiscal Year 2023-2024</oddHeader>
    <oddFooter>&amp;L
&amp;"Times New Roman,Regular"&amp;14APPROVED: June 29, 2023&amp;RPage 19</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C1:R47"/>
  <sheetViews>
    <sheetView zoomScale="75" zoomScaleNormal="75" workbookViewId="0">
      <selection activeCell="F10" sqref="F10"/>
    </sheetView>
  </sheetViews>
  <sheetFormatPr defaultRowHeight="12.75" customHeight="1" x14ac:dyDescent="0.2"/>
  <cols>
    <col min="2" max="2" width="3.85546875" customWidth="1"/>
    <col min="3" max="4" width="11.42578125" customWidth="1"/>
    <col min="5" max="5" width="10.140625" customWidth="1"/>
    <col min="6" max="6" width="10.28515625" customWidth="1"/>
    <col min="7" max="7" width="11" customWidth="1"/>
    <col min="8" max="8" width="0.7109375" customWidth="1"/>
    <col min="9" max="9" width="11.28515625" customWidth="1"/>
    <col min="10" max="10" width="10.28515625" customWidth="1"/>
    <col min="11" max="11" width="10.85546875" customWidth="1"/>
    <col min="12" max="12" width="11.140625" customWidth="1"/>
    <col min="13" max="22" width="9.140625" customWidth="1"/>
  </cols>
  <sheetData>
    <row r="1" spans="3:12" ht="39" customHeight="1" thickBot="1" x14ac:dyDescent="0.25">
      <c r="C1" s="558" t="s">
        <v>687</v>
      </c>
      <c r="D1" s="558" t="s">
        <v>676</v>
      </c>
      <c r="E1" s="558" t="s">
        <v>677</v>
      </c>
      <c r="F1" s="577" t="s">
        <v>191</v>
      </c>
      <c r="G1" s="263" t="s">
        <v>208</v>
      </c>
      <c r="H1" s="862"/>
      <c r="I1" s="263" t="s">
        <v>209</v>
      </c>
      <c r="J1" s="597" t="s">
        <v>210</v>
      </c>
      <c r="K1" s="558" t="s">
        <v>211</v>
      </c>
      <c r="L1" s="263" t="s">
        <v>212</v>
      </c>
    </row>
    <row r="2" spans="3:12" ht="18.75" customHeight="1" thickBot="1" x14ac:dyDescent="0.25">
      <c r="C2" s="893" t="s">
        <v>18</v>
      </c>
      <c r="D2" s="893" t="s">
        <v>18</v>
      </c>
      <c r="E2" s="567" t="s">
        <v>18</v>
      </c>
      <c r="F2" s="426"/>
      <c r="G2" s="424" t="s">
        <v>213</v>
      </c>
      <c r="H2" s="428"/>
      <c r="I2" s="424" t="s">
        <v>214</v>
      </c>
      <c r="J2" s="429" t="s">
        <v>215</v>
      </c>
      <c r="K2" s="427" t="s">
        <v>216</v>
      </c>
      <c r="L2" s="424" t="s">
        <v>217</v>
      </c>
    </row>
    <row r="3" spans="3:12" ht="5.25" customHeight="1" thickBot="1" x14ac:dyDescent="0.25">
      <c r="C3" s="894"/>
      <c r="D3" s="894"/>
      <c r="E3" s="171"/>
      <c r="F3" s="426"/>
      <c r="G3" s="229"/>
      <c r="H3" s="2"/>
      <c r="I3" s="229"/>
      <c r="J3" s="2"/>
      <c r="K3" s="2"/>
      <c r="L3" s="229"/>
    </row>
    <row r="4" spans="3:12" ht="16.5" customHeight="1" x14ac:dyDescent="0.2">
      <c r="C4" s="225">
        <v>0</v>
      </c>
      <c r="D4" s="225">
        <v>0</v>
      </c>
      <c r="E4" s="225">
        <v>0</v>
      </c>
      <c r="F4" s="559">
        <v>0</v>
      </c>
      <c r="G4" s="221">
        <v>25584</v>
      </c>
      <c r="H4" s="286"/>
      <c r="I4" s="221">
        <v>24533</v>
      </c>
      <c r="J4" s="223">
        <v>23823</v>
      </c>
      <c r="K4" s="222">
        <v>23119</v>
      </c>
      <c r="L4" s="863">
        <v>22413</v>
      </c>
    </row>
    <row r="5" spans="3:12" ht="16.5" customHeight="1" x14ac:dyDescent="0.2">
      <c r="C5" s="559">
        <v>0</v>
      </c>
      <c r="D5" s="559">
        <v>0</v>
      </c>
      <c r="E5" s="559">
        <v>0</v>
      </c>
      <c r="F5" s="559">
        <v>1</v>
      </c>
      <c r="G5" s="759">
        <v>25584</v>
      </c>
      <c r="H5" s="230">
        <v>24533</v>
      </c>
      <c r="I5" s="759">
        <v>24533</v>
      </c>
      <c r="J5" s="760">
        <v>23823</v>
      </c>
      <c r="K5" s="761">
        <v>23119</v>
      </c>
      <c r="L5" s="864">
        <v>22413</v>
      </c>
    </row>
    <row r="6" spans="3:12" ht="16.5" customHeight="1" x14ac:dyDescent="0.2">
      <c r="C6" s="226">
        <v>0</v>
      </c>
      <c r="D6" s="226">
        <v>0</v>
      </c>
      <c r="E6" s="226">
        <v>1</v>
      </c>
      <c r="F6" s="226">
        <v>2</v>
      </c>
      <c r="G6" s="218">
        <f>G5</f>
        <v>25584</v>
      </c>
      <c r="H6" s="228"/>
      <c r="I6" s="224">
        <f t="shared" ref="I6:L7" si="0">I5</f>
        <v>24533</v>
      </c>
      <c r="J6" s="224">
        <f t="shared" si="0"/>
        <v>23823</v>
      </c>
      <c r="K6" s="224">
        <f t="shared" si="0"/>
        <v>23119</v>
      </c>
      <c r="L6" s="224">
        <f t="shared" si="0"/>
        <v>22413</v>
      </c>
    </row>
    <row r="7" spans="3:12" ht="16.5" customHeight="1" x14ac:dyDescent="0.2">
      <c r="C7" s="226">
        <v>0</v>
      </c>
      <c r="D7" s="226">
        <f t="shared" ref="C7:D40" si="1">D6+1</f>
        <v>1</v>
      </c>
      <c r="E7" s="226">
        <f t="shared" ref="E7:F22" si="2">E6+1</f>
        <v>2</v>
      </c>
      <c r="F7" s="226">
        <v>3</v>
      </c>
      <c r="G7" s="218">
        <f>G6</f>
        <v>25584</v>
      </c>
      <c r="H7" s="228"/>
      <c r="I7" s="224">
        <f t="shared" si="0"/>
        <v>24533</v>
      </c>
      <c r="J7" s="224">
        <f t="shared" si="0"/>
        <v>23823</v>
      </c>
      <c r="K7" s="224">
        <f t="shared" si="0"/>
        <v>23119</v>
      </c>
      <c r="L7" s="224">
        <f t="shared" si="0"/>
        <v>22413</v>
      </c>
    </row>
    <row r="8" spans="3:12" ht="16.5" customHeight="1" x14ac:dyDescent="0.2">
      <c r="C8" s="226">
        <f t="shared" si="1"/>
        <v>1</v>
      </c>
      <c r="D8" s="226">
        <f t="shared" si="1"/>
        <v>2</v>
      </c>
      <c r="E8" s="226">
        <f t="shared" si="2"/>
        <v>3</v>
      </c>
      <c r="F8" s="226">
        <f t="shared" si="2"/>
        <v>4</v>
      </c>
      <c r="G8" s="218">
        <f>G7+710</f>
        <v>26294</v>
      </c>
      <c r="H8" s="228"/>
      <c r="I8" s="224">
        <f>I7+364</f>
        <v>24897</v>
      </c>
      <c r="J8" s="224">
        <f t="shared" ref="I8:L22" si="3">J7+364</f>
        <v>24187</v>
      </c>
      <c r="K8" s="224">
        <f t="shared" si="3"/>
        <v>23483</v>
      </c>
      <c r="L8" s="224">
        <f t="shared" si="3"/>
        <v>22777</v>
      </c>
    </row>
    <row r="9" spans="3:12" ht="16.5" customHeight="1" x14ac:dyDescent="0.2">
      <c r="C9" s="226">
        <f t="shared" si="1"/>
        <v>2</v>
      </c>
      <c r="D9" s="226">
        <f t="shared" si="1"/>
        <v>3</v>
      </c>
      <c r="E9" s="226">
        <f t="shared" si="2"/>
        <v>4</v>
      </c>
      <c r="F9" s="226">
        <f t="shared" si="2"/>
        <v>5</v>
      </c>
      <c r="G9" s="218">
        <f t="shared" ref="G9:G40" si="4">G8+710</f>
        <v>27004</v>
      </c>
      <c r="H9" s="228"/>
      <c r="I9" s="224">
        <f t="shared" si="3"/>
        <v>25261</v>
      </c>
      <c r="J9" s="224">
        <f t="shared" si="3"/>
        <v>24551</v>
      </c>
      <c r="K9" s="224">
        <f t="shared" si="3"/>
        <v>23847</v>
      </c>
      <c r="L9" s="224">
        <f t="shared" si="3"/>
        <v>23141</v>
      </c>
    </row>
    <row r="10" spans="3:12" ht="16.5" customHeight="1" x14ac:dyDescent="0.2">
      <c r="C10" s="226">
        <f t="shared" si="1"/>
        <v>3</v>
      </c>
      <c r="D10" s="226">
        <f t="shared" si="1"/>
        <v>4</v>
      </c>
      <c r="E10" s="226">
        <f t="shared" si="2"/>
        <v>5</v>
      </c>
      <c r="F10" s="226">
        <f t="shared" si="2"/>
        <v>6</v>
      </c>
      <c r="G10" s="218">
        <f t="shared" si="4"/>
        <v>27714</v>
      </c>
      <c r="H10" s="228"/>
      <c r="I10" s="224">
        <f t="shared" si="3"/>
        <v>25625</v>
      </c>
      <c r="J10" s="224">
        <f t="shared" si="3"/>
        <v>24915</v>
      </c>
      <c r="K10" s="224">
        <f t="shared" si="3"/>
        <v>24211</v>
      </c>
      <c r="L10" s="224">
        <f t="shared" si="3"/>
        <v>23505</v>
      </c>
    </row>
    <row r="11" spans="3:12" ht="16.5" customHeight="1" x14ac:dyDescent="0.2">
      <c r="C11" s="226">
        <f t="shared" si="1"/>
        <v>4</v>
      </c>
      <c r="D11" s="226">
        <f t="shared" si="1"/>
        <v>5</v>
      </c>
      <c r="E11" s="226">
        <f t="shared" si="2"/>
        <v>6</v>
      </c>
      <c r="F11" s="226">
        <f t="shared" si="2"/>
        <v>7</v>
      </c>
      <c r="G11" s="218">
        <f t="shared" si="4"/>
        <v>28424</v>
      </c>
      <c r="H11" s="228"/>
      <c r="I11" s="224">
        <f t="shared" si="3"/>
        <v>25989</v>
      </c>
      <c r="J11" s="224">
        <f t="shared" si="3"/>
        <v>25279</v>
      </c>
      <c r="K11" s="224">
        <f t="shared" si="3"/>
        <v>24575</v>
      </c>
      <c r="L11" s="224">
        <f t="shared" si="3"/>
        <v>23869</v>
      </c>
    </row>
    <row r="12" spans="3:12" ht="16.5" customHeight="1" x14ac:dyDescent="0.2">
      <c r="C12" s="226">
        <f t="shared" si="1"/>
        <v>5</v>
      </c>
      <c r="D12" s="226">
        <f t="shared" si="1"/>
        <v>6</v>
      </c>
      <c r="E12" s="226">
        <f t="shared" si="2"/>
        <v>7</v>
      </c>
      <c r="F12" s="226">
        <f t="shared" si="2"/>
        <v>8</v>
      </c>
      <c r="G12" s="218">
        <f t="shared" si="4"/>
        <v>29134</v>
      </c>
      <c r="H12" s="228"/>
      <c r="I12" s="224">
        <f t="shared" si="3"/>
        <v>26353</v>
      </c>
      <c r="J12" s="224">
        <f t="shared" si="3"/>
        <v>25643</v>
      </c>
      <c r="K12" s="224">
        <f t="shared" si="3"/>
        <v>24939</v>
      </c>
      <c r="L12" s="224">
        <f t="shared" si="3"/>
        <v>24233</v>
      </c>
    </row>
    <row r="13" spans="3:12" ht="16.5" customHeight="1" x14ac:dyDescent="0.2">
      <c r="C13" s="226">
        <f t="shared" si="1"/>
        <v>6</v>
      </c>
      <c r="D13" s="226">
        <f t="shared" si="1"/>
        <v>7</v>
      </c>
      <c r="E13" s="226">
        <f t="shared" si="2"/>
        <v>8</v>
      </c>
      <c r="F13" s="226">
        <f t="shared" si="2"/>
        <v>9</v>
      </c>
      <c r="G13" s="218">
        <f t="shared" si="4"/>
        <v>29844</v>
      </c>
      <c r="H13" s="228"/>
      <c r="I13" s="224">
        <f t="shared" si="3"/>
        <v>26717</v>
      </c>
      <c r="J13" s="224">
        <f t="shared" si="3"/>
        <v>26007</v>
      </c>
      <c r="K13" s="224">
        <f t="shared" si="3"/>
        <v>25303</v>
      </c>
      <c r="L13" s="224">
        <f t="shared" si="3"/>
        <v>24597</v>
      </c>
    </row>
    <row r="14" spans="3:12" ht="16.5" customHeight="1" x14ac:dyDescent="0.2">
      <c r="C14" s="226">
        <f t="shared" si="1"/>
        <v>7</v>
      </c>
      <c r="D14" s="226">
        <f t="shared" si="1"/>
        <v>8</v>
      </c>
      <c r="E14" s="226">
        <f t="shared" si="2"/>
        <v>9</v>
      </c>
      <c r="F14" s="226">
        <f t="shared" si="2"/>
        <v>10</v>
      </c>
      <c r="G14" s="218">
        <f t="shared" si="4"/>
        <v>30554</v>
      </c>
      <c r="H14" s="228"/>
      <c r="I14" s="224">
        <f t="shared" si="3"/>
        <v>27081</v>
      </c>
      <c r="J14" s="224">
        <f t="shared" si="3"/>
        <v>26371</v>
      </c>
      <c r="K14" s="224">
        <f t="shared" si="3"/>
        <v>25667</v>
      </c>
      <c r="L14" s="224">
        <f t="shared" si="3"/>
        <v>24961</v>
      </c>
    </row>
    <row r="15" spans="3:12" ht="16.5" customHeight="1" x14ac:dyDescent="0.2">
      <c r="C15" s="226">
        <f t="shared" si="1"/>
        <v>8</v>
      </c>
      <c r="D15" s="226">
        <f t="shared" si="1"/>
        <v>9</v>
      </c>
      <c r="E15" s="226">
        <f t="shared" si="2"/>
        <v>10</v>
      </c>
      <c r="F15" s="226">
        <f t="shared" si="2"/>
        <v>11</v>
      </c>
      <c r="G15" s="218">
        <f t="shared" si="4"/>
        <v>31264</v>
      </c>
      <c r="H15" s="228"/>
      <c r="I15" s="224">
        <f t="shared" si="3"/>
        <v>27445</v>
      </c>
      <c r="J15" s="224">
        <f t="shared" si="3"/>
        <v>26735</v>
      </c>
      <c r="K15" s="224">
        <f t="shared" si="3"/>
        <v>26031</v>
      </c>
      <c r="L15" s="224">
        <f t="shared" si="3"/>
        <v>25325</v>
      </c>
    </row>
    <row r="16" spans="3:12" ht="16.5" customHeight="1" x14ac:dyDescent="0.2">
      <c r="C16" s="226">
        <f t="shared" si="1"/>
        <v>9</v>
      </c>
      <c r="D16" s="226">
        <f t="shared" si="1"/>
        <v>10</v>
      </c>
      <c r="E16" s="226">
        <f t="shared" si="2"/>
        <v>11</v>
      </c>
      <c r="F16" s="226">
        <f t="shared" si="2"/>
        <v>12</v>
      </c>
      <c r="G16" s="218">
        <f t="shared" si="4"/>
        <v>31974</v>
      </c>
      <c r="H16" s="228"/>
      <c r="I16" s="224">
        <f t="shared" si="3"/>
        <v>27809</v>
      </c>
      <c r="J16" s="224">
        <f t="shared" si="3"/>
        <v>27099</v>
      </c>
      <c r="K16" s="224">
        <f t="shared" si="3"/>
        <v>26395</v>
      </c>
      <c r="L16" s="224">
        <f t="shared" si="3"/>
        <v>25689</v>
      </c>
    </row>
    <row r="17" spans="3:12" ht="16.5" customHeight="1" x14ac:dyDescent="0.2">
      <c r="C17" s="226">
        <f t="shared" si="1"/>
        <v>10</v>
      </c>
      <c r="D17" s="226">
        <f t="shared" si="1"/>
        <v>11</v>
      </c>
      <c r="E17" s="226">
        <f t="shared" si="2"/>
        <v>12</v>
      </c>
      <c r="F17" s="226">
        <f t="shared" si="2"/>
        <v>13</v>
      </c>
      <c r="G17" s="218">
        <f t="shared" si="4"/>
        <v>32684</v>
      </c>
      <c r="H17" s="228"/>
      <c r="I17" s="224">
        <f t="shared" si="3"/>
        <v>28173</v>
      </c>
      <c r="J17" s="224">
        <f t="shared" si="3"/>
        <v>27463</v>
      </c>
      <c r="K17" s="224">
        <f t="shared" si="3"/>
        <v>26759</v>
      </c>
      <c r="L17" s="224">
        <f t="shared" si="3"/>
        <v>26053</v>
      </c>
    </row>
    <row r="18" spans="3:12" ht="16.5" customHeight="1" x14ac:dyDescent="0.2">
      <c r="C18" s="226">
        <f t="shared" si="1"/>
        <v>11</v>
      </c>
      <c r="D18" s="226">
        <f t="shared" si="1"/>
        <v>12</v>
      </c>
      <c r="E18" s="226">
        <f t="shared" si="2"/>
        <v>13</v>
      </c>
      <c r="F18" s="226">
        <f t="shared" si="2"/>
        <v>14</v>
      </c>
      <c r="G18" s="218">
        <f t="shared" si="4"/>
        <v>33394</v>
      </c>
      <c r="H18" s="228"/>
      <c r="I18" s="224">
        <f t="shared" si="3"/>
        <v>28537</v>
      </c>
      <c r="J18" s="224">
        <f t="shared" si="3"/>
        <v>27827</v>
      </c>
      <c r="K18" s="224">
        <f t="shared" si="3"/>
        <v>27123</v>
      </c>
      <c r="L18" s="224">
        <f t="shared" si="3"/>
        <v>26417</v>
      </c>
    </row>
    <row r="19" spans="3:12" ht="16.5" customHeight="1" x14ac:dyDescent="0.2">
      <c r="C19" s="226">
        <f t="shared" si="1"/>
        <v>12</v>
      </c>
      <c r="D19" s="226">
        <f t="shared" si="1"/>
        <v>13</v>
      </c>
      <c r="E19" s="226">
        <f t="shared" si="2"/>
        <v>14</v>
      </c>
      <c r="F19" s="226">
        <f t="shared" si="2"/>
        <v>15</v>
      </c>
      <c r="G19" s="218">
        <f t="shared" si="4"/>
        <v>34104</v>
      </c>
      <c r="H19" s="228"/>
      <c r="I19" s="224">
        <f t="shared" si="3"/>
        <v>28901</v>
      </c>
      <c r="J19" s="224">
        <f t="shared" si="3"/>
        <v>28191</v>
      </c>
      <c r="K19" s="224">
        <f t="shared" si="3"/>
        <v>27487</v>
      </c>
      <c r="L19" s="224">
        <f t="shared" si="3"/>
        <v>26781</v>
      </c>
    </row>
    <row r="20" spans="3:12" ht="16.5" customHeight="1" x14ac:dyDescent="0.2">
      <c r="C20" s="226">
        <f t="shared" si="1"/>
        <v>13</v>
      </c>
      <c r="D20" s="226">
        <f t="shared" si="1"/>
        <v>14</v>
      </c>
      <c r="E20" s="226">
        <f t="shared" si="2"/>
        <v>15</v>
      </c>
      <c r="F20" s="226">
        <f t="shared" si="2"/>
        <v>16</v>
      </c>
      <c r="G20" s="218">
        <f t="shared" si="4"/>
        <v>34814</v>
      </c>
      <c r="H20" s="228"/>
      <c r="I20" s="224">
        <f t="shared" si="3"/>
        <v>29265</v>
      </c>
      <c r="J20" s="224">
        <f t="shared" si="3"/>
        <v>28555</v>
      </c>
      <c r="K20" s="224">
        <f t="shared" si="3"/>
        <v>27851</v>
      </c>
      <c r="L20" s="224">
        <f t="shared" si="3"/>
        <v>27145</v>
      </c>
    </row>
    <row r="21" spans="3:12" ht="16.5" customHeight="1" x14ac:dyDescent="0.2">
      <c r="C21" s="226">
        <f t="shared" si="1"/>
        <v>14</v>
      </c>
      <c r="D21" s="226">
        <f t="shared" si="1"/>
        <v>15</v>
      </c>
      <c r="E21" s="226">
        <f t="shared" si="2"/>
        <v>16</v>
      </c>
      <c r="F21" s="226">
        <f t="shared" si="2"/>
        <v>17</v>
      </c>
      <c r="G21" s="218">
        <f t="shared" si="4"/>
        <v>35524</v>
      </c>
      <c r="H21" s="228"/>
      <c r="I21" s="224">
        <f t="shared" si="3"/>
        <v>29629</v>
      </c>
      <c r="J21" s="224">
        <f t="shared" si="3"/>
        <v>28919</v>
      </c>
      <c r="K21" s="224">
        <f t="shared" si="3"/>
        <v>28215</v>
      </c>
      <c r="L21" s="224">
        <f t="shared" si="3"/>
        <v>27509</v>
      </c>
    </row>
    <row r="22" spans="3:12" ht="16.5" customHeight="1" x14ac:dyDescent="0.2">
      <c r="C22" s="226">
        <f t="shared" si="1"/>
        <v>15</v>
      </c>
      <c r="D22" s="226">
        <f t="shared" si="1"/>
        <v>16</v>
      </c>
      <c r="E22" s="226">
        <f t="shared" si="2"/>
        <v>17</v>
      </c>
      <c r="F22" s="226">
        <f t="shared" si="2"/>
        <v>18</v>
      </c>
      <c r="G22" s="218">
        <f t="shared" si="4"/>
        <v>36234</v>
      </c>
      <c r="H22" s="228"/>
      <c r="I22" s="224">
        <f t="shared" si="3"/>
        <v>29993</v>
      </c>
      <c r="J22" s="224">
        <f t="shared" si="3"/>
        <v>29283</v>
      </c>
      <c r="K22" s="224">
        <f t="shared" si="3"/>
        <v>28579</v>
      </c>
      <c r="L22" s="224">
        <f t="shared" si="3"/>
        <v>27873</v>
      </c>
    </row>
    <row r="23" spans="3:12" ht="16.5" customHeight="1" x14ac:dyDescent="0.2">
      <c r="C23" s="226">
        <f t="shared" si="1"/>
        <v>16</v>
      </c>
      <c r="D23" s="226">
        <f t="shared" si="1"/>
        <v>17</v>
      </c>
      <c r="E23" s="226">
        <f t="shared" ref="E23:F25" si="5">E22+1</f>
        <v>18</v>
      </c>
      <c r="F23" s="226">
        <f t="shared" si="5"/>
        <v>19</v>
      </c>
      <c r="G23" s="218">
        <f t="shared" si="4"/>
        <v>36944</v>
      </c>
      <c r="H23" s="228"/>
      <c r="I23" s="224">
        <f t="shared" ref="I23:L38" si="6">I22+364</f>
        <v>30357</v>
      </c>
      <c r="J23" s="224">
        <f t="shared" si="6"/>
        <v>29647</v>
      </c>
      <c r="K23" s="224">
        <f t="shared" si="6"/>
        <v>28943</v>
      </c>
      <c r="L23" s="224">
        <f t="shared" si="6"/>
        <v>28237</v>
      </c>
    </row>
    <row r="24" spans="3:12" ht="16.5" customHeight="1" x14ac:dyDescent="0.2">
      <c r="C24" s="226">
        <f t="shared" si="1"/>
        <v>17</v>
      </c>
      <c r="D24" s="226">
        <f t="shared" si="1"/>
        <v>18</v>
      </c>
      <c r="E24" s="226">
        <f t="shared" si="5"/>
        <v>19</v>
      </c>
      <c r="F24" s="226">
        <f t="shared" si="5"/>
        <v>20</v>
      </c>
      <c r="G24" s="218">
        <f t="shared" si="4"/>
        <v>37654</v>
      </c>
      <c r="H24" s="235"/>
      <c r="I24" s="224">
        <f t="shared" si="6"/>
        <v>30721</v>
      </c>
      <c r="J24" s="224">
        <f t="shared" si="6"/>
        <v>30011</v>
      </c>
      <c r="K24" s="224">
        <f t="shared" si="6"/>
        <v>29307</v>
      </c>
      <c r="L24" s="224">
        <f t="shared" si="6"/>
        <v>28601</v>
      </c>
    </row>
    <row r="25" spans="3:12" ht="16.5" customHeight="1" thickBot="1" x14ac:dyDescent="0.25">
      <c r="C25" s="226">
        <f t="shared" si="1"/>
        <v>18</v>
      </c>
      <c r="D25" s="226">
        <f t="shared" si="1"/>
        <v>19</v>
      </c>
      <c r="E25" s="226">
        <f t="shared" si="5"/>
        <v>20</v>
      </c>
      <c r="F25" s="591">
        <f t="shared" si="5"/>
        <v>21</v>
      </c>
      <c r="G25" s="218">
        <f t="shared" si="4"/>
        <v>38364</v>
      </c>
      <c r="H25" s="231"/>
      <c r="I25" s="224">
        <f t="shared" si="6"/>
        <v>31085</v>
      </c>
      <c r="J25" s="224">
        <f t="shared" si="6"/>
        <v>30375</v>
      </c>
      <c r="K25" s="224">
        <f t="shared" si="6"/>
        <v>29671</v>
      </c>
      <c r="L25" s="224">
        <f t="shared" si="6"/>
        <v>28965</v>
      </c>
    </row>
    <row r="26" spans="3:12" ht="16.5" customHeight="1" thickBot="1" x14ac:dyDescent="0.25">
      <c r="C26" s="226">
        <f t="shared" si="1"/>
        <v>19</v>
      </c>
      <c r="D26" s="226">
        <f t="shared" si="1"/>
        <v>20</v>
      </c>
      <c r="E26" s="226">
        <f t="shared" ref="E26:F40" si="7">E25+1</f>
        <v>21</v>
      </c>
      <c r="F26" s="591">
        <f t="shared" si="7"/>
        <v>22</v>
      </c>
      <c r="G26" s="218">
        <f t="shared" si="4"/>
        <v>39074</v>
      </c>
      <c r="H26" s="231"/>
      <c r="I26" s="224">
        <f t="shared" si="6"/>
        <v>31449</v>
      </c>
      <c r="J26" s="224">
        <f t="shared" si="6"/>
        <v>30739</v>
      </c>
      <c r="K26" s="224">
        <f t="shared" si="6"/>
        <v>30035</v>
      </c>
      <c r="L26" s="224">
        <f t="shared" si="6"/>
        <v>29329</v>
      </c>
    </row>
    <row r="27" spans="3:12" ht="16.5" customHeight="1" thickBot="1" x14ac:dyDescent="0.25">
      <c r="C27" s="226">
        <f t="shared" si="1"/>
        <v>20</v>
      </c>
      <c r="D27" s="226">
        <f t="shared" si="1"/>
        <v>21</v>
      </c>
      <c r="E27" s="226">
        <f t="shared" si="7"/>
        <v>22</v>
      </c>
      <c r="F27" s="591">
        <f t="shared" si="7"/>
        <v>23</v>
      </c>
      <c r="G27" s="218">
        <f t="shared" si="4"/>
        <v>39784</v>
      </c>
      <c r="H27" s="231"/>
      <c r="I27" s="224">
        <f t="shared" si="6"/>
        <v>31813</v>
      </c>
      <c r="J27" s="224">
        <f t="shared" si="6"/>
        <v>31103</v>
      </c>
      <c r="K27" s="224">
        <f t="shared" si="6"/>
        <v>30399</v>
      </c>
      <c r="L27" s="224">
        <f t="shared" si="6"/>
        <v>29693</v>
      </c>
    </row>
    <row r="28" spans="3:12" ht="16.5" customHeight="1" thickBot="1" x14ac:dyDescent="0.25">
      <c r="C28" s="226">
        <f t="shared" si="1"/>
        <v>21</v>
      </c>
      <c r="D28" s="226">
        <f t="shared" si="1"/>
        <v>22</v>
      </c>
      <c r="E28" s="226">
        <f t="shared" si="7"/>
        <v>23</v>
      </c>
      <c r="F28" s="591">
        <f t="shared" si="7"/>
        <v>24</v>
      </c>
      <c r="G28" s="218">
        <f t="shared" si="4"/>
        <v>40494</v>
      </c>
      <c r="H28" s="231"/>
      <c r="I28" s="224">
        <f t="shared" si="6"/>
        <v>32177</v>
      </c>
      <c r="J28" s="224">
        <f t="shared" si="6"/>
        <v>31467</v>
      </c>
      <c r="K28" s="224">
        <f t="shared" si="6"/>
        <v>30763</v>
      </c>
      <c r="L28" s="224">
        <f t="shared" si="6"/>
        <v>30057</v>
      </c>
    </row>
    <row r="29" spans="3:12" ht="16.5" customHeight="1" thickBot="1" x14ac:dyDescent="0.25">
      <c r="C29" s="226">
        <f t="shared" si="1"/>
        <v>22</v>
      </c>
      <c r="D29" s="226">
        <f t="shared" si="1"/>
        <v>23</v>
      </c>
      <c r="E29" s="226">
        <f t="shared" si="7"/>
        <v>24</v>
      </c>
      <c r="F29" s="591">
        <f t="shared" si="7"/>
        <v>25</v>
      </c>
      <c r="G29" s="218">
        <f t="shared" si="4"/>
        <v>41204</v>
      </c>
      <c r="H29" s="231"/>
      <c r="I29" s="224">
        <f t="shared" si="6"/>
        <v>32541</v>
      </c>
      <c r="J29" s="224">
        <f t="shared" si="6"/>
        <v>31831</v>
      </c>
      <c r="K29" s="224">
        <f t="shared" si="6"/>
        <v>31127</v>
      </c>
      <c r="L29" s="224">
        <f t="shared" si="6"/>
        <v>30421</v>
      </c>
    </row>
    <row r="30" spans="3:12" ht="16.5" customHeight="1" thickBot="1" x14ac:dyDescent="0.25">
      <c r="C30" s="226">
        <f t="shared" si="1"/>
        <v>23</v>
      </c>
      <c r="D30" s="226">
        <f t="shared" si="1"/>
        <v>24</v>
      </c>
      <c r="E30" s="226">
        <f t="shared" si="7"/>
        <v>25</v>
      </c>
      <c r="F30" s="591">
        <f t="shared" si="7"/>
        <v>26</v>
      </c>
      <c r="G30" s="218">
        <f t="shared" si="4"/>
        <v>41914</v>
      </c>
      <c r="H30" s="231"/>
      <c r="I30" s="224">
        <f t="shared" si="6"/>
        <v>32905</v>
      </c>
      <c r="J30" s="224">
        <f t="shared" si="6"/>
        <v>32195</v>
      </c>
      <c r="K30" s="224">
        <f t="shared" si="6"/>
        <v>31491</v>
      </c>
      <c r="L30" s="224">
        <f t="shared" si="6"/>
        <v>30785</v>
      </c>
    </row>
    <row r="31" spans="3:12" ht="16.5" customHeight="1" thickBot="1" x14ac:dyDescent="0.25">
      <c r="C31" s="226">
        <f t="shared" si="1"/>
        <v>24</v>
      </c>
      <c r="D31" s="226">
        <f t="shared" si="1"/>
        <v>25</v>
      </c>
      <c r="E31" s="226">
        <f t="shared" si="7"/>
        <v>26</v>
      </c>
      <c r="F31" s="591">
        <f t="shared" si="7"/>
        <v>27</v>
      </c>
      <c r="G31" s="218">
        <f t="shared" si="4"/>
        <v>42624</v>
      </c>
      <c r="H31" s="231"/>
      <c r="I31" s="224">
        <f t="shared" si="6"/>
        <v>33269</v>
      </c>
      <c r="J31" s="224">
        <f t="shared" si="6"/>
        <v>32559</v>
      </c>
      <c r="K31" s="224">
        <f t="shared" si="6"/>
        <v>31855</v>
      </c>
      <c r="L31" s="224">
        <f t="shared" si="6"/>
        <v>31149</v>
      </c>
    </row>
    <row r="32" spans="3:12" ht="16.5" customHeight="1" thickBot="1" x14ac:dyDescent="0.25">
      <c r="C32" s="226">
        <f t="shared" si="1"/>
        <v>25</v>
      </c>
      <c r="D32" s="226">
        <f t="shared" si="1"/>
        <v>26</v>
      </c>
      <c r="E32" s="226">
        <f t="shared" si="7"/>
        <v>27</v>
      </c>
      <c r="F32" s="591">
        <f t="shared" si="7"/>
        <v>28</v>
      </c>
      <c r="G32" s="218">
        <f t="shared" si="4"/>
        <v>43334</v>
      </c>
      <c r="H32" s="231"/>
      <c r="I32" s="224">
        <f t="shared" si="6"/>
        <v>33633</v>
      </c>
      <c r="J32" s="224">
        <f t="shared" si="6"/>
        <v>32923</v>
      </c>
      <c r="K32" s="224">
        <f t="shared" si="6"/>
        <v>32219</v>
      </c>
      <c r="L32" s="224">
        <f t="shared" si="6"/>
        <v>31513</v>
      </c>
    </row>
    <row r="33" spans="3:12" ht="16.5" customHeight="1" thickBot="1" x14ac:dyDescent="0.25">
      <c r="C33" s="226">
        <f t="shared" si="1"/>
        <v>26</v>
      </c>
      <c r="D33" s="226">
        <f t="shared" si="1"/>
        <v>27</v>
      </c>
      <c r="E33" s="226">
        <f t="shared" si="7"/>
        <v>28</v>
      </c>
      <c r="F33" s="591">
        <f t="shared" si="7"/>
        <v>29</v>
      </c>
      <c r="G33" s="218">
        <f t="shared" si="4"/>
        <v>44044</v>
      </c>
      <c r="H33" s="231"/>
      <c r="I33" s="224">
        <f t="shared" si="6"/>
        <v>33997</v>
      </c>
      <c r="J33" s="224">
        <f t="shared" si="6"/>
        <v>33287</v>
      </c>
      <c r="K33" s="224">
        <f t="shared" si="6"/>
        <v>32583</v>
      </c>
      <c r="L33" s="224">
        <f t="shared" si="6"/>
        <v>31877</v>
      </c>
    </row>
    <row r="34" spans="3:12" ht="16.5" customHeight="1" thickBot="1" x14ac:dyDescent="0.25">
      <c r="C34" s="226">
        <f t="shared" si="1"/>
        <v>27</v>
      </c>
      <c r="D34" s="226">
        <f t="shared" si="1"/>
        <v>28</v>
      </c>
      <c r="E34" s="226">
        <f t="shared" si="7"/>
        <v>29</v>
      </c>
      <c r="F34" s="591">
        <f t="shared" si="7"/>
        <v>30</v>
      </c>
      <c r="G34" s="218">
        <f t="shared" si="4"/>
        <v>44754</v>
      </c>
      <c r="H34" s="231"/>
      <c r="I34" s="224">
        <f t="shared" si="6"/>
        <v>34361</v>
      </c>
      <c r="J34" s="224">
        <f t="shared" si="6"/>
        <v>33651</v>
      </c>
      <c r="K34" s="224">
        <f t="shared" si="6"/>
        <v>32947</v>
      </c>
      <c r="L34" s="224">
        <f t="shared" si="6"/>
        <v>32241</v>
      </c>
    </row>
    <row r="35" spans="3:12" ht="16.5" customHeight="1" thickBot="1" x14ac:dyDescent="0.25">
      <c r="C35" s="226">
        <f t="shared" si="1"/>
        <v>28</v>
      </c>
      <c r="D35" s="226">
        <f t="shared" si="1"/>
        <v>29</v>
      </c>
      <c r="E35" s="226">
        <f t="shared" si="7"/>
        <v>30</v>
      </c>
      <c r="F35" s="591">
        <f t="shared" si="7"/>
        <v>31</v>
      </c>
      <c r="G35" s="218">
        <f t="shared" si="4"/>
        <v>45464</v>
      </c>
      <c r="H35" s="231"/>
      <c r="I35" s="224">
        <f t="shared" si="6"/>
        <v>34725</v>
      </c>
      <c r="J35" s="224">
        <f t="shared" si="6"/>
        <v>34015</v>
      </c>
      <c r="K35" s="224">
        <f t="shared" si="6"/>
        <v>33311</v>
      </c>
      <c r="L35" s="224">
        <f t="shared" si="6"/>
        <v>32605</v>
      </c>
    </row>
    <row r="36" spans="3:12" ht="16.5" customHeight="1" thickBot="1" x14ac:dyDescent="0.25">
      <c r="C36" s="226">
        <f t="shared" si="1"/>
        <v>29</v>
      </c>
      <c r="D36" s="226">
        <f t="shared" si="1"/>
        <v>30</v>
      </c>
      <c r="E36" s="226">
        <f t="shared" si="7"/>
        <v>31</v>
      </c>
      <c r="F36" s="591">
        <f t="shared" si="7"/>
        <v>32</v>
      </c>
      <c r="G36" s="218">
        <f t="shared" si="4"/>
        <v>46174</v>
      </c>
      <c r="H36" s="231"/>
      <c r="I36" s="224">
        <f t="shared" si="6"/>
        <v>35089</v>
      </c>
      <c r="J36" s="224">
        <f t="shared" si="6"/>
        <v>34379</v>
      </c>
      <c r="K36" s="224">
        <f t="shared" si="6"/>
        <v>33675</v>
      </c>
      <c r="L36" s="224">
        <f t="shared" si="6"/>
        <v>32969</v>
      </c>
    </row>
    <row r="37" spans="3:12" ht="16.5" customHeight="1" thickBot="1" x14ac:dyDescent="0.25">
      <c r="C37" s="226">
        <f t="shared" si="1"/>
        <v>30</v>
      </c>
      <c r="D37" s="226">
        <f t="shared" si="1"/>
        <v>31</v>
      </c>
      <c r="E37" s="226">
        <f t="shared" si="7"/>
        <v>32</v>
      </c>
      <c r="F37" s="591">
        <f t="shared" si="7"/>
        <v>33</v>
      </c>
      <c r="G37" s="218">
        <f t="shared" si="4"/>
        <v>46884</v>
      </c>
      <c r="H37" s="231"/>
      <c r="I37" s="224">
        <f t="shared" si="6"/>
        <v>35453</v>
      </c>
      <c r="J37" s="224">
        <f t="shared" si="6"/>
        <v>34743</v>
      </c>
      <c r="K37" s="224">
        <f t="shared" si="6"/>
        <v>34039</v>
      </c>
      <c r="L37" s="224">
        <f t="shared" si="6"/>
        <v>33333</v>
      </c>
    </row>
    <row r="38" spans="3:12" ht="16.5" customHeight="1" thickBot="1" x14ac:dyDescent="0.25">
      <c r="C38" s="226">
        <f t="shared" si="1"/>
        <v>31</v>
      </c>
      <c r="D38" s="226">
        <f t="shared" si="1"/>
        <v>32</v>
      </c>
      <c r="E38" s="226">
        <f t="shared" si="7"/>
        <v>33</v>
      </c>
      <c r="F38" s="591">
        <f t="shared" si="7"/>
        <v>34</v>
      </c>
      <c r="G38" s="218">
        <f t="shared" si="4"/>
        <v>47594</v>
      </c>
      <c r="H38" s="231"/>
      <c r="I38" s="224">
        <f t="shared" si="6"/>
        <v>35817</v>
      </c>
      <c r="J38" s="224">
        <f t="shared" si="6"/>
        <v>35107</v>
      </c>
      <c r="K38" s="224">
        <f t="shared" si="6"/>
        <v>34403</v>
      </c>
      <c r="L38" s="224">
        <f t="shared" si="6"/>
        <v>33697</v>
      </c>
    </row>
    <row r="39" spans="3:12" ht="14.25" customHeight="1" thickBot="1" x14ac:dyDescent="0.25">
      <c r="C39" s="226">
        <f t="shared" si="1"/>
        <v>32</v>
      </c>
      <c r="D39" s="226">
        <f t="shared" si="1"/>
        <v>33</v>
      </c>
      <c r="E39" s="226">
        <f t="shared" si="7"/>
        <v>34</v>
      </c>
      <c r="F39" s="591">
        <f t="shared" si="7"/>
        <v>35</v>
      </c>
      <c r="G39" s="218">
        <f t="shared" si="4"/>
        <v>48304</v>
      </c>
      <c r="H39" s="231"/>
      <c r="I39" s="224">
        <f t="shared" ref="I39:L40" si="8">I38+364</f>
        <v>36181</v>
      </c>
      <c r="J39" s="224">
        <f t="shared" si="8"/>
        <v>35471</v>
      </c>
      <c r="K39" s="224">
        <f t="shared" si="8"/>
        <v>34767</v>
      </c>
      <c r="L39" s="224">
        <f t="shared" si="8"/>
        <v>34061</v>
      </c>
    </row>
    <row r="40" spans="3:12" ht="14.25" customHeight="1" thickBot="1" x14ac:dyDescent="0.25">
      <c r="C40" s="232">
        <f t="shared" si="1"/>
        <v>33</v>
      </c>
      <c r="D40" s="232">
        <f t="shared" si="1"/>
        <v>34</v>
      </c>
      <c r="E40" s="232">
        <f t="shared" si="7"/>
        <v>35</v>
      </c>
      <c r="F40" s="232">
        <f t="shared" si="7"/>
        <v>36</v>
      </c>
      <c r="G40" s="218">
        <f t="shared" si="4"/>
        <v>49014</v>
      </c>
      <c r="H40" s="231"/>
      <c r="I40" s="593">
        <f t="shared" si="8"/>
        <v>36545</v>
      </c>
      <c r="J40" s="593">
        <f t="shared" si="8"/>
        <v>35835</v>
      </c>
      <c r="K40" s="593">
        <f t="shared" si="8"/>
        <v>35131</v>
      </c>
      <c r="L40" s="593">
        <f t="shared" si="8"/>
        <v>34425</v>
      </c>
    </row>
    <row r="41" spans="3:12" ht="12.75" customHeight="1" thickBot="1" x14ac:dyDescent="0.25">
      <c r="C41" s="594" t="s">
        <v>222</v>
      </c>
      <c r="D41" s="988" t="s">
        <v>222</v>
      </c>
      <c r="E41" s="1078" t="s">
        <v>223</v>
      </c>
      <c r="F41" s="1079"/>
      <c r="G41" s="1079"/>
      <c r="H41" s="1079"/>
      <c r="I41" s="1079"/>
      <c r="J41" s="1079"/>
      <c r="K41" s="1079"/>
      <c r="L41" s="1080"/>
    </row>
    <row r="42" spans="3:12" ht="12.75" customHeight="1" thickBot="1" x14ac:dyDescent="0.25">
      <c r="C42" s="595" t="s">
        <v>224</v>
      </c>
      <c r="D42" s="987" t="s">
        <v>224</v>
      </c>
      <c r="E42" s="1077" t="s">
        <v>225</v>
      </c>
      <c r="F42" s="1077"/>
      <c r="G42" s="1077"/>
      <c r="H42" s="1077"/>
      <c r="I42" s="1077"/>
      <c r="J42" s="1077"/>
      <c r="K42" s="1077"/>
      <c r="L42" s="1077"/>
    </row>
    <row r="43" spans="3:12" ht="12.75" customHeight="1" thickBot="1" x14ac:dyDescent="0.25">
      <c r="C43" s="595" t="s">
        <v>226</v>
      </c>
      <c r="D43" s="987" t="s">
        <v>226</v>
      </c>
      <c r="E43" s="1081" t="s">
        <v>227</v>
      </c>
      <c r="F43" s="1081"/>
      <c r="G43" s="1081"/>
      <c r="H43" s="1081"/>
      <c r="I43" s="1081"/>
      <c r="J43" s="1081"/>
      <c r="K43" s="1081"/>
      <c r="L43" s="1081"/>
    </row>
    <row r="44" spans="3:12" ht="12.75" customHeight="1" thickBot="1" x14ac:dyDescent="0.25">
      <c r="C44" s="596" t="s">
        <v>228</v>
      </c>
      <c r="D44" s="987" t="s">
        <v>228</v>
      </c>
      <c r="E44" s="989" t="s">
        <v>229</v>
      </c>
      <c r="F44" s="991"/>
      <c r="G44" s="991"/>
      <c r="H44" s="991"/>
      <c r="I44" s="991"/>
      <c r="J44" s="991"/>
      <c r="K44" s="991"/>
      <c r="L44" s="990"/>
    </row>
    <row r="45" spans="3:12" ht="13.5" customHeight="1" x14ac:dyDescent="0.2">
      <c r="C45" s="954" t="s">
        <v>672</v>
      </c>
      <c r="D45" s="680"/>
      <c r="E45" s="680"/>
      <c r="F45" s="8"/>
      <c r="G45" s="8"/>
      <c r="I45" s="661"/>
      <c r="J45" s="661"/>
    </row>
    <row r="46" spans="3:12" ht="13.5" customHeight="1" x14ac:dyDescent="0.2">
      <c r="C46" s="954" t="s">
        <v>693</v>
      </c>
      <c r="D46" s="680"/>
      <c r="E46" s="680"/>
      <c r="F46" s="8"/>
      <c r="G46" s="8"/>
      <c r="I46" s="8"/>
      <c r="J46" s="661"/>
    </row>
    <row r="47" spans="3:12" ht="16.5" customHeight="1" x14ac:dyDescent="0.2">
      <c r="C47" s="673" t="s">
        <v>716</v>
      </c>
    </row>
  </sheetData>
  <mergeCells count="3">
    <mergeCell ref="E42:L42"/>
    <mergeCell ref="E41:L41"/>
    <mergeCell ref="E43:L43"/>
  </mergeCells>
  <pageMargins left="0.34" right="0.31" top="1.61" bottom="1" header="0.5" footer="0.5"/>
  <pageSetup scale="81" fitToWidth="0" orientation="portrait" r:id="rId1"/>
  <headerFooter alignWithMargins="0">
    <oddHeader>&amp;C&amp;"Times New Roman,Bold"&amp;20Liberty County School Board
Student Records - Data Processing
Salary Schedule 2023-2024
12 Month</oddHeader>
    <oddFooter>&amp;L
&amp;"Times New Roman,Regular"&amp;14APPROVED: June 29, 2023&amp;RPage 20</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R45"/>
  <sheetViews>
    <sheetView topLeftCell="A2" zoomScale="75" zoomScaleNormal="75" zoomScalePageLayoutView="120" workbookViewId="0">
      <selection activeCell="K2" sqref="K2"/>
    </sheetView>
  </sheetViews>
  <sheetFormatPr defaultRowHeight="12.75" customHeight="1" x14ac:dyDescent="0.2"/>
  <cols>
    <col min="2" max="3" width="11" customWidth="1"/>
    <col min="4" max="4" width="9.7109375" customWidth="1"/>
    <col min="5" max="5" width="8.5703125" customWidth="1"/>
    <col min="6" max="6" width="12.5703125" customWidth="1"/>
    <col min="7" max="7" width="11.42578125" customWidth="1"/>
    <col min="8" max="8" width="12.140625" customWidth="1"/>
    <col min="9" max="9" width="13.140625" customWidth="1"/>
    <col min="10" max="10" width="10.85546875" customWidth="1"/>
    <col min="11" max="22" width="9.140625" customWidth="1"/>
  </cols>
  <sheetData>
    <row r="1" spans="2:10" ht="44.25" customHeight="1" thickBot="1" x14ac:dyDescent="0.25">
      <c r="B1" s="860" t="s">
        <v>683</v>
      </c>
      <c r="C1" s="860" t="s">
        <v>670</v>
      </c>
      <c r="D1" s="860" t="s">
        <v>669</v>
      </c>
      <c r="E1" s="577" t="s">
        <v>191</v>
      </c>
      <c r="F1" s="597" t="s">
        <v>209</v>
      </c>
      <c r="G1" s="597" t="s">
        <v>210</v>
      </c>
      <c r="H1" s="558" t="s">
        <v>211</v>
      </c>
      <c r="I1" s="263" t="s">
        <v>212</v>
      </c>
      <c r="J1" s="440"/>
    </row>
    <row r="2" spans="2:10" ht="18.75" customHeight="1" thickBot="1" x14ac:dyDescent="0.25">
      <c r="B2" s="895" t="s">
        <v>18</v>
      </c>
      <c r="C2" s="895" t="s">
        <v>18</v>
      </c>
      <c r="D2" s="856" t="s">
        <v>18</v>
      </c>
      <c r="E2" s="846"/>
      <c r="F2" s="847" t="s">
        <v>218</v>
      </c>
      <c r="G2" s="847" t="s">
        <v>219</v>
      </c>
      <c r="H2" s="848" t="s">
        <v>220</v>
      </c>
      <c r="I2" s="848" t="s">
        <v>221</v>
      </c>
      <c r="J2" s="440"/>
    </row>
    <row r="3" spans="2:10" ht="13.5" customHeight="1" x14ac:dyDescent="0.2">
      <c r="B3" s="854">
        <v>0</v>
      </c>
      <c r="C3" s="854">
        <v>0</v>
      </c>
      <c r="D3" s="857">
        <v>0</v>
      </c>
      <c r="E3" s="854">
        <v>0</v>
      </c>
      <c r="F3" s="849">
        <v>20442</v>
      </c>
      <c r="G3" s="849">
        <v>19852</v>
      </c>
      <c r="H3" s="849">
        <v>19265</v>
      </c>
      <c r="I3" s="849">
        <v>18675</v>
      </c>
      <c r="J3" s="440"/>
    </row>
    <row r="4" spans="2:10" ht="15" customHeight="1" x14ac:dyDescent="0.2">
      <c r="B4" s="855">
        <v>0</v>
      </c>
      <c r="C4" s="855">
        <v>0</v>
      </c>
      <c r="D4" s="858">
        <v>0</v>
      </c>
      <c r="E4" s="855">
        <v>1</v>
      </c>
      <c r="F4" s="850">
        <v>20442</v>
      </c>
      <c r="G4" s="850">
        <v>19852</v>
      </c>
      <c r="H4" s="850">
        <v>19265</v>
      </c>
      <c r="I4" s="850">
        <v>18675</v>
      </c>
      <c r="J4" s="440"/>
    </row>
    <row r="5" spans="2:10" ht="16.5" customHeight="1" x14ac:dyDescent="0.2">
      <c r="B5" s="852">
        <v>0</v>
      </c>
      <c r="C5" s="852">
        <v>0</v>
      </c>
      <c r="D5" s="859">
        <v>1</v>
      </c>
      <c r="E5" s="852">
        <v>2</v>
      </c>
      <c r="F5" s="851">
        <v>20442</v>
      </c>
      <c r="G5" s="224">
        <f>G3+364</f>
        <v>20216</v>
      </c>
      <c r="H5" s="224">
        <v>19265</v>
      </c>
      <c r="I5" s="224">
        <v>18675</v>
      </c>
      <c r="J5" s="440"/>
    </row>
    <row r="6" spans="2:10" ht="16.5" customHeight="1" x14ac:dyDescent="0.2">
      <c r="B6" s="852">
        <v>0</v>
      </c>
      <c r="C6" s="852">
        <f t="shared" ref="B6:C38" si="0">C5+1</f>
        <v>1</v>
      </c>
      <c r="D6" s="859">
        <f t="shared" ref="D6:E21" si="1">D5+1</f>
        <v>2</v>
      </c>
      <c r="E6" s="852">
        <v>3</v>
      </c>
      <c r="F6" s="851">
        <v>20442</v>
      </c>
      <c r="G6" s="851">
        <f t="shared" ref="F6:I21" si="2">G5+364</f>
        <v>20580</v>
      </c>
      <c r="H6" s="224">
        <v>19265</v>
      </c>
      <c r="I6" s="224">
        <v>18675</v>
      </c>
      <c r="J6" s="440"/>
    </row>
    <row r="7" spans="2:10" ht="16.5" customHeight="1" x14ac:dyDescent="0.2">
      <c r="B7" s="852">
        <f t="shared" si="0"/>
        <v>1</v>
      </c>
      <c r="C7" s="852">
        <f t="shared" si="0"/>
        <v>2</v>
      </c>
      <c r="D7" s="859">
        <f t="shared" si="1"/>
        <v>3</v>
      </c>
      <c r="E7" s="852">
        <f t="shared" si="1"/>
        <v>4</v>
      </c>
      <c r="F7" s="851">
        <f t="shared" si="2"/>
        <v>20806</v>
      </c>
      <c r="G7" s="851">
        <f t="shared" si="2"/>
        <v>20944</v>
      </c>
      <c r="H7" s="851">
        <f t="shared" si="2"/>
        <v>19629</v>
      </c>
      <c r="I7" s="851">
        <f t="shared" si="2"/>
        <v>19039</v>
      </c>
      <c r="J7" s="440"/>
    </row>
    <row r="8" spans="2:10" ht="16.5" customHeight="1" x14ac:dyDescent="0.2">
      <c r="B8" s="852">
        <f t="shared" si="0"/>
        <v>2</v>
      </c>
      <c r="C8" s="852">
        <f t="shared" si="0"/>
        <v>3</v>
      </c>
      <c r="D8" s="859">
        <f t="shared" si="1"/>
        <v>4</v>
      </c>
      <c r="E8" s="852">
        <f t="shared" si="1"/>
        <v>5</v>
      </c>
      <c r="F8" s="851">
        <f t="shared" si="2"/>
        <v>21170</v>
      </c>
      <c r="G8" s="851">
        <f t="shared" si="2"/>
        <v>21308</v>
      </c>
      <c r="H8" s="851">
        <f t="shared" si="2"/>
        <v>19993</v>
      </c>
      <c r="I8" s="851">
        <f t="shared" si="2"/>
        <v>19403</v>
      </c>
      <c r="J8" s="440"/>
    </row>
    <row r="9" spans="2:10" ht="16.5" customHeight="1" x14ac:dyDescent="0.2">
      <c r="B9" s="852">
        <f t="shared" si="0"/>
        <v>3</v>
      </c>
      <c r="C9" s="852">
        <f t="shared" si="0"/>
        <v>4</v>
      </c>
      <c r="D9" s="859">
        <f t="shared" si="1"/>
        <v>5</v>
      </c>
      <c r="E9" s="852">
        <f t="shared" si="1"/>
        <v>6</v>
      </c>
      <c r="F9" s="851">
        <f t="shared" si="2"/>
        <v>21534</v>
      </c>
      <c r="G9" s="851">
        <f t="shared" si="2"/>
        <v>21672</v>
      </c>
      <c r="H9" s="851">
        <f t="shared" si="2"/>
        <v>20357</v>
      </c>
      <c r="I9" s="851">
        <f t="shared" si="2"/>
        <v>19767</v>
      </c>
      <c r="J9" s="440"/>
    </row>
    <row r="10" spans="2:10" ht="16.5" customHeight="1" x14ac:dyDescent="0.2">
      <c r="B10" s="852">
        <f t="shared" si="0"/>
        <v>4</v>
      </c>
      <c r="C10" s="852">
        <f t="shared" si="0"/>
        <v>5</v>
      </c>
      <c r="D10" s="859">
        <f t="shared" si="1"/>
        <v>6</v>
      </c>
      <c r="E10" s="852">
        <f t="shared" si="1"/>
        <v>7</v>
      </c>
      <c r="F10" s="851">
        <f t="shared" si="2"/>
        <v>21898</v>
      </c>
      <c r="G10" s="851">
        <f t="shared" si="2"/>
        <v>22036</v>
      </c>
      <c r="H10" s="851">
        <f t="shared" si="2"/>
        <v>20721</v>
      </c>
      <c r="I10" s="851">
        <f t="shared" si="2"/>
        <v>20131</v>
      </c>
      <c r="J10" s="440"/>
    </row>
    <row r="11" spans="2:10" ht="16.5" customHeight="1" x14ac:dyDescent="0.2">
      <c r="B11" s="852">
        <f t="shared" si="0"/>
        <v>5</v>
      </c>
      <c r="C11" s="852">
        <f t="shared" si="0"/>
        <v>6</v>
      </c>
      <c r="D11" s="859">
        <f t="shared" si="1"/>
        <v>7</v>
      </c>
      <c r="E11" s="852">
        <f t="shared" si="1"/>
        <v>8</v>
      </c>
      <c r="F11" s="851">
        <f t="shared" si="2"/>
        <v>22262</v>
      </c>
      <c r="G11" s="851">
        <f t="shared" si="2"/>
        <v>22400</v>
      </c>
      <c r="H11" s="851">
        <f t="shared" si="2"/>
        <v>21085</v>
      </c>
      <c r="I11" s="851">
        <f t="shared" si="2"/>
        <v>20495</v>
      </c>
      <c r="J11" s="440"/>
    </row>
    <row r="12" spans="2:10" ht="16.5" customHeight="1" x14ac:dyDescent="0.2">
      <c r="B12" s="852">
        <f t="shared" si="0"/>
        <v>6</v>
      </c>
      <c r="C12" s="852">
        <f t="shared" si="0"/>
        <v>7</v>
      </c>
      <c r="D12" s="859">
        <f t="shared" si="1"/>
        <v>8</v>
      </c>
      <c r="E12" s="852">
        <f t="shared" si="1"/>
        <v>9</v>
      </c>
      <c r="F12" s="851">
        <f t="shared" si="2"/>
        <v>22626</v>
      </c>
      <c r="G12" s="851">
        <f t="shared" si="2"/>
        <v>22764</v>
      </c>
      <c r="H12" s="851">
        <f t="shared" si="2"/>
        <v>21449</v>
      </c>
      <c r="I12" s="851">
        <f t="shared" si="2"/>
        <v>20859</v>
      </c>
      <c r="J12" s="440"/>
    </row>
    <row r="13" spans="2:10" ht="16.5" customHeight="1" x14ac:dyDescent="0.2">
      <c r="B13" s="852">
        <f t="shared" si="0"/>
        <v>7</v>
      </c>
      <c r="C13" s="852">
        <f t="shared" si="0"/>
        <v>8</v>
      </c>
      <c r="D13" s="859">
        <f t="shared" si="1"/>
        <v>9</v>
      </c>
      <c r="E13" s="852">
        <f t="shared" si="1"/>
        <v>10</v>
      </c>
      <c r="F13" s="851">
        <f t="shared" si="2"/>
        <v>22990</v>
      </c>
      <c r="G13" s="851">
        <f t="shared" si="2"/>
        <v>23128</v>
      </c>
      <c r="H13" s="851">
        <f t="shared" si="2"/>
        <v>21813</v>
      </c>
      <c r="I13" s="851">
        <f t="shared" si="2"/>
        <v>21223</v>
      </c>
      <c r="J13" s="440"/>
    </row>
    <row r="14" spans="2:10" ht="16.5" customHeight="1" x14ac:dyDescent="0.2">
      <c r="B14" s="852">
        <f t="shared" si="0"/>
        <v>8</v>
      </c>
      <c r="C14" s="852">
        <f t="shared" si="0"/>
        <v>9</v>
      </c>
      <c r="D14" s="859">
        <f t="shared" si="1"/>
        <v>10</v>
      </c>
      <c r="E14" s="852">
        <f t="shared" si="1"/>
        <v>11</v>
      </c>
      <c r="F14" s="851">
        <f t="shared" si="2"/>
        <v>23354</v>
      </c>
      <c r="G14" s="851">
        <f t="shared" si="2"/>
        <v>23492</v>
      </c>
      <c r="H14" s="851">
        <f t="shared" si="2"/>
        <v>22177</v>
      </c>
      <c r="I14" s="851">
        <f t="shared" si="2"/>
        <v>21587</v>
      </c>
      <c r="J14" s="440"/>
    </row>
    <row r="15" spans="2:10" ht="16.5" customHeight="1" x14ac:dyDescent="0.2">
      <c r="B15" s="852">
        <f t="shared" si="0"/>
        <v>9</v>
      </c>
      <c r="C15" s="852">
        <f t="shared" si="0"/>
        <v>10</v>
      </c>
      <c r="D15" s="859">
        <f t="shared" si="1"/>
        <v>11</v>
      </c>
      <c r="E15" s="852">
        <f t="shared" si="1"/>
        <v>12</v>
      </c>
      <c r="F15" s="851">
        <f t="shared" si="2"/>
        <v>23718</v>
      </c>
      <c r="G15" s="851">
        <f t="shared" si="2"/>
        <v>23856</v>
      </c>
      <c r="H15" s="851">
        <f t="shared" si="2"/>
        <v>22541</v>
      </c>
      <c r="I15" s="851">
        <f t="shared" si="2"/>
        <v>21951</v>
      </c>
      <c r="J15" s="440"/>
    </row>
    <row r="16" spans="2:10" ht="16.5" customHeight="1" x14ac:dyDescent="0.2">
      <c r="B16" s="852">
        <f t="shared" si="0"/>
        <v>10</v>
      </c>
      <c r="C16" s="852">
        <f t="shared" si="0"/>
        <v>11</v>
      </c>
      <c r="D16" s="859">
        <f t="shared" si="1"/>
        <v>12</v>
      </c>
      <c r="E16" s="852">
        <f t="shared" si="1"/>
        <v>13</v>
      </c>
      <c r="F16" s="851">
        <f t="shared" si="2"/>
        <v>24082</v>
      </c>
      <c r="G16" s="851">
        <f t="shared" si="2"/>
        <v>24220</v>
      </c>
      <c r="H16" s="851">
        <f t="shared" si="2"/>
        <v>22905</v>
      </c>
      <c r="I16" s="851">
        <f t="shared" si="2"/>
        <v>22315</v>
      </c>
      <c r="J16" s="440"/>
    </row>
    <row r="17" spans="2:10" ht="16.5" customHeight="1" x14ac:dyDescent="0.2">
      <c r="B17" s="852">
        <f t="shared" si="0"/>
        <v>11</v>
      </c>
      <c r="C17" s="852">
        <f t="shared" si="0"/>
        <v>12</v>
      </c>
      <c r="D17" s="859">
        <f t="shared" si="1"/>
        <v>13</v>
      </c>
      <c r="E17" s="852">
        <f t="shared" si="1"/>
        <v>14</v>
      </c>
      <c r="F17" s="851">
        <f t="shared" si="2"/>
        <v>24446</v>
      </c>
      <c r="G17" s="851">
        <f t="shared" si="2"/>
        <v>24584</v>
      </c>
      <c r="H17" s="851">
        <f t="shared" si="2"/>
        <v>23269</v>
      </c>
      <c r="I17" s="851">
        <f t="shared" si="2"/>
        <v>22679</v>
      </c>
      <c r="J17" s="440"/>
    </row>
    <row r="18" spans="2:10" ht="16.5" customHeight="1" x14ac:dyDescent="0.2">
      <c r="B18" s="852">
        <f t="shared" si="0"/>
        <v>12</v>
      </c>
      <c r="C18" s="852">
        <f t="shared" si="0"/>
        <v>13</v>
      </c>
      <c r="D18" s="859">
        <f t="shared" si="1"/>
        <v>14</v>
      </c>
      <c r="E18" s="852">
        <f t="shared" si="1"/>
        <v>15</v>
      </c>
      <c r="F18" s="851">
        <f t="shared" si="2"/>
        <v>24810</v>
      </c>
      <c r="G18" s="851">
        <f t="shared" si="2"/>
        <v>24948</v>
      </c>
      <c r="H18" s="851">
        <f t="shared" si="2"/>
        <v>23633</v>
      </c>
      <c r="I18" s="851">
        <f t="shared" si="2"/>
        <v>23043</v>
      </c>
      <c r="J18" s="440"/>
    </row>
    <row r="19" spans="2:10" ht="16.5" customHeight="1" x14ac:dyDescent="0.2">
      <c r="B19" s="852">
        <f t="shared" si="0"/>
        <v>13</v>
      </c>
      <c r="C19" s="852">
        <f t="shared" si="0"/>
        <v>14</v>
      </c>
      <c r="D19" s="859">
        <f t="shared" si="1"/>
        <v>15</v>
      </c>
      <c r="E19" s="852">
        <f t="shared" si="1"/>
        <v>16</v>
      </c>
      <c r="F19" s="851">
        <f t="shared" si="2"/>
        <v>25174</v>
      </c>
      <c r="G19" s="851">
        <f t="shared" si="2"/>
        <v>25312</v>
      </c>
      <c r="H19" s="851">
        <f t="shared" si="2"/>
        <v>23997</v>
      </c>
      <c r="I19" s="851">
        <f t="shared" si="2"/>
        <v>23407</v>
      </c>
      <c r="J19" s="440"/>
    </row>
    <row r="20" spans="2:10" ht="16.5" customHeight="1" x14ac:dyDescent="0.2">
      <c r="B20" s="852">
        <f t="shared" si="0"/>
        <v>14</v>
      </c>
      <c r="C20" s="852">
        <f t="shared" si="0"/>
        <v>15</v>
      </c>
      <c r="D20" s="859">
        <f t="shared" si="1"/>
        <v>16</v>
      </c>
      <c r="E20" s="852">
        <f t="shared" si="1"/>
        <v>17</v>
      </c>
      <c r="F20" s="851">
        <f t="shared" si="2"/>
        <v>25538</v>
      </c>
      <c r="G20" s="851">
        <f t="shared" si="2"/>
        <v>25676</v>
      </c>
      <c r="H20" s="851">
        <f t="shared" si="2"/>
        <v>24361</v>
      </c>
      <c r="I20" s="851">
        <f t="shared" si="2"/>
        <v>23771</v>
      </c>
      <c r="J20" s="440"/>
    </row>
    <row r="21" spans="2:10" ht="16.5" customHeight="1" x14ac:dyDescent="0.2">
      <c r="B21" s="852">
        <f t="shared" si="0"/>
        <v>15</v>
      </c>
      <c r="C21" s="852">
        <f t="shared" si="0"/>
        <v>16</v>
      </c>
      <c r="D21" s="859">
        <f t="shared" si="1"/>
        <v>17</v>
      </c>
      <c r="E21" s="852">
        <f t="shared" si="1"/>
        <v>18</v>
      </c>
      <c r="F21" s="851">
        <f t="shared" si="2"/>
        <v>25902</v>
      </c>
      <c r="G21" s="851">
        <f t="shared" si="2"/>
        <v>26040</v>
      </c>
      <c r="H21" s="851">
        <f t="shared" si="2"/>
        <v>24725</v>
      </c>
      <c r="I21" s="851">
        <f t="shared" si="2"/>
        <v>24135</v>
      </c>
      <c r="J21" s="440"/>
    </row>
    <row r="22" spans="2:10" ht="16.5" customHeight="1" x14ac:dyDescent="0.2">
      <c r="B22" s="852">
        <f t="shared" si="0"/>
        <v>16</v>
      </c>
      <c r="C22" s="852">
        <f t="shared" si="0"/>
        <v>17</v>
      </c>
      <c r="D22" s="859">
        <f t="shared" ref="D22:E24" si="3">D21+1</f>
        <v>18</v>
      </c>
      <c r="E22" s="852">
        <f t="shared" si="3"/>
        <v>19</v>
      </c>
      <c r="F22" s="851">
        <f t="shared" ref="F22:I37" si="4">F21+364</f>
        <v>26266</v>
      </c>
      <c r="G22" s="851">
        <f t="shared" si="4"/>
        <v>26404</v>
      </c>
      <c r="H22" s="851">
        <f t="shared" si="4"/>
        <v>25089</v>
      </c>
      <c r="I22" s="851">
        <f t="shared" si="4"/>
        <v>24499</v>
      </c>
      <c r="J22" s="440"/>
    </row>
    <row r="23" spans="2:10" ht="16.5" customHeight="1" x14ac:dyDescent="0.2">
      <c r="B23" s="852">
        <f t="shared" si="0"/>
        <v>17</v>
      </c>
      <c r="C23" s="852">
        <f t="shared" si="0"/>
        <v>18</v>
      </c>
      <c r="D23" s="859">
        <f t="shared" si="3"/>
        <v>19</v>
      </c>
      <c r="E23" s="852">
        <f t="shared" si="3"/>
        <v>20</v>
      </c>
      <c r="F23" s="851">
        <f t="shared" si="4"/>
        <v>26630</v>
      </c>
      <c r="G23" s="851">
        <f t="shared" si="4"/>
        <v>26768</v>
      </c>
      <c r="H23" s="851">
        <f t="shared" si="4"/>
        <v>25453</v>
      </c>
      <c r="I23" s="851">
        <f t="shared" si="4"/>
        <v>24863</v>
      </c>
      <c r="J23" s="440"/>
    </row>
    <row r="24" spans="2:10" ht="16.5" customHeight="1" x14ac:dyDescent="0.2">
      <c r="B24" s="852">
        <f t="shared" si="0"/>
        <v>18</v>
      </c>
      <c r="C24" s="852">
        <f t="shared" si="0"/>
        <v>19</v>
      </c>
      <c r="D24" s="859">
        <f t="shared" si="3"/>
        <v>20</v>
      </c>
      <c r="E24" s="852">
        <f t="shared" si="3"/>
        <v>21</v>
      </c>
      <c r="F24" s="851">
        <f t="shared" si="4"/>
        <v>26994</v>
      </c>
      <c r="G24" s="851">
        <f t="shared" si="4"/>
        <v>27132</v>
      </c>
      <c r="H24" s="851">
        <f t="shared" si="4"/>
        <v>25817</v>
      </c>
      <c r="I24" s="851">
        <f t="shared" si="4"/>
        <v>25227</v>
      </c>
      <c r="J24" s="440"/>
    </row>
    <row r="25" spans="2:10" ht="16.5" customHeight="1" x14ac:dyDescent="0.2">
      <c r="B25" s="852">
        <f t="shared" si="0"/>
        <v>19</v>
      </c>
      <c r="C25" s="852">
        <f t="shared" si="0"/>
        <v>20</v>
      </c>
      <c r="D25" s="859">
        <f t="shared" ref="D25:E38" si="5">D24+1</f>
        <v>21</v>
      </c>
      <c r="E25" s="852">
        <f t="shared" si="5"/>
        <v>22</v>
      </c>
      <c r="F25" s="851">
        <f t="shared" si="4"/>
        <v>27358</v>
      </c>
      <c r="G25" s="851">
        <f t="shared" si="4"/>
        <v>27496</v>
      </c>
      <c r="H25" s="851">
        <f t="shared" si="4"/>
        <v>26181</v>
      </c>
      <c r="I25" s="851">
        <f t="shared" si="4"/>
        <v>25591</v>
      </c>
      <c r="J25" s="440"/>
    </row>
    <row r="26" spans="2:10" ht="16.5" customHeight="1" x14ac:dyDescent="0.2">
      <c r="B26" s="852">
        <f t="shared" si="0"/>
        <v>20</v>
      </c>
      <c r="C26" s="852">
        <f t="shared" si="0"/>
        <v>21</v>
      </c>
      <c r="D26" s="859">
        <f t="shared" si="5"/>
        <v>22</v>
      </c>
      <c r="E26" s="852">
        <f t="shared" si="5"/>
        <v>23</v>
      </c>
      <c r="F26" s="851">
        <f t="shared" si="4"/>
        <v>27722</v>
      </c>
      <c r="G26" s="851">
        <f t="shared" si="4"/>
        <v>27860</v>
      </c>
      <c r="H26" s="851">
        <f t="shared" si="4"/>
        <v>26545</v>
      </c>
      <c r="I26" s="851">
        <f t="shared" si="4"/>
        <v>25955</v>
      </c>
      <c r="J26" s="440"/>
    </row>
    <row r="27" spans="2:10" ht="16.5" customHeight="1" x14ac:dyDescent="0.2">
      <c r="B27" s="852">
        <f t="shared" si="0"/>
        <v>21</v>
      </c>
      <c r="C27" s="852">
        <f t="shared" si="0"/>
        <v>22</v>
      </c>
      <c r="D27" s="859">
        <f t="shared" si="5"/>
        <v>23</v>
      </c>
      <c r="E27" s="852">
        <f t="shared" si="5"/>
        <v>24</v>
      </c>
      <c r="F27" s="851">
        <f t="shared" si="4"/>
        <v>28086</v>
      </c>
      <c r="G27" s="851">
        <f t="shared" si="4"/>
        <v>28224</v>
      </c>
      <c r="H27" s="851">
        <f t="shared" si="4"/>
        <v>26909</v>
      </c>
      <c r="I27" s="851">
        <f t="shared" si="4"/>
        <v>26319</v>
      </c>
      <c r="J27" s="440"/>
    </row>
    <row r="28" spans="2:10" ht="16.5" customHeight="1" x14ac:dyDescent="0.2">
      <c r="B28" s="852">
        <f t="shared" si="0"/>
        <v>22</v>
      </c>
      <c r="C28" s="852">
        <f t="shared" si="0"/>
        <v>23</v>
      </c>
      <c r="D28" s="859">
        <f t="shared" si="5"/>
        <v>24</v>
      </c>
      <c r="E28" s="852">
        <f t="shared" si="5"/>
        <v>25</v>
      </c>
      <c r="F28" s="851">
        <f t="shared" si="4"/>
        <v>28450</v>
      </c>
      <c r="G28" s="851">
        <f t="shared" si="4"/>
        <v>28588</v>
      </c>
      <c r="H28" s="851">
        <f t="shared" si="4"/>
        <v>27273</v>
      </c>
      <c r="I28" s="851">
        <f t="shared" si="4"/>
        <v>26683</v>
      </c>
      <c r="J28" s="440"/>
    </row>
    <row r="29" spans="2:10" ht="16.5" customHeight="1" x14ac:dyDescent="0.2">
      <c r="B29" s="852">
        <f t="shared" si="0"/>
        <v>23</v>
      </c>
      <c r="C29" s="852">
        <f t="shared" si="0"/>
        <v>24</v>
      </c>
      <c r="D29" s="859">
        <f t="shared" si="5"/>
        <v>25</v>
      </c>
      <c r="E29" s="852">
        <f t="shared" si="5"/>
        <v>26</v>
      </c>
      <c r="F29" s="851">
        <f t="shared" si="4"/>
        <v>28814</v>
      </c>
      <c r="G29" s="851">
        <f t="shared" si="4"/>
        <v>28952</v>
      </c>
      <c r="H29" s="851">
        <f t="shared" si="4"/>
        <v>27637</v>
      </c>
      <c r="I29" s="851">
        <f t="shared" si="4"/>
        <v>27047</v>
      </c>
      <c r="J29" s="440"/>
    </row>
    <row r="30" spans="2:10" ht="16.5" customHeight="1" x14ac:dyDescent="0.2">
      <c r="B30" s="852">
        <f t="shared" si="0"/>
        <v>24</v>
      </c>
      <c r="C30" s="852">
        <f t="shared" si="0"/>
        <v>25</v>
      </c>
      <c r="D30" s="859">
        <f t="shared" si="5"/>
        <v>26</v>
      </c>
      <c r="E30" s="852">
        <f t="shared" si="5"/>
        <v>27</v>
      </c>
      <c r="F30" s="851">
        <f t="shared" si="4"/>
        <v>29178</v>
      </c>
      <c r="G30" s="851">
        <f t="shared" si="4"/>
        <v>29316</v>
      </c>
      <c r="H30" s="851">
        <f t="shared" si="4"/>
        <v>28001</v>
      </c>
      <c r="I30" s="851">
        <f t="shared" si="4"/>
        <v>27411</v>
      </c>
      <c r="J30" s="440"/>
    </row>
    <row r="31" spans="2:10" ht="16.5" customHeight="1" x14ac:dyDescent="0.2">
      <c r="B31" s="852">
        <f t="shared" si="0"/>
        <v>25</v>
      </c>
      <c r="C31" s="852">
        <f t="shared" si="0"/>
        <v>26</v>
      </c>
      <c r="D31" s="859">
        <f t="shared" si="5"/>
        <v>27</v>
      </c>
      <c r="E31" s="852">
        <f t="shared" si="5"/>
        <v>28</v>
      </c>
      <c r="F31" s="851">
        <f t="shared" si="4"/>
        <v>29542</v>
      </c>
      <c r="G31" s="851">
        <f t="shared" si="4"/>
        <v>29680</v>
      </c>
      <c r="H31" s="851">
        <f t="shared" si="4"/>
        <v>28365</v>
      </c>
      <c r="I31" s="851">
        <f t="shared" si="4"/>
        <v>27775</v>
      </c>
      <c r="J31" s="440"/>
    </row>
    <row r="32" spans="2:10" ht="16.5" customHeight="1" x14ac:dyDescent="0.2">
      <c r="B32" s="852">
        <f t="shared" si="0"/>
        <v>26</v>
      </c>
      <c r="C32" s="852">
        <f t="shared" si="0"/>
        <v>27</v>
      </c>
      <c r="D32" s="859">
        <f t="shared" si="5"/>
        <v>28</v>
      </c>
      <c r="E32" s="852">
        <f t="shared" si="5"/>
        <v>29</v>
      </c>
      <c r="F32" s="851">
        <f t="shared" si="4"/>
        <v>29906</v>
      </c>
      <c r="G32" s="851">
        <f t="shared" si="4"/>
        <v>30044</v>
      </c>
      <c r="H32" s="851">
        <f t="shared" si="4"/>
        <v>28729</v>
      </c>
      <c r="I32" s="851">
        <f t="shared" si="4"/>
        <v>28139</v>
      </c>
      <c r="J32" s="440"/>
    </row>
    <row r="33" spans="2:10" ht="16.5" customHeight="1" x14ac:dyDescent="0.2">
      <c r="B33" s="852">
        <f t="shared" si="0"/>
        <v>27</v>
      </c>
      <c r="C33" s="852">
        <f t="shared" si="0"/>
        <v>28</v>
      </c>
      <c r="D33" s="859">
        <f t="shared" si="5"/>
        <v>29</v>
      </c>
      <c r="E33" s="852">
        <f t="shared" si="5"/>
        <v>30</v>
      </c>
      <c r="F33" s="851">
        <f t="shared" si="4"/>
        <v>30270</v>
      </c>
      <c r="G33" s="851">
        <f t="shared" si="4"/>
        <v>30408</v>
      </c>
      <c r="H33" s="851">
        <f t="shared" si="4"/>
        <v>29093</v>
      </c>
      <c r="I33" s="851">
        <f t="shared" si="4"/>
        <v>28503</v>
      </c>
      <c r="J33" s="440"/>
    </row>
    <row r="34" spans="2:10" ht="16.5" customHeight="1" x14ac:dyDescent="0.2">
      <c r="B34" s="852">
        <f t="shared" si="0"/>
        <v>28</v>
      </c>
      <c r="C34" s="852">
        <f t="shared" si="0"/>
        <v>29</v>
      </c>
      <c r="D34" s="859">
        <f t="shared" si="5"/>
        <v>30</v>
      </c>
      <c r="E34" s="852">
        <f t="shared" si="5"/>
        <v>31</v>
      </c>
      <c r="F34" s="851">
        <f t="shared" si="4"/>
        <v>30634</v>
      </c>
      <c r="G34" s="851">
        <f t="shared" si="4"/>
        <v>30772</v>
      </c>
      <c r="H34" s="851">
        <f t="shared" si="4"/>
        <v>29457</v>
      </c>
      <c r="I34" s="851">
        <f t="shared" si="4"/>
        <v>28867</v>
      </c>
      <c r="J34" s="440"/>
    </row>
    <row r="35" spans="2:10" ht="16.5" customHeight="1" x14ac:dyDescent="0.2">
      <c r="B35" s="852">
        <f t="shared" si="0"/>
        <v>29</v>
      </c>
      <c r="C35" s="852">
        <f t="shared" si="0"/>
        <v>30</v>
      </c>
      <c r="D35" s="859">
        <f t="shared" si="5"/>
        <v>31</v>
      </c>
      <c r="E35" s="852">
        <f t="shared" si="5"/>
        <v>32</v>
      </c>
      <c r="F35" s="851">
        <f t="shared" si="4"/>
        <v>30998</v>
      </c>
      <c r="G35" s="851">
        <f t="shared" si="4"/>
        <v>31136</v>
      </c>
      <c r="H35" s="851">
        <f t="shared" si="4"/>
        <v>29821</v>
      </c>
      <c r="I35" s="851">
        <f t="shared" si="4"/>
        <v>29231</v>
      </c>
    </row>
    <row r="36" spans="2:10" ht="16.5" customHeight="1" x14ac:dyDescent="0.2">
      <c r="B36" s="852">
        <f t="shared" si="0"/>
        <v>30</v>
      </c>
      <c r="C36" s="852">
        <f t="shared" si="0"/>
        <v>31</v>
      </c>
      <c r="D36" s="859">
        <f t="shared" si="5"/>
        <v>32</v>
      </c>
      <c r="E36" s="852">
        <f t="shared" si="5"/>
        <v>33</v>
      </c>
      <c r="F36" s="851">
        <f t="shared" si="4"/>
        <v>31362</v>
      </c>
      <c r="G36" s="851">
        <f t="shared" si="4"/>
        <v>31500</v>
      </c>
      <c r="H36" s="851">
        <f t="shared" si="4"/>
        <v>30185</v>
      </c>
      <c r="I36" s="851">
        <f t="shared" si="4"/>
        <v>29595</v>
      </c>
    </row>
    <row r="37" spans="2:10" ht="16.5" customHeight="1" x14ac:dyDescent="0.2">
      <c r="B37" s="852">
        <f t="shared" si="0"/>
        <v>31</v>
      </c>
      <c r="C37" s="852">
        <f t="shared" si="0"/>
        <v>32</v>
      </c>
      <c r="D37" s="859">
        <f t="shared" si="5"/>
        <v>33</v>
      </c>
      <c r="E37" s="852">
        <f t="shared" si="5"/>
        <v>34</v>
      </c>
      <c r="F37" s="851">
        <f t="shared" si="4"/>
        <v>31726</v>
      </c>
      <c r="G37" s="851">
        <f t="shared" si="4"/>
        <v>31864</v>
      </c>
      <c r="H37" s="851">
        <f t="shared" si="4"/>
        <v>30549</v>
      </c>
      <c r="I37" s="851">
        <f t="shared" si="4"/>
        <v>29959</v>
      </c>
    </row>
    <row r="38" spans="2:10" ht="14.25" customHeight="1" thickBot="1" x14ac:dyDescent="0.25">
      <c r="B38" s="1010">
        <f t="shared" si="0"/>
        <v>32</v>
      </c>
      <c r="C38" s="1010">
        <f t="shared" si="0"/>
        <v>33</v>
      </c>
      <c r="D38" s="1011">
        <f t="shared" si="5"/>
        <v>34</v>
      </c>
      <c r="E38" s="1010">
        <f t="shared" si="5"/>
        <v>35</v>
      </c>
      <c r="F38" s="853">
        <f t="shared" ref="F38:I38" si="6">F37+364</f>
        <v>32090</v>
      </c>
      <c r="G38" s="853">
        <f t="shared" si="6"/>
        <v>32228</v>
      </c>
      <c r="H38" s="853">
        <f t="shared" si="6"/>
        <v>30913</v>
      </c>
      <c r="I38" s="853">
        <f t="shared" si="6"/>
        <v>30323</v>
      </c>
    </row>
    <row r="39" spans="2:10" ht="14.25" customHeight="1" thickBot="1" x14ac:dyDescent="0.25">
      <c r="B39" s="1009" t="s">
        <v>222</v>
      </c>
      <c r="C39" s="1023" t="s">
        <v>223</v>
      </c>
      <c r="D39" s="1024"/>
      <c r="E39" s="1024"/>
      <c r="F39" s="1024"/>
      <c r="G39" s="1024"/>
      <c r="H39" s="1024"/>
      <c r="I39" s="1024"/>
      <c r="J39" s="1025"/>
    </row>
    <row r="40" spans="2:10" ht="12.75" customHeight="1" thickBot="1" x14ac:dyDescent="0.25">
      <c r="B40" s="1009" t="s">
        <v>224</v>
      </c>
      <c r="C40" s="1023" t="s">
        <v>225</v>
      </c>
      <c r="D40" s="1024"/>
      <c r="E40" s="1024"/>
      <c r="F40" s="1024"/>
      <c r="G40" s="1024"/>
      <c r="H40" s="1024"/>
      <c r="I40" s="1024"/>
      <c r="J40" s="1025"/>
    </row>
    <row r="41" spans="2:10" ht="12.75" customHeight="1" thickBot="1" x14ac:dyDescent="0.25">
      <c r="B41" s="992" t="s">
        <v>226</v>
      </c>
      <c r="C41" s="1023" t="s">
        <v>227</v>
      </c>
      <c r="D41" s="1024"/>
      <c r="E41" s="1024"/>
      <c r="F41" s="1024"/>
      <c r="G41" s="1024"/>
      <c r="H41" s="1024"/>
      <c r="I41" s="1024"/>
      <c r="J41" s="1025"/>
    </row>
    <row r="42" spans="2:10" ht="12.75" customHeight="1" thickBot="1" x14ac:dyDescent="0.25">
      <c r="B42" s="992" t="s">
        <v>228</v>
      </c>
      <c r="C42" s="1082" t="s">
        <v>229</v>
      </c>
      <c r="D42" s="1083"/>
      <c r="E42" s="1083"/>
      <c r="F42" s="1083"/>
      <c r="G42" s="1083"/>
      <c r="H42" s="1083"/>
      <c r="I42" s="1083"/>
      <c r="J42" s="1084"/>
    </row>
    <row r="43" spans="2:10" ht="12.75" customHeight="1" x14ac:dyDescent="0.2">
      <c r="B43" s="1012" t="s">
        <v>672</v>
      </c>
      <c r="C43" s="661"/>
      <c r="D43" s="661"/>
      <c r="E43" s="957"/>
      <c r="F43" s="957"/>
      <c r="H43" s="957"/>
      <c r="I43" s="957"/>
      <c r="J43" s="121"/>
    </row>
    <row r="44" spans="2:10" ht="16.5" customHeight="1" x14ac:dyDescent="0.2">
      <c r="B44" s="1012" t="s">
        <v>693</v>
      </c>
      <c r="C44" s="680"/>
      <c r="D44" s="680"/>
      <c r="E44" s="8"/>
      <c r="F44" s="8"/>
      <c r="H44" s="8"/>
      <c r="I44" s="8"/>
    </row>
    <row r="45" spans="2:10" ht="18" customHeight="1" x14ac:dyDescent="0.2">
      <c r="B45" s="673" t="s">
        <v>716</v>
      </c>
    </row>
  </sheetData>
  <mergeCells count="1">
    <mergeCell ref="C42:J42"/>
  </mergeCells>
  <pageMargins left="0.34" right="0.31" top="1.91" bottom="1" header="0.5" footer="0.5"/>
  <pageSetup scale="80" orientation="portrait" r:id="rId1"/>
  <headerFooter alignWithMargins="0">
    <oddHeader>&amp;C&amp;"Times New Roman,Bold"&amp;20Liberty County School Board
Student Records - Data Processing
Salary Schedule 2023-2024
10 MONTHS</oddHeader>
    <oddFooter>&amp;LAPPROVED: June 29, 2023&amp;RPage  21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K47"/>
  <sheetViews>
    <sheetView topLeftCell="A6" zoomScale="75" zoomScaleNormal="75" zoomScalePageLayoutView="120" workbookViewId="0">
      <selection activeCell="K6" sqref="K6"/>
    </sheetView>
  </sheetViews>
  <sheetFormatPr defaultRowHeight="12.75" customHeight="1" x14ac:dyDescent="0.2"/>
  <cols>
    <col min="2" max="3" width="12" customWidth="1"/>
    <col min="4" max="4" width="13.28515625" customWidth="1"/>
    <col min="5" max="5" width="14.42578125" customWidth="1"/>
    <col min="6" max="6" width="12.5703125" customWidth="1"/>
    <col min="7" max="7" width="12.28515625" customWidth="1"/>
    <col min="8" max="8" width="11.7109375" customWidth="1"/>
    <col min="9" max="9" width="11.5703125" customWidth="1"/>
    <col min="10" max="10" width="2.5703125" customWidth="1"/>
    <col min="11" max="11" width="12" customWidth="1"/>
    <col min="12" max="15" width="9.140625" customWidth="1"/>
  </cols>
  <sheetData>
    <row r="1" spans="2:10" ht="16.5" customHeight="1" thickBot="1" x14ac:dyDescent="0.3">
      <c r="B1" s="1085" t="s">
        <v>694</v>
      </c>
      <c r="C1" s="1086"/>
      <c r="D1" s="1086"/>
      <c r="E1" s="1086"/>
      <c r="F1" s="1086"/>
      <c r="G1" s="1086"/>
      <c r="H1" s="1086"/>
      <c r="I1" s="1086"/>
      <c r="J1" s="440"/>
    </row>
    <row r="2" spans="2:10" ht="53.25" customHeight="1" thickBot="1" x14ac:dyDescent="0.25">
      <c r="B2" s="860" t="s">
        <v>683</v>
      </c>
      <c r="C2" s="860" t="s">
        <v>670</v>
      </c>
      <c r="D2" s="860" t="s">
        <v>669</v>
      </c>
      <c r="E2" s="263" t="s">
        <v>191</v>
      </c>
      <c r="F2" s="263" t="s">
        <v>230</v>
      </c>
      <c r="G2" s="597" t="s">
        <v>231</v>
      </c>
      <c r="H2" s="558" t="s">
        <v>232</v>
      </c>
      <c r="I2" s="263" t="s">
        <v>233</v>
      </c>
      <c r="J2" s="440"/>
    </row>
    <row r="3" spans="2:10" ht="17.25" customHeight="1" thickBot="1" x14ac:dyDescent="0.25">
      <c r="B3" s="897" t="s">
        <v>679</v>
      </c>
      <c r="C3" s="897" t="s">
        <v>679</v>
      </c>
      <c r="D3" s="897" t="s">
        <v>679</v>
      </c>
      <c r="E3" s="897" t="s">
        <v>679</v>
      </c>
      <c r="F3" s="898" t="s">
        <v>234</v>
      </c>
      <c r="G3" s="899" t="s">
        <v>235</v>
      </c>
      <c r="H3" s="900" t="s">
        <v>236</v>
      </c>
      <c r="I3" s="898" t="s">
        <v>237</v>
      </c>
      <c r="J3" s="440"/>
    </row>
    <row r="4" spans="2:10" ht="15.75" customHeight="1" x14ac:dyDescent="0.2">
      <c r="B4" s="889">
        <v>0</v>
      </c>
      <c r="C4" s="842">
        <v>0</v>
      </c>
      <c r="D4" s="842">
        <v>0</v>
      </c>
      <c r="E4" s="842">
        <v>0</v>
      </c>
      <c r="F4" s="902">
        <v>23512</v>
      </c>
      <c r="G4" s="902">
        <v>22805</v>
      </c>
      <c r="H4" s="902">
        <v>22097</v>
      </c>
      <c r="I4" s="903">
        <v>21390</v>
      </c>
      <c r="J4" s="440"/>
    </row>
    <row r="5" spans="2:10" ht="15.75" customHeight="1" x14ac:dyDescent="0.2">
      <c r="B5" s="890">
        <v>0</v>
      </c>
      <c r="C5" s="832">
        <v>0</v>
      </c>
      <c r="D5" s="832">
        <v>0</v>
      </c>
      <c r="E5" s="832">
        <v>1</v>
      </c>
      <c r="F5" s="901">
        <v>23512</v>
      </c>
      <c r="G5" s="901">
        <v>22805</v>
      </c>
      <c r="H5" s="901">
        <v>22097</v>
      </c>
      <c r="I5" s="904">
        <v>21390</v>
      </c>
      <c r="J5" s="440"/>
    </row>
    <row r="6" spans="2:10" ht="15.75" customHeight="1" x14ac:dyDescent="0.2">
      <c r="B6" s="890">
        <v>0</v>
      </c>
      <c r="C6" s="832">
        <v>0</v>
      </c>
      <c r="D6" s="832">
        <v>1</v>
      </c>
      <c r="E6" s="832">
        <v>2</v>
      </c>
      <c r="F6" s="901">
        <v>23512</v>
      </c>
      <c r="G6" s="901">
        <v>22805</v>
      </c>
      <c r="H6" s="901">
        <v>22097</v>
      </c>
      <c r="I6" s="904">
        <v>21390</v>
      </c>
      <c r="J6" s="440"/>
    </row>
    <row r="7" spans="2:10" ht="15.75" customHeight="1" x14ac:dyDescent="0.2">
      <c r="B7" s="890">
        <v>0</v>
      </c>
      <c r="C7" s="832">
        <v>1</v>
      </c>
      <c r="D7" s="832">
        <v>2</v>
      </c>
      <c r="E7" s="832">
        <v>3</v>
      </c>
      <c r="F7" s="901">
        <v>23512</v>
      </c>
      <c r="G7" s="901">
        <v>22805</v>
      </c>
      <c r="H7" s="901">
        <v>22097</v>
      </c>
      <c r="I7" s="904">
        <v>21390</v>
      </c>
      <c r="J7" s="440"/>
    </row>
    <row r="8" spans="2:10" ht="15.75" customHeight="1" x14ac:dyDescent="0.2">
      <c r="B8" s="890">
        <v>1</v>
      </c>
      <c r="C8" s="832">
        <v>2</v>
      </c>
      <c r="D8" s="832">
        <v>3</v>
      </c>
      <c r="E8" s="832">
        <v>4</v>
      </c>
      <c r="F8" s="901">
        <f t="shared" ref="F8:F39" si="0">F7+252</f>
        <v>23764</v>
      </c>
      <c r="G8" s="901">
        <f t="shared" ref="G8:G39" si="1">G7+252</f>
        <v>23057</v>
      </c>
      <c r="H8" s="901">
        <f t="shared" ref="H8:H39" si="2">H7+252</f>
        <v>22349</v>
      </c>
      <c r="I8" s="904">
        <f t="shared" ref="I8:I39" si="3">I7+252</f>
        <v>21642</v>
      </c>
      <c r="J8" s="440"/>
    </row>
    <row r="9" spans="2:10" ht="15.75" customHeight="1" x14ac:dyDescent="0.2">
      <c r="B9" s="890">
        <f>B8+1</f>
        <v>2</v>
      </c>
      <c r="C9" s="832">
        <f>C8+1</f>
        <v>3</v>
      </c>
      <c r="D9" s="832">
        <f>D8+1</f>
        <v>4</v>
      </c>
      <c r="E9" s="832">
        <f>E8+1</f>
        <v>5</v>
      </c>
      <c r="F9" s="901">
        <f t="shared" si="0"/>
        <v>24016</v>
      </c>
      <c r="G9" s="901">
        <f t="shared" si="1"/>
        <v>23309</v>
      </c>
      <c r="H9" s="901">
        <f t="shared" si="2"/>
        <v>22601</v>
      </c>
      <c r="I9" s="904">
        <f t="shared" si="3"/>
        <v>21894</v>
      </c>
      <c r="J9" s="440"/>
    </row>
    <row r="10" spans="2:10" ht="15.75" customHeight="1" x14ac:dyDescent="0.2">
      <c r="B10" s="890">
        <f t="shared" ref="B10:C26" si="4">B9+1</f>
        <v>3</v>
      </c>
      <c r="C10" s="832">
        <f t="shared" si="4"/>
        <v>4</v>
      </c>
      <c r="D10" s="832">
        <f t="shared" ref="D10:E25" si="5">D9+1</f>
        <v>5</v>
      </c>
      <c r="E10" s="832">
        <f t="shared" si="5"/>
        <v>6</v>
      </c>
      <c r="F10" s="901">
        <f t="shared" si="0"/>
        <v>24268</v>
      </c>
      <c r="G10" s="901">
        <f t="shared" si="1"/>
        <v>23561</v>
      </c>
      <c r="H10" s="901">
        <f t="shared" si="2"/>
        <v>22853</v>
      </c>
      <c r="I10" s="904">
        <f t="shared" si="3"/>
        <v>22146</v>
      </c>
      <c r="J10" s="440"/>
    </row>
    <row r="11" spans="2:10" ht="15.75" customHeight="1" x14ac:dyDescent="0.2">
      <c r="B11" s="890">
        <f t="shared" si="4"/>
        <v>4</v>
      </c>
      <c r="C11" s="832">
        <f t="shared" si="4"/>
        <v>5</v>
      </c>
      <c r="D11" s="832">
        <f t="shared" si="5"/>
        <v>6</v>
      </c>
      <c r="E11" s="832">
        <f t="shared" si="5"/>
        <v>7</v>
      </c>
      <c r="F11" s="901">
        <f t="shared" si="0"/>
        <v>24520</v>
      </c>
      <c r="G11" s="901">
        <f t="shared" si="1"/>
        <v>23813</v>
      </c>
      <c r="H11" s="901">
        <f t="shared" si="2"/>
        <v>23105</v>
      </c>
      <c r="I11" s="904">
        <f t="shared" si="3"/>
        <v>22398</v>
      </c>
      <c r="J11" s="440"/>
    </row>
    <row r="12" spans="2:10" ht="15.75" customHeight="1" x14ac:dyDescent="0.2">
      <c r="B12" s="890">
        <f t="shared" si="4"/>
        <v>5</v>
      </c>
      <c r="C12" s="832">
        <f t="shared" si="4"/>
        <v>6</v>
      </c>
      <c r="D12" s="832">
        <f t="shared" si="5"/>
        <v>7</v>
      </c>
      <c r="E12" s="832">
        <f t="shared" si="5"/>
        <v>8</v>
      </c>
      <c r="F12" s="901">
        <f t="shared" si="0"/>
        <v>24772</v>
      </c>
      <c r="G12" s="901">
        <f t="shared" si="1"/>
        <v>24065</v>
      </c>
      <c r="H12" s="901">
        <f t="shared" si="2"/>
        <v>23357</v>
      </c>
      <c r="I12" s="904">
        <f t="shared" si="3"/>
        <v>22650</v>
      </c>
      <c r="J12" s="440"/>
    </row>
    <row r="13" spans="2:10" ht="15.75" customHeight="1" x14ac:dyDescent="0.2">
      <c r="B13" s="890">
        <f t="shared" si="4"/>
        <v>6</v>
      </c>
      <c r="C13" s="832">
        <f t="shared" si="4"/>
        <v>7</v>
      </c>
      <c r="D13" s="832">
        <f t="shared" si="5"/>
        <v>8</v>
      </c>
      <c r="E13" s="832">
        <f t="shared" si="5"/>
        <v>9</v>
      </c>
      <c r="F13" s="901">
        <f t="shared" si="0"/>
        <v>25024</v>
      </c>
      <c r="G13" s="901">
        <f t="shared" si="1"/>
        <v>24317</v>
      </c>
      <c r="H13" s="901">
        <f t="shared" si="2"/>
        <v>23609</v>
      </c>
      <c r="I13" s="904">
        <f t="shared" si="3"/>
        <v>22902</v>
      </c>
      <c r="J13" s="440"/>
    </row>
    <row r="14" spans="2:10" ht="15.75" customHeight="1" x14ac:dyDescent="0.2">
      <c r="B14" s="890">
        <f t="shared" si="4"/>
        <v>7</v>
      </c>
      <c r="C14" s="832">
        <f t="shared" si="4"/>
        <v>8</v>
      </c>
      <c r="D14" s="832">
        <f t="shared" si="5"/>
        <v>9</v>
      </c>
      <c r="E14" s="832">
        <f t="shared" si="5"/>
        <v>10</v>
      </c>
      <c r="F14" s="901">
        <f t="shared" si="0"/>
        <v>25276</v>
      </c>
      <c r="G14" s="901">
        <f t="shared" si="1"/>
        <v>24569</v>
      </c>
      <c r="H14" s="901">
        <f t="shared" si="2"/>
        <v>23861</v>
      </c>
      <c r="I14" s="904">
        <f t="shared" si="3"/>
        <v>23154</v>
      </c>
      <c r="J14" s="440"/>
    </row>
    <row r="15" spans="2:10" ht="15.75" customHeight="1" x14ac:dyDescent="0.2">
      <c r="B15" s="890">
        <f t="shared" si="4"/>
        <v>8</v>
      </c>
      <c r="C15" s="832">
        <f t="shared" si="4"/>
        <v>9</v>
      </c>
      <c r="D15" s="832">
        <f t="shared" si="5"/>
        <v>10</v>
      </c>
      <c r="E15" s="832">
        <f t="shared" si="5"/>
        <v>11</v>
      </c>
      <c r="F15" s="901">
        <f t="shared" si="0"/>
        <v>25528</v>
      </c>
      <c r="G15" s="901">
        <f t="shared" si="1"/>
        <v>24821</v>
      </c>
      <c r="H15" s="901">
        <f t="shared" si="2"/>
        <v>24113</v>
      </c>
      <c r="I15" s="904">
        <f t="shared" si="3"/>
        <v>23406</v>
      </c>
      <c r="J15" s="440"/>
    </row>
    <row r="16" spans="2:10" ht="15.75" customHeight="1" x14ac:dyDescent="0.2">
      <c r="B16" s="890">
        <f t="shared" si="4"/>
        <v>9</v>
      </c>
      <c r="C16" s="832">
        <f t="shared" si="4"/>
        <v>10</v>
      </c>
      <c r="D16" s="832">
        <f t="shared" si="5"/>
        <v>11</v>
      </c>
      <c r="E16" s="832">
        <f t="shared" si="5"/>
        <v>12</v>
      </c>
      <c r="F16" s="901">
        <f t="shared" si="0"/>
        <v>25780</v>
      </c>
      <c r="G16" s="901">
        <f t="shared" si="1"/>
        <v>25073</v>
      </c>
      <c r="H16" s="901">
        <f t="shared" si="2"/>
        <v>24365</v>
      </c>
      <c r="I16" s="904">
        <f t="shared" si="3"/>
        <v>23658</v>
      </c>
      <c r="J16" s="440"/>
    </row>
    <row r="17" spans="2:10" ht="15.75" customHeight="1" x14ac:dyDescent="0.2">
      <c r="B17" s="890">
        <f t="shared" si="4"/>
        <v>10</v>
      </c>
      <c r="C17" s="832">
        <f t="shared" si="4"/>
        <v>11</v>
      </c>
      <c r="D17" s="832">
        <f t="shared" si="5"/>
        <v>12</v>
      </c>
      <c r="E17" s="832">
        <f t="shared" si="5"/>
        <v>13</v>
      </c>
      <c r="F17" s="901">
        <f t="shared" si="0"/>
        <v>26032</v>
      </c>
      <c r="G17" s="901">
        <f t="shared" si="1"/>
        <v>25325</v>
      </c>
      <c r="H17" s="901">
        <f t="shared" si="2"/>
        <v>24617</v>
      </c>
      <c r="I17" s="904">
        <f t="shared" si="3"/>
        <v>23910</v>
      </c>
      <c r="J17" s="440"/>
    </row>
    <row r="18" spans="2:10" ht="15.75" customHeight="1" x14ac:dyDescent="0.2">
      <c r="B18" s="890">
        <f t="shared" si="4"/>
        <v>11</v>
      </c>
      <c r="C18" s="832">
        <f t="shared" si="4"/>
        <v>12</v>
      </c>
      <c r="D18" s="832">
        <f t="shared" si="5"/>
        <v>13</v>
      </c>
      <c r="E18" s="832">
        <f t="shared" si="5"/>
        <v>14</v>
      </c>
      <c r="F18" s="901">
        <f t="shared" si="0"/>
        <v>26284</v>
      </c>
      <c r="G18" s="901">
        <f t="shared" si="1"/>
        <v>25577</v>
      </c>
      <c r="H18" s="901">
        <f t="shared" si="2"/>
        <v>24869</v>
      </c>
      <c r="I18" s="904">
        <f t="shared" si="3"/>
        <v>24162</v>
      </c>
      <c r="J18" s="440"/>
    </row>
    <row r="19" spans="2:10" ht="15.75" customHeight="1" x14ac:dyDescent="0.2">
      <c r="B19" s="890">
        <f t="shared" si="4"/>
        <v>12</v>
      </c>
      <c r="C19" s="832">
        <f t="shared" si="4"/>
        <v>13</v>
      </c>
      <c r="D19" s="832">
        <f t="shared" si="5"/>
        <v>14</v>
      </c>
      <c r="E19" s="832">
        <f t="shared" si="5"/>
        <v>15</v>
      </c>
      <c r="F19" s="901">
        <f t="shared" si="0"/>
        <v>26536</v>
      </c>
      <c r="G19" s="901">
        <f t="shared" si="1"/>
        <v>25829</v>
      </c>
      <c r="H19" s="901">
        <f t="shared" si="2"/>
        <v>25121</v>
      </c>
      <c r="I19" s="904">
        <f t="shared" si="3"/>
        <v>24414</v>
      </c>
      <c r="J19" s="440"/>
    </row>
    <row r="20" spans="2:10" ht="15.75" customHeight="1" x14ac:dyDescent="0.2">
      <c r="B20" s="890">
        <f t="shared" si="4"/>
        <v>13</v>
      </c>
      <c r="C20" s="832">
        <f t="shared" si="4"/>
        <v>14</v>
      </c>
      <c r="D20" s="832">
        <f t="shared" si="5"/>
        <v>15</v>
      </c>
      <c r="E20" s="832">
        <f t="shared" si="5"/>
        <v>16</v>
      </c>
      <c r="F20" s="901">
        <f t="shared" si="0"/>
        <v>26788</v>
      </c>
      <c r="G20" s="901">
        <f t="shared" si="1"/>
        <v>26081</v>
      </c>
      <c r="H20" s="901">
        <f t="shared" si="2"/>
        <v>25373</v>
      </c>
      <c r="I20" s="904">
        <f t="shared" si="3"/>
        <v>24666</v>
      </c>
      <c r="J20" s="440"/>
    </row>
    <row r="21" spans="2:10" ht="15.75" customHeight="1" x14ac:dyDescent="0.2">
      <c r="B21" s="890">
        <f t="shared" si="4"/>
        <v>14</v>
      </c>
      <c r="C21" s="832">
        <f t="shared" si="4"/>
        <v>15</v>
      </c>
      <c r="D21" s="832">
        <f t="shared" si="5"/>
        <v>16</v>
      </c>
      <c r="E21" s="832">
        <f t="shared" si="5"/>
        <v>17</v>
      </c>
      <c r="F21" s="901">
        <f t="shared" si="0"/>
        <v>27040</v>
      </c>
      <c r="G21" s="901">
        <f t="shared" si="1"/>
        <v>26333</v>
      </c>
      <c r="H21" s="901">
        <f t="shared" si="2"/>
        <v>25625</v>
      </c>
      <c r="I21" s="904">
        <f t="shared" si="3"/>
        <v>24918</v>
      </c>
      <c r="J21" s="440"/>
    </row>
    <row r="22" spans="2:10" ht="15.75" customHeight="1" x14ac:dyDescent="0.2">
      <c r="B22" s="890">
        <f t="shared" si="4"/>
        <v>15</v>
      </c>
      <c r="C22" s="832">
        <f t="shared" si="4"/>
        <v>16</v>
      </c>
      <c r="D22" s="832">
        <f t="shared" si="5"/>
        <v>17</v>
      </c>
      <c r="E22" s="832">
        <f t="shared" si="5"/>
        <v>18</v>
      </c>
      <c r="F22" s="901">
        <f t="shared" si="0"/>
        <v>27292</v>
      </c>
      <c r="G22" s="901">
        <f t="shared" si="1"/>
        <v>26585</v>
      </c>
      <c r="H22" s="901">
        <f t="shared" si="2"/>
        <v>25877</v>
      </c>
      <c r="I22" s="904">
        <f t="shared" si="3"/>
        <v>25170</v>
      </c>
      <c r="J22" s="440"/>
    </row>
    <row r="23" spans="2:10" ht="15.75" customHeight="1" x14ac:dyDescent="0.2">
      <c r="B23" s="890">
        <f t="shared" si="4"/>
        <v>16</v>
      </c>
      <c r="C23" s="832">
        <f t="shared" si="4"/>
        <v>17</v>
      </c>
      <c r="D23" s="832">
        <f t="shared" si="5"/>
        <v>18</v>
      </c>
      <c r="E23" s="832">
        <f t="shared" si="5"/>
        <v>19</v>
      </c>
      <c r="F23" s="901">
        <f t="shared" si="0"/>
        <v>27544</v>
      </c>
      <c r="G23" s="901">
        <f t="shared" si="1"/>
        <v>26837</v>
      </c>
      <c r="H23" s="901">
        <f t="shared" si="2"/>
        <v>26129</v>
      </c>
      <c r="I23" s="904">
        <f t="shared" si="3"/>
        <v>25422</v>
      </c>
      <c r="J23" s="440"/>
    </row>
    <row r="24" spans="2:10" ht="15.75" customHeight="1" x14ac:dyDescent="0.2">
      <c r="B24" s="890">
        <f t="shared" si="4"/>
        <v>17</v>
      </c>
      <c r="C24" s="832">
        <f t="shared" si="4"/>
        <v>18</v>
      </c>
      <c r="D24" s="832">
        <f t="shared" si="5"/>
        <v>19</v>
      </c>
      <c r="E24" s="832">
        <f t="shared" si="5"/>
        <v>20</v>
      </c>
      <c r="F24" s="901">
        <f t="shared" si="0"/>
        <v>27796</v>
      </c>
      <c r="G24" s="901">
        <f t="shared" si="1"/>
        <v>27089</v>
      </c>
      <c r="H24" s="901">
        <f t="shared" si="2"/>
        <v>26381</v>
      </c>
      <c r="I24" s="904">
        <f t="shared" si="3"/>
        <v>25674</v>
      </c>
      <c r="J24" s="440"/>
    </row>
    <row r="25" spans="2:10" ht="15.75" customHeight="1" x14ac:dyDescent="0.2">
      <c r="B25" s="890">
        <f t="shared" si="4"/>
        <v>18</v>
      </c>
      <c r="C25" s="832">
        <f t="shared" si="4"/>
        <v>19</v>
      </c>
      <c r="D25" s="832">
        <f t="shared" si="5"/>
        <v>20</v>
      </c>
      <c r="E25" s="832">
        <f t="shared" si="5"/>
        <v>21</v>
      </c>
      <c r="F25" s="901">
        <f t="shared" si="0"/>
        <v>28048</v>
      </c>
      <c r="G25" s="901">
        <f t="shared" si="1"/>
        <v>27341</v>
      </c>
      <c r="H25" s="901">
        <f t="shared" si="2"/>
        <v>26633</v>
      </c>
      <c r="I25" s="904">
        <f t="shared" si="3"/>
        <v>25926</v>
      </c>
      <c r="J25" s="440"/>
    </row>
    <row r="26" spans="2:10" ht="15.75" customHeight="1" x14ac:dyDescent="0.2">
      <c r="B26" s="890">
        <f t="shared" si="4"/>
        <v>19</v>
      </c>
      <c r="C26" s="832">
        <f t="shared" si="4"/>
        <v>20</v>
      </c>
      <c r="D26" s="832">
        <f>D25+1</f>
        <v>21</v>
      </c>
      <c r="E26" s="832">
        <f>E25+1</f>
        <v>22</v>
      </c>
      <c r="F26" s="901">
        <f t="shared" si="0"/>
        <v>28300</v>
      </c>
      <c r="G26" s="901">
        <f t="shared" si="1"/>
        <v>27593</v>
      </c>
      <c r="H26" s="901">
        <f t="shared" si="2"/>
        <v>26885</v>
      </c>
      <c r="I26" s="904">
        <f t="shared" si="3"/>
        <v>26178</v>
      </c>
      <c r="J26" s="440"/>
    </row>
    <row r="27" spans="2:10" ht="16.5" customHeight="1" x14ac:dyDescent="0.2">
      <c r="B27" s="890">
        <f t="shared" ref="B27" si="6">B26+1</f>
        <v>20</v>
      </c>
      <c r="C27" s="832">
        <f t="shared" ref="C27:D39" si="7">C26+1</f>
        <v>21</v>
      </c>
      <c r="D27" s="832">
        <f t="shared" si="7"/>
        <v>22</v>
      </c>
      <c r="E27" s="832">
        <f t="shared" ref="E27:E39" si="8">E26+1</f>
        <v>23</v>
      </c>
      <c r="F27" s="901">
        <f t="shared" si="0"/>
        <v>28552</v>
      </c>
      <c r="G27" s="901">
        <f t="shared" si="1"/>
        <v>27845</v>
      </c>
      <c r="H27" s="901">
        <f t="shared" si="2"/>
        <v>27137</v>
      </c>
      <c r="I27" s="904">
        <f t="shared" si="3"/>
        <v>26430</v>
      </c>
      <c r="J27" s="440"/>
    </row>
    <row r="28" spans="2:10" ht="16.5" customHeight="1" x14ac:dyDescent="0.2">
      <c r="B28" s="890">
        <f t="shared" ref="B28" si="9">B27+1</f>
        <v>21</v>
      </c>
      <c r="C28" s="832">
        <f t="shared" si="7"/>
        <v>22</v>
      </c>
      <c r="D28" s="832">
        <f t="shared" si="7"/>
        <v>23</v>
      </c>
      <c r="E28" s="832">
        <f t="shared" si="8"/>
        <v>24</v>
      </c>
      <c r="F28" s="901">
        <f t="shared" si="0"/>
        <v>28804</v>
      </c>
      <c r="G28" s="901">
        <f t="shared" si="1"/>
        <v>28097</v>
      </c>
      <c r="H28" s="901">
        <f t="shared" si="2"/>
        <v>27389</v>
      </c>
      <c r="I28" s="904">
        <f t="shared" si="3"/>
        <v>26682</v>
      </c>
      <c r="J28" s="440"/>
    </row>
    <row r="29" spans="2:10" ht="16.5" customHeight="1" x14ac:dyDescent="0.2">
      <c r="B29" s="890">
        <f t="shared" ref="B29" si="10">B28+1</f>
        <v>22</v>
      </c>
      <c r="C29" s="832">
        <f t="shared" si="7"/>
        <v>23</v>
      </c>
      <c r="D29" s="832">
        <f t="shared" si="7"/>
        <v>24</v>
      </c>
      <c r="E29" s="832">
        <f t="shared" si="8"/>
        <v>25</v>
      </c>
      <c r="F29" s="901">
        <f t="shared" si="0"/>
        <v>29056</v>
      </c>
      <c r="G29" s="901">
        <f t="shared" si="1"/>
        <v>28349</v>
      </c>
      <c r="H29" s="901">
        <f t="shared" si="2"/>
        <v>27641</v>
      </c>
      <c r="I29" s="904">
        <f t="shared" si="3"/>
        <v>26934</v>
      </c>
      <c r="J29" s="440"/>
    </row>
    <row r="30" spans="2:10" ht="16.5" customHeight="1" x14ac:dyDescent="0.2">
      <c r="B30" s="890">
        <f t="shared" ref="B30" si="11">B29+1</f>
        <v>23</v>
      </c>
      <c r="C30" s="832">
        <f t="shared" si="7"/>
        <v>24</v>
      </c>
      <c r="D30" s="832">
        <f t="shared" si="7"/>
        <v>25</v>
      </c>
      <c r="E30" s="832">
        <f t="shared" si="8"/>
        <v>26</v>
      </c>
      <c r="F30" s="901">
        <f t="shared" si="0"/>
        <v>29308</v>
      </c>
      <c r="G30" s="901">
        <f t="shared" si="1"/>
        <v>28601</v>
      </c>
      <c r="H30" s="901">
        <f t="shared" si="2"/>
        <v>27893</v>
      </c>
      <c r="I30" s="904">
        <f t="shared" si="3"/>
        <v>27186</v>
      </c>
      <c r="J30" s="440"/>
    </row>
    <row r="31" spans="2:10" ht="16.5" customHeight="1" x14ac:dyDescent="0.2">
      <c r="B31" s="890">
        <f t="shared" ref="B31" si="12">B30+1</f>
        <v>24</v>
      </c>
      <c r="C31" s="832">
        <f t="shared" si="7"/>
        <v>25</v>
      </c>
      <c r="D31" s="832">
        <f t="shared" si="7"/>
        <v>26</v>
      </c>
      <c r="E31" s="832">
        <f t="shared" si="8"/>
        <v>27</v>
      </c>
      <c r="F31" s="901">
        <f t="shared" si="0"/>
        <v>29560</v>
      </c>
      <c r="G31" s="901">
        <f t="shared" si="1"/>
        <v>28853</v>
      </c>
      <c r="H31" s="901">
        <f t="shared" si="2"/>
        <v>28145</v>
      </c>
      <c r="I31" s="904">
        <f t="shared" si="3"/>
        <v>27438</v>
      </c>
      <c r="J31" s="440"/>
    </row>
    <row r="32" spans="2:10" ht="16.5" customHeight="1" x14ac:dyDescent="0.2">
      <c r="B32" s="890">
        <f t="shared" ref="B32" si="13">B31+1</f>
        <v>25</v>
      </c>
      <c r="C32" s="832">
        <f t="shared" si="7"/>
        <v>26</v>
      </c>
      <c r="D32" s="832">
        <f t="shared" si="7"/>
        <v>27</v>
      </c>
      <c r="E32" s="832">
        <f t="shared" si="8"/>
        <v>28</v>
      </c>
      <c r="F32" s="901">
        <f t="shared" si="0"/>
        <v>29812</v>
      </c>
      <c r="G32" s="901">
        <f t="shared" si="1"/>
        <v>29105</v>
      </c>
      <c r="H32" s="901">
        <f t="shared" si="2"/>
        <v>28397</v>
      </c>
      <c r="I32" s="904">
        <f t="shared" si="3"/>
        <v>27690</v>
      </c>
      <c r="J32" s="440"/>
    </row>
    <row r="33" spans="2:11" ht="16.5" customHeight="1" x14ac:dyDescent="0.2">
      <c r="B33" s="890">
        <f t="shared" ref="B33" si="14">B32+1</f>
        <v>26</v>
      </c>
      <c r="C33" s="832">
        <f t="shared" si="7"/>
        <v>27</v>
      </c>
      <c r="D33" s="832">
        <f t="shared" si="7"/>
        <v>28</v>
      </c>
      <c r="E33" s="832">
        <f t="shared" si="8"/>
        <v>29</v>
      </c>
      <c r="F33" s="901">
        <f t="shared" si="0"/>
        <v>30064</v>
      </c>
      <c r="G33" s="901">
        <f t="shared" si="1"/>
        <v>29357</v>
      </c>
      <c r="H33" s="901">
        <f t="shared" si="2"/>
        <v>28649</v>
      </c>
      <c r="I33" s="904">
        <f t="shared" si="3"/>
        <v>27942</v>
      </c>
      <c r="J33" s="440"/>
    </row>
    <row r="34" spans="2:11" ht="16.5" customHeight="1" x14ac:dyDescent="0.2">
      <c r="B34" s="890">
        <f t="shared" ref="B34" si="15">B33+1</f>
        <v>27</v>
      </c>
      <c r="C34" s="832">
        <f t="shared" si="7"/>
        <v>28</v>
      </c>
      <c r="D34" s="832">
        <f t="shared" si="7"/>
        <v>29</v>
      </c>
      <c r="E34" s="832">
        <f t="shared" si="8"/>
        <v>30</v>
      </c>
      <c r="F34" s="901">
        <f t="shared" si="0"/>
        <v>30316</v>
      </c>
      <c r="G34" s="901">
        <f t="shared" si="1"/>
        <v>29609</v>
      </c>
      <c r="H34" s="901">
        <f t="shared" si="2"/>
        <v>28901</v>
      </c>
      <c r="I34" s="904">
        <f t="shared" si="3"/>
        <v>28194</v>
      </c>
      <c r="J34" s="440"/>
    </row>
    <row r="35" spans="2:11" ht="16.5" customHeight="1" x14ac:dyDescent="0.2">
      <c r="B35" s="890">
        <f t="shared" ref="B35" si="16">B34+1</f>
        <v>28</v>
      </c>
      <c r="C35" s="832">
        <f t="shared" si="7"/>
        <v>29</v>
      </c>
      <c r="D35" s="832">
        <f t="shared" si="7"/>
        <v>30</v>
      </c>
      <c r="E35" s="832">
        <f t="shared" si="8"/>
        <v>31</v>
      </c>
      <c r="F35" s="901">
        <f t="shared" si="0"/>
        <v>30568</v>
      </c>
      <c r="G35" s="901">
        <f t="shared" si="1"/>
        <v>29861</v>
      </c>
      <c r="H35" s="901">
        <f t="shared" si="2"/>
        <v>29153</v>
      </c>
      <c r="I35" s="904">
        <f t="shared" si="3"/>
        <v>28446</v>
      </c>
      <c r="J35" s="440"/>
    </row>
    <row r="36" spans="2:11" ht="16.5" customHeight="1" x14ac:dyDescent="0.2">
      <c r="B36" s="890">
        <f t="shared" ref="B36" si="17">B35+1</f>
        <v>29</v>
      </c>
      <c r="C36" s="832">
        <f t="shared" si="7"/>
        <v>30</v>
      </c>
      <c r="D36" s="832">
        <f t="shared" si="7"/>
        <v>31</v>
      </c>
      <c r="E36" s="832">
        <f t="shared" si="8"/>
        <v>32</v>
      </c>
      <c r="F36" s="901">
        <f t="shared" si="0"/>
        <v>30820</v>
      </c>
      <c r="G36" s="901">
        <f t="shared" si="1"/>
        <v>30113</v>
      </c>
      <c r="H36" s="901">
        <f t="shared" si="2"/>
        <v>29405</v>
      </c>
      <c r="I36" s="904">
        <f t="shared" si="3"/>
        <v>28698</v>
      </c>
      <c r="J36" s="440"/>
    </row>
    <row r="37" spans="2:11" ht="15.75" customHeight="1" x14ac:dyDescent="0.2">
      <c r="B37" s="890">
        <f t="shared" ref="B37" si="18">B36+1</f>
        <v>30</v>
      </c>
      <c r="C37" s="832">
        <f t="shared" si="7"/>
        <v>31</v>
      </c>
      <c r="D37" s="832">
        <f t="shared" si="7"/>
        <v>32</v>
      </c>
      <c r="E37" s="832">
        <f t="shared" si="8"/>
        <v>33</v>
      </c>
      <c r="F37" s="901">
        <f t="shared" si="0"/>
        <v>31072</v>
      </c>
      <c r="G37" s="901">
        <f t="shared" si="1"/>
        <v>30365</v>
      </c>
      <c r="H37" s="901">
        <f t="shared" si="2"/>
        <v>29657</v>
      </c>
      <c r="I37" s="904">
        <f t="shared" si="3"/>
        <v>28950</v>
      </c>
      <c r="J37" s="440"/>
    </row>
    <row r="38" spans="2:11" ht="15.75" customHeight="1" x14ac:dyDescent="0.2">
      <c r="B38" s="890">
        <f t="shared" ref="B38" si="19">B37+1</f>
        <v>31</v>
      </c>
      <c r="C38" s="832">
        <f t="shared" si="7"/>
        <v>32</v>
      </c>
      <c r="D38" s="832">
        <f t="shared" si="7"/>
        <v>33</v>
      </c>
      <c r="E38" s="832">
        <f t="shared" si="8"/>
        <v>34</v>
      </c>
      <c r="F38" s="901">
        <f t="shared" si="0"/>
        <v>31324</v>
      </c>
      <c r="G38" s="901">
        <f t="shared" si="1"/>
        <v>30617</v>
      </c>
      <c r="H38" s="901">
        <f t="shared" si="2"/>
        <v>29909</v>
      </c>
      <c r="I38" s="904">
        <f t="shared" si="3"/>
        <v>29202</v>
      </c>
      <c r="J38" s="440"/>
    </row>
    <row r="39" spans="2:11" ht="15.75" customHeight="1" thickBot="1" x14ac:dyDescent="0.25">
      <c r="B39" s="891">
        <f t="shared" ref="B39" si="20">B38+1</f>
        <v>32</v>
      </c>
      <c r="C39" s="838">
        <f t="shared" si="7"/>
        <v>33</v>
      </c>
      <c r="D39" s="838">
        <f t="shared" si="7"/>
        <v>34</v>
      </c>
      <c r="E39" s="838">
        <f t="shared" si="8"/>
        <v>35</v>
      </c>
      <c r="F39" s="905">
        <f t="shared" si="0"/>
        <v>31576</v>
      </c>
      <c r="G39" s="905">
        <f t="shared" si="1"/>
        <v>30869</v>
      </c>
      <c r="H39" s="905">
        <f t="shared" si="2"/>
        <v>30161</v>
      </c>
      <c r="I39" s="906">
        <f t="shared" si="3"/>
        <v>29454</v>
      </c>
      <c r="J39" s="440"/>
    </row>
    <row r="40" spans="2:11" ht="15.75" customHeight="1" x14ac:dyDescent="0.2">
      <c r="B40" s="1005"/>
      <c r="C40" s="1005"/>
      <c r="D40" s="1005"/>
      <c r="E40" s="1005"/>
      <c r="F40" s="1006"/>
      <c r="G40" s="1006"/>
      <c r="H40" s="1006"/>
      <c r="I40" s="1006"/>
      <c r="J40" s="440"/>
    </row>
    <row r="41" spans="2:11" ht="15.75" customHeight="1" x14ac:dyDescent="0.2">
      <c r="B41" s="673" t="s">
        <v>716</v>
      </c>
    </row>
    <row r="42" spans="2:11" ht="15.75" customHeight="1" x14ac:dyDescent="0.2">
      <c r="B42" s="960" t="s">
        <v>701</v>
      </c>
      <c r="C42" s="960"/>
      <c r="D42" s="960"/>
      <c r="E42" s="961"/>
      <c r="F42" s="961"/>
      <c r="G42" s="961"/>
      <c r="H42" s="961"/>
      <c r="I42" s="961"/>
      <c r="J42" s="962"/>
      <c r="K42" s="919"/>
    </row>
    <row r="43" spans="2:11" ht="15.75" customHeight="1" thickBot="1" x14ac:dyDescent="0.25">
      <c r="B43" s="960" t="s">
        <v>711</v>
      </c>
      <c r="C43" s="960"/>
      <c r="D43" s="960"/>
      <c r="E43" s="961"/>
      <c r="F43" s="961"/>
      <c r="G43" s="961"/>
      <c r="H43" s="960"/>
      <c r="I43" s="919"/>
      <c r="J43" s="919"/>
      <c r="K43" s="919"/>
    </row>
    <row r="44" spans="2:11" ht="15" customHeight="1" thickBot="1" x14ac:dyDescent="0.25">
      <c r="B44" s="1017" t="s">
        <v>222</v>
      </c>
      <c r="C44" s="993" t="s">
        <v>223</v>
      </c>
      <c r="D44" s="993"/>
      <c r="E44" s="993"/>
      <c r="F44" s="994"/>
      <c r="G44" s="994"/>
      <c r="H44" s="1090" t="s">
        <v>245</v>
      </c>
      <c r="I44" s="1091"/>
      <c r="J44" s="1092"/>
      <c r="K44" s="1003" t="s">
        <v>718</v>
      </c>
    </row>
    <row r="45" spans="2:11" ht="18" customHeight="1" thickBot="1" x14ac:dyDescent="0.25">
      <c r="B45" s="1017" t="s">
        <v>248</v>
      </c>
      <c r="C45" s="993" t="s">
        <v>249</v>
      </c>
      <c r="D45" s="993"/>
      <c r="E45" s="993"/>
      <c r="F45" s="994"/>
      <c r="G45" s="994"/>
      <c r="H45" s="1004" t="s">
        <v>247</v>
      </c>
      <c r="I45" s="1001"/>
      <c r="J45" s="1002"/>
      <c r="K45" s="1003" t="s">
        <v>718</v>
      </c>
    </row>
    <row r="46" spans="2:11" ht="18" customHeight="1" thickBot="1" x14ac:dyDescent="0.25">
      <c r="B46" s="1017" t="s">
        <v>250</v>
      </c>
      <c r="C46" s="993" t="s">
        <v>227</v>
      </c>
      <c r="D46" s="993"/>
      <c r="E46" s="993"/>
      <c r="F46" s="994"/>
      <c r="G46" s="994"/>
      <c r="H46" s="1087" t="s">
        <v>712</v>
      </c>
      <c r="I46" s="1088"/>
      <c r="J46" s="1088"/>
      <c r="K46" s="1089"/>
    </row>
    <row r="47" spans="2:11" ht="15.75" customHeight="1" thickBot="1" x14ac:dyDescent="0.25">
      <c r="F47" s="598" t="s">
        <v>251</v>
      </c>
      <c r="G47" s="995" t="s">
        <v>229</v>
      </c>
      <c r="H47" s="996"/>
      <c r="I47" s="996"/>
      <c r="J47" s="896"/>
      <c r="K47" s="896"/>
    </row>
  </sheetData>
  <mergeCells count="3">
    <mergeCell ref="B1:I1"/>
    <mergeCell ref="H46:K46"/>
    <mergeCell ref="H44:J44"/>
  </mergeCells>
  <phoneticPr fontId="46" type="noConversion"/>
  <pageMargins left="0.52" right="0.31" top="1.66" bottom="0.93" header="0.5" footer="0.5"/>
  <pageSetup scale="80" orientation="portrait" r:id="rId1"/>
  <headerFooter alignWithMargins="0">
    <oddHeader xml:space="preserve">&amp;C&amp;"Times New Roman,Bold"&amp;20Liberty County School Board
Para-Professional Salary Schedule
Fiscal Year 2023-2024
</oddHeader>
    <oddFooter>&amp;LAPPROVED: June 29, 2023
&amp;R
&amp;"Times New Roman,Regular"&amp;11Page 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C1:J46"/>
  <sheetViews>
    <sheetView zoomScale="75" zoomScaleNormal="75" zoomScalePageLayoutView="120" workbookViewId="0">
      <selection activeCell="J5" sqref="J5"/>
    </sheetView>
  </sheetViews>
  <sheetFormatPr defaultColWidth="9.140625" defaultRowHeight="12.75" customHeight="1" x14ac:dyDescent="0.2"/>
  <cols>
    <col min="2" max="2" width="6.7109375" customWidth="1"/>
    <col min="3" max="3" width="10.85546875" customWidth="1"/>
    <col min="4" max="5" width="11.28515625" customWidth="1"/>
    <col min="6" max="6" width="13.7109375" customWidth="1"/>
    <col min="7" max="7" width="11.7109375" customWidth="1"/>
    <col min="8" max="8" width="11" customWidth="1"/>
    <col min="9" max="10" width="11.5703125" customWidth="1"/>
  </cols>
  <sheetData>
    <row r="1" spans="3:10" ht="16.5" customHeight="1" thickBot="1" x14ac:dyDescent="0.3">
      <c r="C1" s="413"/>
      <c r="D1" s="1085" t="s">
        <v>700</v>
      </c>
      <c r="E1" s="1086"/>
      <c r="F1" s="1086"/>
      <c r="G1" s="1086"/>
      <c r="H1" s="1086"/>
      <c r="I1" s="1093"/>
      <c r="J1" s="440"/>
    </row>
    <row r="2" spans="3:10" ht="53.25" customHeight="1" thickBot="1" x14ac:dyDescent="0.25">
      <c r="C2" s="958" t="s">
        <v>683</v>
      </c>
      <c r="D2" s="860" t="s">
        <v>670</v>
      </c>
      <c r="E2" s="860" t="s">
        <v>669</v>
      </c>
      <c r="F2" s="263" t="s">
        <v>191</v>
      </c>
      <c r="G2" s="263" t="s">
        <v>230</v>
      </c>
      <c r="H2" s="597" t="s">
        <v>231</v>
      </c>
      <c r="I2" s="558" t="s">
        <v>232</v>
      </c>
      <c r="J2" s="263" t="s">
        <v>233</v>
      </c>
    </row>
    <row r="3" spans="3:10" ht="23.25" customHeight="1" thickBot="1" x14ac:dyDescent="0.25">
      <c r="C3" s="959" t="s">
        <v>679</v>
      </c>
      <c r="D3" s="426" t="s">
        <v>679</v>
      </c>
      <c r="E3" s="426" t="s">
        <v>679</v>
      </c>
      <c r="F3" s="426"/>
      <c r="G3" s="424" t="s">
        <v>238</v>
      </c>
      <c r="H3" s="429" t="s">
        <v>239</v>
      </c>
      <c r="I3" s="424" t="s">
        <v>240</v>
      </c>
      <c r="J3" s="424" t="s">
        <v>241</v>
      </c>
    </row>
    <row r="4" spans="3:10" ht="15.75" customHeight="1" x14ac:dyDescent="0.2">
      <c r="C4" s="227">
        <v>0</v>
      </c>
      <c r="D4" s="227">
        <v>0</v>
      </c>
      <c r="E4" s="227">
        <v>0</v>
      </c>
      <c r="F4" s="227">
        <v>0</v>
      </c>
      <c r="G4" s="233">
        <v>19778</v>
      </c>
      <c r="H4" s="233">
        <v>19180</v>
      </c>
      <c r="I4" s="233">
        <v>18593</v>
      </c>
      <c r="J4" s="233">
        <v>18003</v>
      </c>
    </row>
    <row r="5" spans="3:10" ht="15.75" customHeight="1" x14ac:dyDescent="0.2">
      <c r="C5" s="560">
        <v>0</v>
      </c>
      <c r="D5" s="560">
        <v>0</v>
      </c>
      <c r="E5" s="560">
        <v>0</v>
      </c>
      <c r="F5" s="560">
        <v>1</v>
      </c>
      <c r="G5" s="234">
        <v>19778</v>
      </c>
      <c r="H5" s="234">
        <v>19180</v>
      </c>
      <c r="I5" s="234">
        <v>18593</v>
      </c>
      <c r="J5" s="234">
        <v>18003</v>
      </c>
    </row>
    <row r="6" spans="3:10" ht="15.75" customHeight="1" x14ac:dyDescent="0.2">
      <c r="C6" s="560">
        <v>0</v>
      </c>
      <c r="D6" s="560">
        <v>0</v>
      </c>
      <c r="E6" s="560">
        <v>1</v>
      </c>
      <c r="F6" s="560">
        <v>2</v>
      </c>
      <c r="G6" s="234">
        <v>19778</v>
      </c>
      <c r="H6" s="234">
        <v>19180</v>
      </c>
      <c r="I6" s="234">
        <v>18593</v>
      </c>
      <c r="J6" s="234">
        <v>18003</v>
      </c>
    </row>
    <row r="7" spans="3:10" ht="15.75" customHeight="1" x14ac:dyDescent="0.2">
      <c r="C7" s="226">
        <v>0</v>
      </c>
      <c r="D7" s="226">
        <v>1</v>
      </c>
      <c r="E7" s="226">
        <v>2</v>
      </c>
      <c r="F7" s="226">
        <v>3</v>
      </c>
      <c r="G7" s="234">
        <v>19778</v>
      </c>
      <c r="H7" s="234">
        <v>19180</v>
      </c>
      <c r="I7" s="234">
        <v>18593</v>
      </c>
      <c r="J7" s="234">
        <v>18003</v>
      </c>
    </row>
    <row r="8" spans="3:10" ht="15.75" customHeight="1" x14ac:dyDescent="0.2">
      <c r="C8" s="226">
        <v>1</v>
      </c>
      <c r="D8" s="226">
        <v>2</v>
      </c>
      <c r="E8" s="226">
        <v>3</v>
      </c>
      <c r="F8" s="226">
        <v>4</v>
      </c>
      <c r="G8" s="234">
        <f t="shared" ref="G8:J23" si="0">G7+211</f>
        <v>19989</v>
      </c>
      <c r="H8" s="234">
        <f t="shared" si="0"/>
        <v>19391</v>
      </c>
      <c r="I8" s="234">
        <f t="shared" si="0"/>
        <v>18804</v>
      </c>
      <c r="J8" s="234">
        <f t="shared" si="0"/>
        <v>18214</v>
      </c>
    </row>
    <row r="9" spans="3:10" ht="15.75" customHeight="1" x14ac:dyDescent="0.2">
      <c r="C9" s="226">
        <f>C8+1</f>
        <v>2</v>
      </c>
      <c r="D9" s="226">
        <f>D8+1</f>
        <v>3</v>
      </c>
      <c r="E9" s="226">
        <f>E8+1</f>
        <v>4</v>
      </c>
      <c r="F9" s="226">
        <f>F8+1</f>
        <v>5</v>
      </c>
      <c r="G9" s="234">
        <f t="shared" si="0"/>
        <v>20200</v>
      </c>
      <c r="H9" s="234">
        <f t="shared" si="0"/>
        <v>19602</v>
      </c>
      <c r="I9" s="234">
        <f t="shared" si="0"/>
        <v>19015</v>
      </c>
      <c r="J9" s="234">
        <f t="shared" si="0"/>
        <v>18425</v>
      </c>
    </row>
    <row r="10" spans="3:10" ht="15.75" customHeight="1" x14ac:dyDescent="0.2">
      <c r="C10" s="226">
        <f t="shared" ref="C10" si="1">C9+1</f>
        <v>3</v>
      </c>
      <c r="D10" s="226">
        <f t="shared" ref="D10:F25" si="2">D9+1</f>
        <v>4</v>
      </c>
      <c r="E10" s="226">
        <f t="shared" si="2"/>
        <v>5</v>
      </c>
      <c r="F10" s="226">
        <f t="shared" si="2"/>
        <v>6</v>
      </c>
      <c r="G10" s="234">
        <f t="shared" si="0"/>
        <v>20411</v>
      </c>
      <c r="H10" s="234">
        <f t="shared" si="0"/>
        <v>19813</v>
      </c>
      <c r="I10" s="234">
        <f t="shared" si="0"/>
        <v>19226</v>
      </c>
      <c r="J10" s="234">
        <f t="shared" si="0"/>
        <v>18636</v>
      </c>
    </row>
    <row r="11" spans="3:10" ht="15.75" customHeight="1" x14ac:dyDescent="0.2">
      <c r="C11" s="226">
        <f t="shared" ref="C11" si="3">C10+1</f>
        <v>4</v>
      </c>
      <c r="D11" s="226">
        <f t="shared" si="2"/>
        <v>5</v>
      </c>
      <c r="E11" s="226">
        <f t="shared" si="2"/>
        <v>6</v>
      </c>
      <c r="F11" s="226">
        <f t="shared" si="2"/>
        <v>7</v>
      </c>
      <c r="G11" s="234">
        <f t="shared" si="0"/>
        <v>20622</v>
      </c>
      <c r="H11" s="234">
        <f t="shared" si="0"/>
        <v>20024</v>
      </c>
      <c r="I11" s="234">
        <f t="shared" si="0"/>
        <v>19437</v>
      </c>
      <c r="J11" s="234">
        <f>J10+211</f>
        <v>18847</v>
      </c>
    </row>
    <row r="12" spans="3:10" ht="15.75" customHeight="1" x14ac:dyDescent="0.2">
      <c r="C12" s="226">
        <f t="shared" ref="C12" si="4">C11+1</f>
        <v>5</v>
      </c>
      <c r="D12" s="226">
        <f t="shared" si="2"/>
        <v>6</v>
      </c>
      <c r="E12" s="226">
        <f t="shared" si="2"/>
        <v>7</v>
      </c>
      <c r="F12" s="226">
        <f t="shared" si="2"/>
        <v>8</v>
      </c>
      <c r="G12" s="234">
        <f t="shared" si="0"/>
        <v>20833</v>
      </c>
      <c r="H12" s="234">
        <f t="shared" si="0"/>
        <v>20235</v>
      </c>
      <c r="I12" s="234">
        <f t="shared" si="0"/>
        <v>19648</v>
      </c>
      <c r="J12" s="234">
        <f t="shared" si="0"/>
        <v>19058</v>
      </c>
    </row>
    <row r="13" spans="3:10" ht="15.75" customHeight="1" x14ac:dyDescent="0.2">
      <c r="C13" s="226">
        <f t="shared" ref="C13" si="5">C12+1</f>
        <v>6</v>
      </c>
      <c r="D13" s="226">
        <f t="shared" si="2"/>
        <v>7</v>
      </c>
      <c r="E13" s="226">
        <f t="shared" si="2"/>
        <v>8</v>
      </c>
      <c r="F13" s="226">
        <f t="shared" si="2"/>
        <v>9</v>
      </c>
      <c r="G13" s="234">
        <f t="shared" si="0"/>
        <v>21044</v>
      </c>
      <c r="H13" s="234">
        <f t="shared" si="0"/>
        <v>20446</v>
      </c>
      <c r="I13" s="234">
        <f t="shared" si="0"/>
        <v>19859</v>
      </c>
      <c r="J13" s="234">
        <f t="shared" si="0"/>
        <v>19269</v>
      </c>
    </row>
    <row r="14" spans="3:10" ht="15.75" customHeight="1" x14ac:dyDescent="0.2">
      <c r="C14" s="226">
        <f t="shared" ref="C14" si="6">C13+1</f>
        <v>7</v>
      </c>
      <c r="D14" s="226">
        <f t="shared" si="2"/>
        <v>8</v>
      </c>
      <c r="E14" s="226">
        <f t="shared" si="2"/>
        <v>9</v>
      </c>
      <c r="F14" s="226">
        <f t="shared" si="2"/>
        <v>10</v>
      </c>
      <c r="G14" s="234">
        <f t="shared" si="0"/>
        <v>21255</v>
      </c>
      <c r="H14" s="234">
        <f t="shared" si="0"/>
        <v>20657</v>
      </c>
      <c r="I14" s="234">
        <f t="shared" si="0"/>
        <v>20070</v>
      </c>
      <c r="J14" s="234">
        <f t="shared" si="0"/>
        <v>19480</v>
      </c>
    </row>
    <row r="15" spans="3:10" ht="15.75" customHeight="1" x14ac:dyDescent="0.2">
      <c r="C15" s="226">
        <f t="shared" ref="C15" si="7">C14+1</f>
        <v>8</v>
      </c>
      <c r="D15" s="226">
        <f t="shared" si="2"/>
        <v>9</v>
      </c>
      <c r="E15" s="226">
        <f t="shared" si="2"/>
        <v>10</v>
      </c>
      <c r="F15" s="226">
        <f t="shared" si="2"/>
        <v>11</v>
      </c>
      <c r="G15" s="234">
        <f t="shared" si="0"/>
        <v>21466</v>
      </c>
      <c r="H15" s="234">
        <f t="shared" si="0"/>
        <v>20868</v>
      </c>
      <c r="I15" s="234">
        <f t="shared" si="0"/>
        <v>20281</v>
      </c>
      <c r="J15" s="234">
        <f t="shared" si="0"/>
        <v>19691</v>
      </c>
    </row>
    <row r="16" spans="3:10" ht="15.75" customHeight="1" x14ac:dyDescent="0.2">
      <c r="C16" s="226">
        <f t="shared" ref="C16" si="8">C15+1</f>
        <v>9</v>
      </c>
      <c r="D16" s="226">
        <f t="shared" si="2"/>
        <v>10</v>
      </c>
      <c r="E16" s="226">
        <f t="shared" si="2"/>
        <v>11</v>
      </c>
      <c r="F16" s="226">
        <f t="shared" si="2"/>
        <v>12</v>
      </c>
      <c r="G16" s="234">
        <f t="shared" si="0"/>
        <v>21677</v>
      </c>
      <c r="H16" s="234">
        <f t="shared" si="0"/>
        <v>21079</v>
      </c>
      <c r="I16" s="234">
        <f t="shared" si="0"/>
        <v>20492</v>
      </c>
      <c r="J16" s="234">
        <f t="shared" si="0"/>
        <v>19902</v>
      </c>
    </row>
    <row r="17" spans="3:10" ht="15.75" customHeight="1" x14ac:dyDescent="0.2">
      <c r="C17" s="226">
        <f t="shared" ref="C17" si="9">C16+1</f>
        <v>10</v>
      </c>
      <c r="D17" s="226">
        <f t="shared" si="2"/>
        <v>11</v>
      </c>
      <c r="E17" s="226">
        <f t="shared" si="2"/>
        <v>12</v>
      </c>
      <c r="F17" s="226">
        <f t="shared" si="2"/>
        <v>13</v>
      </c>
      <c r="G17" s="234">
        <f t="shared" si="0"/>
        <v>21888</v>
      </c>
      <c r="H17" s="234">
        <f t="shared" si="0"/>
        <v>21290</v>
      </c>
      <c r="I17" s="234">
        <f t="shared" si="0"/>
        <v>20703</v>
      </c>
      <c r="J17" s="234">
        <f t="shared" si="0"/>
        <v>20113</v>
      </c>
    </row>
    <row r="18" spans="3:10" ht="15.75" customHeight="1" x14ac:dyDescent="0.2">
      <c r="C18" s="226">
        <f t="shared" ref="C18" si="10">C17+1</f>
        <v>11</v>
      </c>
      <c r="D18" s="226">
        <f t="shared" si="2"/>
        <v>12</v>
      </c>
      <c r="E18" s="226">
        <f t="shared" si="2"/>
        <v>13</v>
      </c>
      <c r="F18" s="226">
        <f t="shared" si="2"/>
        <v>14</v>
      </c>
      <c r="G18" s="234">
        <f t="shared" si="0"/>
        <v>22099</v>
      </c>
      <c r="H18" s="234">
        <f t="shared" si="0"/>
        <v>21501</v>
      </c>
      <c r="I18" s="234">
        <f t="shared" si="0"/>
        <v>20914</v>
      </c>
      <c r="J18" s="234">
        <f t="shared" si="0"/>
        <v>20324</v>
      </c>
    </row>
    <row r="19" spans="3:10" ht="15.75" customHeight="1" x14ac:dyDescent="0.2">
      <c r="C19" s="226">
        <f t="shared" ref="C19" si="11">C18+1</f>
        <v>12</v>
      </c>
      <c r="D19" s="226">
        <f t="shared" si="2"/>
        <v>13</v>
      </c>
      <c r="E19" s="226">
        <f t="shared" si="2"/>
        <v>14</v>
      </c>
      <c r="F19" s="226">
        <f t="shared" si="2"/>
        <v>15</v>
      </c>
      <c r="G19" s="234">
        <f t="shared" si="0"/>
        <v>22310</v>
      </c>
      <c r="H19" s="234">
        <f t="shared" si="0"/>
        <v>21712</v>
      </c>
      <c r="I19" s="234">
        <f t="shared" si="0"/>
        <v>21125</v>
      </c>
      <c r="J19" s="234">
        <f>J18+211</f>
        <v>20535</v>
      </c>
    </row>
    <row r="20" spans="3:10" ht="15.75" customHeight="1" x14ac:dyDescent="0.2">
      <c r="C20" s="226">
        <f t="shared" ref="C20" si="12">C19+1</f>
        <v>13</v>
      </c>
      <c r="D20" s="226">
        <f t="shared" si="2"/>
        <v>14</v>
      </c>
      <c r="E20" s="226">
        <f t="shared" si="2"/>
        <v>15</v>
      </c>
      <c r="F20" s="226">
        <f t="shared" si="2"/>
        <v>16</v>
      </c>
      <c r="G20" s="234">
        <f t="shared" si="0"/>
        <v>22521</v>
      </c>
      <c r="H20" s="234">
        <f t="shared" si="0"/>
        <v>21923</v>
      </c>
      <c r="I20" s="234">
        <f t="shared" si="0"/>
        <v>21336</v>
      </c>
      <c r="J20" s="234">
        <f>J19+211</f>
        <v>20746</v>
      </c>
    </row>
    <row r="21" spans="3:10" ht="15.75" customHeight="1" x14ac:dyDescent="0.2">
      <c r="C21" s="226">
        <f t="shared" ref="C21" si="13">C20+1</f>
        <v>14</v>
      </c>
      <c r="D21" s="226">
        <f t="shared" si="2"/>
        <v>15</v>
      </c>
      <c r="E21" s="226">
        <f t="shared" si="2"/>
        <v>16</v>
      </c>
      <c r="F21" s="226">
        <f t="shared" si="2"/>
        <v>17</v>
      </c>
      <c r="G21" s="234">
        <f t="shared" si="0"/>
        <v>22732</v>
      </c>
      <c r="H21" s="234">
        <f t="shared" si="0"/>
        <v>22134</v>
      </c>
      <c r="I21" s="234">
        <f t="shared" si="0"/>
        <v>21547</v>
      </c>
      <c r="J21" s="234">
        <f>J20+211</f>
        <v>20957</v>
      </c>
    </row>
    <row r="22" spans="3:10" ht="15.75" customHeight="1" x14ac:dyDescent="0.2">
      <c r="C22" s="226">
        <f t="shared" ref="C22" si="14">C21+1</f>
        <v>15</v>
      </c>
      <c r="D22" s="226">
        <f t="shared" si="2"/>
        <v>16</v>
      </c>
      <c r="E22" s="226">
        <f t="shared" si="2"/>
        <v>17</v>
      </c>
      <c r="F22" s="226">
        <f t="shared" si="2"/>
        <v>18</v>
      </c>
      <c r="G22" s="234">
        <f t="shared" si="0"/>
        <v>22943</v>
      </c>
      <c r="H22" s="234">
        <f t="shared" si="0"/>
        <v>22345</v>
      </c>
      <c r="I22" s="234">
        <f t="shared" si="0"/>
        <v>21758</v>
      </c>
      <c r="J22" s="234">
        <f t="shared" si="0"/>
        <v>21168</v>
      </c>
    </row>
    <row r="23" spans="3:10" ht="15.75" customHeight="1" x14ac:dyDescent="0.2">
      <c r="C23" s="226">
        <f t="shared" ref="C23" si="15">C22+1</f>
        <v>16</v>
      </c>
      <c r="D23" s="226">
        <f t="shared" si="2"/>
        <v>17</v>
      </c>
      <c r="E23" s="226">
        <f t="shared" si="2"/>
        <v>18</v>
      </c>
      <c r="F23" s="226">
        <f t="shared" si="2"/>
        <v>19</v>
      </c>
      <c r="G23" s="234">
        <f t="shared" si="0"/>
        <v>23154</v>
      </c>
      <c r="H23" s="234">
        <f t="shared" si="0"/>
        <v>22556</v>
      </c>
      <c r="I23" s="234">
        <f t="shared" si="0"/>
        <v>21969</v>
      </c>
      <c r="J23" s="234">
        <f t="shared" si="0"/>
        <v>21379</v>
      </c>
    </row>
    <row r="24" spans="3:10" ht="15.75" customHeight="1" x14ac:dyDescent="0.2">
      <c r="C24" s="226">
        <f t="shared" ref="C24" si="16">C23+1</f>
        <v>17</v>
      </c>
      <c r="D24" s="226">
        <f t="shared" si="2"/>
        <v>18</v>
      </c>
      <c r="E24" s="226">
        <f t="shared" si="2"/>
        <v>19</v>
      </c>
      <c r="F24" s="226">
        <f t="shared" si="2"/>
        <v>20</v>
      </c>
      <c r="G24" s="234">
        <f t="shared" ref="G24:J39" si="17">G23+211</f>
        <v>23365</v>
      </c>
      <c r="H24" s="234">
        <f t="shared" si="17"/>
        <v>22767</v>
      </c>
      <c r="I24" s="234">
        <f t="shared" si="17"/>
        <v>22180</v>
      </c>
      <c r="J24" s="234">
        <f t="shared" si="17"/>
        <v>21590</v>
      </c>
    </row>
    <row r="25" spans="3:10" ht="15.75" customHeight="1" x14ac:dyDescent="0.2">
      <c r="C25" s="226">
        <f t="shared" ref="C25" si="18">C24+1</f>
        <v>18</v>
      </c>
      <c r="D25" s="226">
        <f t="shared" si="2"/>
        <v>19</v>
      </c>
      <c r="E25" s="226">
        <f t="shared" si="2"/>
        <v>20</v>
      </c>
      <c r="F25" s="226">
        <f t="shared" si="2"/>
        <v>21</v>
      </c>
      <c r="G25" s="234">
        <f t="shared" si="17"/>
        <v>23576</v>
      </c>
      <c r="H25" s="234">
        <f t="shared" si="17"/>
        <v>22978</v>
      </c>
      <c r="I25" s="234">
        <f t="shared" si="17"/>
        <v>22391</v>
      </c>
      <c r="J25" s="234">
        <f t="shared" si="17"/>
        <v>21801</v>
      </c>
    </row>
    <row r="26" spans="3:10" ht="15.75" customHeight="1" x14ac:dyDescent="0.2">
      <c r="C26" s="226">
        <f>C25+1</f>
        <v>19</v>
      </c>
      <c r="D26" s="226">
        <f>D25+1</f>
        <v>20</v>
      </c>
      <c r="E26" s="226">
        <f>E25+1</f>
        <v>21</v>
      </c>
      <c r="F26" s="591">
        <f>F25+1</f>
        <v>22</v>
      </c>
      <c r="G26" s="234">
        <f t="shared" si="17"/>
        <v>23787</v>
      </c>
      <c r="H26" s="234">
        <f t="shared" si="17"/>
        <v>23189</v>
      </c>
      <c r="I26" s="234">
        <f t="shared" si="17"/>
        <v>22602</v>
      </c>
      <c r="J26" s="234">
        <f t="shared" si="17"/>
        <v>22012</v>
      </c>
    </row>
    <row r="27" spans="3:10" ht="16.5" customHeight="1" x14ac:dyDescent="0.2">
      <c r="C27" s="226">
        <f t="shared" ref="C27" si="19">C26+1</f>
        <v>20</v>
      </c>
      <c r="D27" s="226">
        <f t="shared" ref="D27:F39" si="20">D26+1</f>
        <v>21</v>
      </c>
      <c r="E27" s="226">
        <f t="shared" si="20"/>
        <v>22</v>
      </c>
      <c r="F27" s="591">
        <f t="shared" si="20"/>
        <v>23</v>
      </c>
      <c r="G27" s="234">
        <f t="shared" si="17"/>
        <v>23998</v>
      </c>
      <c r="H27" s="234">
        <f t="shared" si="17"/>
        <v>23400</v>
      </c>
      <c r="I27" s="234">
        <f t="shared" si="17"/>
        <v>22813</v>
      </c>
      <c r="J27" s="234">
        <f t="shared" si="17"/>
        <v>22223</v>
      </c>
    </row>
    <row r="28" spans="3:10" ht="16.5" customHeight="1" x14ac:dyDescent="0.2">
      <c r="C28" s="226">
        <f t="shared" ref="C28" si="21">C27+1</f>
        <v>21</v>
      </c>
      <c r="D28" s="226">
        <f t="shared" si="20"/>
        <v>22</v>
      </c>
      <c r="E28" s="226">
        <f t="shared" si="20"/>
        <v>23</v>
      </c>
      <c r="F28" s="591">
        <f t="shared" si="20"/>
        <v>24</v>
      </c>
      <c r="G28" s="234">
        <f t="shared" si="17"/>
        <v>24209</v>
      </c>
      <c r="H28" s="599">
        <f t="shared" si="17"/>
        <v>23611</v>
      </c>
      <c r="I28" s="234">
        <f t="shared" si="17"/>
        <v>23024</v>
      </c>
      <c r="J28" s="234">
        <f t="shared" si="17"/>
        <v>22434</v>
      </c>
    </row>
    <row r="29" spans="3:10" ht="16.5" customHeight="1" x14ac:dyDescent="0.2">
      <c r="C29" s="226">
        <f t="shared" ref="C29" si="22">C28+1</f>
        <v>22</v>
      </c>
      <c r="D29" s="226">
        <f t="shared" si="20"/>
        <v>23</v>
      </c>
      <c r="E29" s="226">
        <f t="shared" si="20"/>
        <v>24</v>
      </c>
      <c r="F29" s="591">
        <f t="shared" si="20"/>
        <v>25</v>
      </c>
      <c r="G29" s="234">
        <f t="shared" si="17"/>
        <v>24420</v>
      </c>
      <c r="H29" s="599">
        <f t="shared" si="17"/>
        <v>23822</v>
      </c>
      <c r="I29" s="234">
        <f t="shared" si="17"/>
        <v>23235</v>
      </c>
      <c r="J29" s="234">
        <f t="shared" si="17"/>
        <v>22645</v>
      </c>
    </row>
    <row r="30" spans="3:10" ht="16.5" customHeight="1" x14ac:dyDescent="0.2">
      <c r="C30" s="226">
        <f t="shared" ref="C30" si="23">C29+1</f>
        <v>23</v>
      </c>
      <c r="D30" s="226">
        <f t="shared" si="20"/>
        <v>24</v>
      </c>
      <c r="E30" s="226">
        <f t="shared" si="20"/>
        <v>25</v>
      </c>
      <c r="F30" s="591">
        <f t="shared" si="20"/>
        <v>26</v>
      </c>
      <c r="G30" s="234">
        <f t="shared" si="17"/>
        <v>24631</v>
      </c>
      <c r="H30" s="599">
        <f t="shared" si="17"/>
        <v>24033</v>
      </c>
      <c r="I30" s="234">
        <f t="shared" si="17"/>
        <v>23446</v>
      </c>
      <c r="J30" s="234">
        <f t="shared" si="17"/>
        <v>22856</v>
      </c>
    </row>
    <row r="31" spans="3:10" ht="16.5" customHeight="1" x14ac:dyDescent="0.2">
      <c r="C31" s="226">
        <f t="shared" ref="C31" si="24">C30+1</f>
        <v>24</v>
      </c>
      <c r="D31" s="226">
        <f t="shared" si="20"/>
        <v>25</v>
      </c>
      <c r="E31" s="226">
        <f t="shared" si="20"/>
        <v>26</v>
      </c>
      <c r="F31" s="591">
        <f t="shared" si="20"/>
        <v>27</v>
      </c>
      <c r="G31" s="234">
        <f t="shared" si="17"/>
        <v>24842</v>
      </c>
      <c r="H31" s="599">
        <f t="shared" si="17"/>
        <v>24244</v>
      </c>
      <c r="I31" s="234">
        <f t="shared" si="17"/>
        <v>23657</v>
      </c>
      <c r="J31" s="234">
        <f t="shared" si="17"/>
        <v>23067</v>
      </c>
    </row>
    <row r="32" spans="3:10" ht="16.5" customHeight="1" x14ac:dyDescent="0.2">
      <c r="C32" s="226">
        <f t="shared" ref="C32" si="25">C31+1</f>
        <v>25</v>
      </c>
      <c r="D32" s="226">
        <f t="shared" si="20"/>
        <v>26</v>
      </c>
      <c r="E32" s="226">
        <f t="shared" si="20"/>
        <v>27</v>
      </c>
      <c r="F32" s="591">
        <f t="shared" si="20"/>
        <v>28</v>
      </c>
      <c r="G32" s="234">
        <f t="shared" si="17"/>
        <v>25053</v>
      </c>
      <c r="H32" s="599">
        <f t="shared" si="17"/>
        <v>24455</v>
      </c>
      <c r="I32" s="234">
        <f t="shared" si="17"/>
        <v>23868</v>
      </c>
      <c r="J32" s="234">
        <f t="shared" si="17"/>
        <v>23278</v>
      </c>
    </row>
    <row r="33" spans="3:10" ht="16.5" customHeight="1" x14ac:dyDescent="0.2">
      <c r="C33" s="226">
        <f t="shared" ref="C33" si="26">C32+1</f>
        <v>26</v>
      </c>
      <c r="D33" s="226">
        <f t="shared" si="20"/>
        <v>27</v>
      </c>
      <c r="E33" s="226">
        <f t="shared" si="20"/>
        <v>28</v>
      </c>
      <c r="F33" s="591">
        <f t="shared" si="20"/>
        <v>29</v>
      </c>
      <c r="G33" s="234">
        <f t="shared" si="17"/>
        <v>25264</v>
      </c>
      <c r="H33" s="599">
        <f t="shared" si="17"/>
        <v>24666</v>
      </c>
      <c r="I33" s="234">
        <f t="shared" si="17"/>
        <v>24079</v>
      </c>
      <c r="J33" s="234">
        <f t="shared" si="17"/>
        <v>23489</v>
      </c>
    </row>
    <row r="34" spans="3:10" ht="16.5" customHeight="1" x14ac:dyDescent="0.2">
      <c r="C34" s="226">
        <f t="shared" ref="C34" si="27">C33+1</f>
        <v>27</v>
      </c>
      <c r="D34" s="226">
        <f t="shared" si="20"/>
        <v>28</v>
      </c>
      <c r="E34" s="226">
        <f t="shared" si="20"/>
        <v>29</v>
      </c>
      <c r="F34" s="591">
        <f t="shared" si="20"/>
        <v>30</v>
      </c>
      <c r="G34" s="234">
        <f t="shared" si="17"/>
        <v>25475</v>
      </c>
      <c r="H34" s="599">
        <f t="shared" si="17"/>
        <v>24877</v>
      </c>
      <c r="I34" s="234">
        <f t="shared" si="17"/>
        <v>24290</v>
      </c>
      <c r="J34" s="234">
        <f t="shared" si="17"/>
        <v>23700</v>
      </c>
    </row>
    <row r="35" spans="3:10" ht="16.5" customHeight="1" x14ac:dyDescent="0.2">
      <c r="C35" s="226">
        <f t="shared" ref="C35" si="28">C34+1</f>
        <v>28</v>
      </c>
      <c r="D35" s="226">
        <f t="shared" si="20"/>
        <v>29</v>
      </c>
      <c r="E35" s="226">
        <f t="shared" si="20"/>
        <v>30</v>
      </c>
      <c r="F35" s="591">
        <f t="shared" si="20"/>
        <v>31</v>
      </c>
      <c r="G35" s="234">
        <f t="shared" si="17"/>
        <v>25686</v>
      </c>
      <c r="H35" s="599">
        <f t="shared" si="17"/>
        <v>25088</v>
      </c>
      <c r="I35" s="234">
        <f t="shared" si="17"/>
        <v>24501</v>
      </c>
      <c r="J35" s="234">
        <f t="shared" si="17"/>
        <v>23911</v>
      </c>
    </row>
    <row r="36" spans="3:10" ht="16.5" customHeight="1" x14ac:dyDescent="0.2">
      <c r="C36" s="226">
        <f t="shared" ref="C36" si="29">C35+1</f>
        <v>29</v>
      </c>
      <c r="D36" s="226">
        <f t="shared" si="20"/>
        <v>30</v>
      </c>
      <c r="E36" s="226">
        <f t="shared" si="20"/>
        <v>31</v>
      </c>
      <c r="F36" s="591">
        <f t="shared" si="20"/>
        <v>32</v>
      </c>
      <c r="G36" s="234">
        <f t="shared" si="17"/>
        <v>25897</v>
      </c>
      <c r="H36" s="234">
        <f t="shared" si="17"/>
        <v>25299</v>
      </c>
      <c r="I36" s="234">
        <f t="shared" si="17"/>
        <v>24712</v>
      </c>
      <c r="J36" s="234">
        <f t="shared" si="17"/>
        <v>24122</v>
      </c>
    </row>
    <row r="37" spans="3:10" ht="15.75" customHeight="1" x14ac:dyDescent="0.2">
      <c r="C37" s="226">
        <f t="shared" ref="C37" si="30">C36+1</f>
        <v>30</v>
      </c>
      <c r="D37" s="226">
        <f t="shared" si="20"/>
        <v>31</v>
      </c>
      <c r="E37" s="226">
        <f t="shared" si="20"/>
        <v>32</v>
      </c>
      <c r="F37" s="591">
        <f t="shared" si="20"/>
        <v>33</v>
      </c>
      <c r="G37" s="234">
        <f t="shared" si="17"/>
        <v>26108</v>
      </c>
      <c r="H37" s="599">
        <f t="shared" si="17"/>
        <v>25510</v>
      </c>
      <c r="I37" s="234">
        <f t="shared" si="17"/>
        <v>24923</v>
      </c>
      <c r="J37" s="234">
        <f t="shared" si="17"/>
        <v>24333</v>
      </c>
    </row>
    <row r="38" spans="3:10" ht="15.75" customHeight="1" x14ac:dyDescent="0.2">
      <c r="C38" s="226">
        <f t="shared" ref="C38" si="31">C37+1</f>
        <v>31</v>
      </c>
      <c r="D38" s="226">
        <f t="shared" si="20"/>
        <v>32</v>
      </c>
      <c r="E38" s="226">
        <f t="shared" si="20"/>
        <v>33</v>
      </c>
      <c r="F38" s="591">
        <f t="shared" si="20"/>
        <v>34</v>
      </c>
      <c r="G38" s="234">
        <f t="shared" si="17"/>
        <v>26319</v>
      </c>
      <c r="H38" s="599">
        <f t="shared" si="17"/>
        <v>25721</v>
      </c>
      <c r="I38" s="234">
        <f t="shared" si="17"/>
        <v>25134</v>
      </c>
      <c r="J38" s="234">
        <f t="shared" si="17"/>
        <v>24544</v>
      </c>
    </row>
    <row r="39" spans="3:10" ht="15.75" customHeight="1" thickBot="1" x14ac:dyDescent="0.25">
      <c r="C39" s="920">
        <f t="shared" ref="C39" si="32">C38+1</f>
        <v>32</v>
      </c>
      <c r="D39" s="920">
        <f t="shared" si="20"/>
        <v>33</v>
      </c>
      <c r="E39" s="920">
        <f t="shared" si="20"/>
        <v>34</v>
      </c>
      <c r="F39" s="1007">
        <f t="shared" si="20"/>
        <v>35</v>
      </c>
      <c r="G39" s="1008">
        <f t="shared" si="17"/>
        <v>26530</v>
      </c>
      <c r="H39" s="1008">
        <f t="shared" si="17"/>
        <v>25932</v>
      </c>
      <c r="I39" s="1008">
        <f t="shared" si="17"/>
        <v>25345</v>
      </c>
      <c r="J39" s="1008">
        <f t="shared" si="17"/>
        <v>24755</v>
      </c>
    </row>
    <row r="40" spans="3:10" ht="15.75" customHeight="1" x14ac:dyDescent="0.2">
      <c r="C40" s="1005"/>
      <c r="D40" s="1005"/>
      <c r="E40" s="1005"/>
      <c r="F40" s="1005"/>
      <c r="G40" s="1006"/>
      <c r="H40" s="1006"/>
      <c r="I40" s="1006"/>
      <c r="J40" s="1006"/>
    </row>
    <row r="41" spans="3:10" ht="15.75" customHeight="1" x14ac:dyDescent="0.2">
      <c r="C41" s="1037" t="s">
        <v>717</v>
      </c>
      <c r="D41" s="634"/>
      <c r="E41" s="634"/>
      <c r="F41" s="634"/>
      <c r="G41" s="634"/>
      <c r="H41" s="634"/>
      <c r="I41" s="634"/>
      <c r="J41" s="634"/>
    </row>
    <row r="42" spans="3:10" ht="15.75" customHeight="1" x14ac:dyDescent="0.2">
      <c r="C42" s="583" t="s">
        <v>242</v>
      </c>
      <c r="D42" s="907"/>
      <c r="E42" s="584"/>
      <c r="F42" s="581"/>
      <c r="G42" s="440"/>
      <c r="H42" s="440"/>
      <c r="I42" s="440"/>
    </row>
    <row r="43" spans="3:10" ht="15" customHeight="1" x14ac:dyDescent="0.2">
      <c r="C43" s="583" t="s">
        <v>243</v>
      </c>
      <c r="D43" s="907"/>
      <c r="E43" s="584"/>
      <c r="F43" s="583" t="s">
        <v>244</v>
      </c>
      <c r="G43" s="440"/>
      <c r="H43" s="440"/>
      <c r="I43" s="440"/>
    </row>
    <row r="44" spans="3:10" ht="5.25" customHeight="1" thickBot="1" x14ac:dyDescent="0.25">
      <c r="D44" s="907"/>
      <c r="E44" s="584"/>
      <c r="F44" s="581"/>
      <c r="G44" s="440"/>
      <c r="H44" s="440"/>
      <c r="I44" s="440"/>
    </row>
    <row r="45" spans="3:10" ht="18" customHeight="1" thickBot="1" x14ac:dyDescent="0.25">
      <c r="C45" s="1090" t="s">
        <v>245</v>
      </c>
      <c r="D45" s="1091"/>
      <c r="E45" s="1092"/>
      <c r="F45" s="1003" t="s">
        <v>718</v>
      </c>
    </row>
    <row r="46" spans="3:10" ht="18" customHeight="1" thickBot="1" x14ac:dyDescent="0.25">
      <c r="C46" s="1013" t="s">
        <v>247</v>
      </c>
      <c r="D46" s="1015"/>
      <c r="E46" s="1014"/>
      <c r="F46" s="1016" t="s">
        <v>718</v>
      </c>
      <c r="G46" s="1087" t="s">
        <v>712</v>
      </c>
      <c r="H46" s="1088"/>
      <c r="I46" s="1088"/>
      <c r="J46" s="1089"/>
    </row>
  </sheetData>
  <mergeCells count="3">
    <mergeCell ref="G46:J46"/>
    <mergeCell ref="D1:I1"/>
    <mergeCell ref="C45:E45"/>
  </mergeCells>
  <pageMargins left="0.52" right="0.31" top="1.66" bottom="0.93" header="0.5" footer="0.5"/>
  <pageSetup scale="80" orientation="portrait" r:id="rId1"/>
  <headerFooter alignWithMargins="0">
    <oddHeader xml:space="preserve">&amp;C&amp;"Times New Roman,Bold"&amp;20Liberty County School Board
Para-Professional Salary Schedule
Fiscal Year 2023-2024
</oddHeader>
    <oddFooter>&amp;LApproved: June 29, 2023&amp;R
&amp;"Times New Roman,Regular"&amp;11Page 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42"/>
  <sheetViews>
    <sheetView topLeftCell="A6" zoomScaleNormal="100" workbookViewId="0">
      <selection activeCell="D6" sqref="D6"/>
    </sheetView>
  </sheetViews>
  <sheetFormatPr defaultColWidth="9.140625" defaultRowHeight="12.75" customHeight="1" x14ac:dyDescent="0.2"/>
  <cols>
    <col min="1" max="2" width="12.7109375" customWidth="1"/>
    <col min="3" max="3" width="12.85546875" customWidth="1"/>
    <col min="4" max="4" width="12" customWidth="1"/>
    <col min="5" max="5" width="15.140625" customWidth="1"/>
    <col min="6" max="6" width="12.7109375" customWidth="1"/>
  </cols>
  <sheetData>
    <row r="1" spans="1:6" ht="31.5" customHeight="1" thickBot="1" x14ac:dyDescent="0.3">
      <c r="A1" s="909" t="s">
        <v>687</v>
      </c>
      <c r="B1" s="909" t="s">
        <v>676</v>
      </c>
      <c r="C1" s="909" t="s">
        <v>677</v>
      </c>
      <c r="D1" s="796"/>
      <c r="E1" s="797"/>
      <c r="F1" s="797"/>
    </row>
    <row r="2" spans="1:6" ht="25.5" customHeight="1" thickBot="1" x14ac:dyDescent="0.3">
      <c r="A2" s="910" t="s">
        <v>9</v>
      </c>
      <c r="B2" s="910" t="s">
        <v>9</v>
      </c>
      <c r="C2" s="910" t="s">
        <v>9</v>
      </c>
      <c r="D2" s="963" t="s">
        <v>191</v>
      </c>
      <c r="E2" s="799" t="s">
        <v>252</v>
      </c>
      <c r="F2" s="799" t="s">
        <v>253</v>
      </c>
    </row>
    <row r="3" spans="1:6" ht="12.75" customHeight="1" x14ac:dyDescent="0.25">
      <c r="A3" s="800">
        <v>0</v>
      </c>
      <c r="B3" s="800">
        <v>0</v>
      </c>
      <c r="C3" s="800">
        <v>0</v>
      </c>
      <c r="D3" s="800">
        <v>0</v>
      </c>
      <c r="E3" s="801">
        <v>28236</v>
      </c>
      <c r="F3" s="801">
        <v>22589</v>
      </c>
    </row>
    <row r="4" spans="1:6" ht="12.75" customHeight="1" x14ac:dyDescent="0.25">
      <c r="A4" s="802">
        <v>0</v>
      </c>
      <c r="B4" s="802">
        <v>0</v>
      </c>
      <c r="C4" s="802">
        <v>0</v>
      </c>
      <c r="D4" s="802">
        <v>1</v>
      </c>
      <c r="E4" s="804">
        <v>28236</v>
      </c>
      <c r="F4" s="804">
        <v>22589</v>
      </c>
    </row>
    <row r="5" spans="1:6" ht="12.75" customHeight="1" x14ac:dyDescent="0.25">
      <c r="A5" s="805">
        <v>0</v>
      </c>
      <c r="B5" s="805">
        <v>0</v>
      </c>
      <c r="C5" s="805">
        <v>1</v>
      </c>
      <c r="D5" s="805">
        <v>2</v>
      </c>
      <c r="E5" s="807">
        <v>28236</v>
      </c>
      <c r="F5" s="807">
        <v>22589</v>
      </c>
    </row>
    <row r="6" spans="1:6" ht="12.75" customHeight="1" x14ac:dyDescent="0.25">
      <c r="A6" s="805">
        <v>0</v>
      </c>
      <c r="B6" s="805">
        <v>1</v>
      </c>
      <c r="C6" s="805">
        <v>2</v>
      </c>
      <c r="D6" s="805">
        <v>3</v>
      </c>
      <c r="E6" s="807">
        <v>28236</v>
      </c>
      <c r="F6" s="807">
        <v>22589</v>
      </c>
    </row>
    <row r="7" spans="1:6" ht="12.75" customHeight="1" x14ac:dyDescent="0.25">
      <c r="A7" s="805">
        <f t="shared" ref="A7:B39" si="0">A6+1</f>
        <v>1</v>
      </c>
      <c r="B7" s="805">
        <f t="shared" si="0"/>
        <v>2</v>
      </c>
      <c r="C7" s="805">
        <f t="shared" ref="C7:D39" si="1">C6+1</f>
        <v>3</v>
      </c>
      <c r="D7" s="805">
        <f t="shared" si="1"/>
        <v>4</v>
      </c>
      <c r="E7" s="807">
        <f t="shared" ref="E7:E39" si="2">E6+437</f>
        <v>28673</v>
      </c>
      <c r="F7" s="807">
        <f t="shared" ref="F7:F39" si="3">F6+437</f>
        <v>23026</v>
      </c>
    </row>
    <row r="8" spans="1:6" ht="12.75" customHeight="1" x14ac:dyDescent="0.25">
      <c r="A8" s="805">
        <f t="shared" si="0"/>
        <v>2</v>
      </c>
      <c r="B8" s="805">
        <f t="shared" si="0"/>
        <v>3</v>
      </c>
      <c r="C8" s="805">
        <f t="shared" si="1"/>
        <v>4</v>
      </c>
      <c r="D8" s="805">
        <f t="shared" si="1"/>
        <v>5</v>
      </c>
      <c r="E8" s="807">
        <f t="shared" si="2"/>
        <v>29110</v>
      </c>
      <c r="F8" s="807">
        <f t="shared" si="3"/>
        <v>23463</v>
      </c>
    </row>
    <row r="9" spans="1:6" ht="12.75" customHeight="1" x14ac:dyDescent="0.25">
      <c r="A9" s="805">
        <f t="shared" si="0"/>
        <v>3</v>
      </c>
      <c r="B9" s="805">
        <f t="shared" si="0"/>
        <v>4</v>
      </c>
      <c r="C9" s="805">
        <f t="shared" si="1"/>
        <v>5</v>
      </c>
      <c r="D9" s="805">
        <f t="shared" si="1"/>
        <v>6</v>
      </c>
      <c r="E9" s="807">
        <f t="shared" si="2"/>
        <v>29547</v>
      </c>
      <c r="F9" s="807">
        <f t="shared" si="3"/>
        <v>23900</v>
      </c>
    </row>
    <row r="10" spans="1:6" ht="12.75" customHeight="1" x14ac:dyDescent="0.25">
      <c r="A10" s="805">
        <f t="shared" si="0"/>
        <v>4</v>
      </c>
      <c r="B10" s="805">
        <f t="shared" si="0"/>
        <v>5</v>
      </c>
      <c r="C10" s="805">
        <f t="shared" si="1"/>
        <v>6</v>
      </c>
      <c r="D10" s="805">
        <f t="shared" si="1"/>
        <v>7</v>
      </c>
      <c r="E10" s="807">
        <f t="shared" si="2"/>
        <v>29984</v>
      </c>
      <c r="F10" s="807">
        <f t="shared" si="3"/>
        <v>24337</v>
      </c>
    </row>
    <row r="11" spans="1:6" ht="12.75" customHeight="1" x14ac:dyDescent="0.25">
      <c r="A11" s="805">
        <f t="shared" si="0"/>
        <v>5</v>
      </c>
      <c r="B11" s="805">
        <f t="shared" si="0"/>
        <v>6</v>
      </c>
      <c r="C11" s="805">
        <f t="shared" si="1"/>
        <v>7</v>
      </c>
      <c r="D11" s="805">
        <f t="shared" si="1"/>
        <v>8</v>
      </c>
      <c r="E11" s="807">
        <f t="shared" si="2"/>
        <v>30421</v>
      </c>
      <c r="F11" s="807">
        <f t="shared" si="3"/>
        <v>24774</v>
      </c>
    </row>
    <row r="12" spans="1:6" ht="12.75" customHeight="1" x14ac:dyDescent="0.25">
      <c r="A12" s="805">
        <f t="shared" si="0"/>
        <v>6</v>
      </c>
      <c r="B12" s="805">
        <f t="shared" si="0"/>
        <v>7</v>
      </c>
      <c r="C12" s="805">
        <f t="shared" si="1"/>
        <v>8</v>
      </c>
      <c r="D12" s="805">
        <f t="shared" si="1"/>
        <v>9</v>
      </c>
      <c r="E12" s="807">
        <f t="shared" si="2"/>
        <v>30858</v>
      </c>
      <c r="F12" s="807">
        <f t="shared" si="3"/>
        <v>25211</v>
      </c>
    </row>
    <row r="13" spans="1:6" ht="12.75" customHeight="1" x14ac:dyDescent="0.25">
      <c r="A13" s="805">
        <f t="shared" si="0"/>
        <v>7</v>
      </c>
      <c r="B13" s="805">
        <f t="shared" si="0"/>
        <v>8</v>
      </c>
      <c r="C13" s="805">
        <f t="shared" si="1"/>
        <v>9</v>
      </c>
      <c r="D13" s="805">
        <f t="shared" si="1"/>
        <v>10</v>
      </c>
      <c r="E13" s="807">
        <f t="shared" si="2"/>
        <v>31295</v>
      </c>
      <c r="F13" s="807">
        <f t="shared" si="3"/>
        <v>25648</v>
      </c>
    </row>
    <row r="14" spans="1:6" ht="12.75" customHeight="1" x14ac:dyDescent="0.25">
      <c r="A14" s="805">
        <f t="shared" si="0"/>
        <v>8</v>
      </c>
      <c r="B14" s="805">
        <f t="shared" si="0"/>
        <v>9</v>
      </c>
      <c r="C14" s="805">
        <f t="shared" si="1"/>
        <v>10</v>
      </c>
      <c r="D14" s="805">
        <f t="shared" si="1"/>
        <v>11</v>
      </c>
      <c r="E14" s="807">
        <f t="shared" si="2"/>
        <v>31732</v>
      </c>
      <c r="F14" s="807">
        <f t="shared" si="3"/>
        <v>26085</v>
      </c>
    </row>
    <row r="15" spans="1:6" ht="12.75" customHeight="1" x14ac:dyDescent="0.25">
      <c r="A15" s="805">
        <f t="shared" si="0"/>
        <v>9</v>
      </c>
      <c r="B15" s="805">
        <f t="shared" si="0"/>
        <v>10</v>
      </c>
      <c r="C15" s="805">
        <f t="shared" si="1"/>
        <v>11</v>
      </c>
      <c r="D15" s="805">
        <f t="shared" si="1"/>
        <v>12</v>
      </c>
      <c r="E15" s="807">
        <f t="shared" si="2"/>
        <v>32169</v>
      </c>
      <c r="F15" s="807">
        <f t="shared" si="3"/>
        <v>26522</v>
      </c>
    </row>
    <row r="16" spans="1:6" ht="12.75" customHeight="1" x14ac:dyDescent="0.25">
      <c r="A16" s="805">
        <f t="shared" si="0"/>
        <v>10</v>
      </c>
      <c r="B16" s="805">
        <f t="shared" si="0"/>
        <v>11</v>
      </c>
      <c r="C16" s="805">
        <f t="shared" si="1"/>
        <v>12</v>
      </c>
      <c r="D16" s="805">
        <f t="shared" si="1"/>
        <v>13</v>
      </c>
      <c r="E16" s="807">
        <f t="shared" si="2"/>
        <v>32606</v>
      </c>
      <c r="F16" s="807">
        <f t="shared" si="3"/>
        <v>26959</v>
      </c>
    </row>
    <row r="17" spans="1:6" ht="12.75" customHeight="1" x14ac:dyDescent="0.25">
      <c r="A17" s="805">
        <f t="shared" si="0"/>
        <v>11</v>
      </c>
      <c r="B17" s="805">
        <f t="shared" si="0"/>
        <v>12</v>
      </c>
      <c r="C17" s="805">
        <f t="shared" si="1"/>
        <v>13</v>
      </c>
      <c r="D17" s="805">
        <f t="shared" si="1"/>
        <v>14</v>
      </c>
      <c r="E17" s="807">
        <f t="shared" si="2"/>
        <v>33043</v>
      </c>
      <c r="F17" s="807">
        <f t="shared" si="3"/>
        <v>27396</v>
      </c>
    </row>
    <row r="18" spans="1:6" ht="12.75" customHeight="1" x14ac:dyDescent="0.25">
      <c r="A18" s="805">
        <f t="shared" si="0"/>
        <v>12</v>
      </c>
      <c r="B18" s="805">
        <f t="shared" si="0"/>
        <v>13</v>
      </c>
      <c r="C18" s="805">
        <f t="shared" si="1"/>
        <v>14</v>
      </c>
      <c r="D18" s="805">
        <f t="shared" si="1"/>
        <v>15</v>
      </c>
      <c r="E18" s="807">
        <f t="shared" si="2"/>
        <v>33480</v>
      </c>
      <c r="F18" s="807">
        <f t="shared" si="3"/>
        <v>27833</v>
      </c>
    </row>
    <row r="19" spans="1:6" ht="12.75" customHeight="1" x14ac:dyDescent="0.25">
      <c r="A19" s="805">
        <f t="shared" si="0"/>
        <v>13</v>
      </c>
      <c r="B19" s="805">
        <f t="shared" si="0"/>
        <v>14</v>
      </c>
      <c r="C19" s="805">
        <f t="shared" si="1"/>
        <v>15</v>
      </c>
      <c r="D19" s="805">
        <f t="shared" si="1"/>
        <v>16</v>
      </c>
      <c r="E19" s="807">
        <f t="shared" si="2"/>
        <v>33917</v>
      </c>
      <c r="F19" s="807">
        <f t="shared" si="3"/>
        <v>28270</v>
      </c>
    </row>
    <row r="20" spans="1:6" ht="12.75" customHeight="1" x14ac:dyDescent="0.25">
      <c r="A20" s="805">
        <f t="shared" si="0"/>
        <v>14</v>
      </c>
      <c r="B20" s="805">
        <f t="shared" si="0"/>
        <v>15</v>
      </c>
      <c r="C20" s="805">
        <f t="shared" si="1"/>
        <v>16</v>
      </c>
      <c r="D20" s="805">
        <f t="shared" si="1"/>
        <v>17</v>
      </c>
      <c r="E20" s="807">
        <f t="shared" si="2"/>
        <v>34354</v>
      </c>
      <c r="F20" s="807">
        <f t="shared" si="3"/>
        <v>28707</v>
      </c>
    </row>
    <row r="21" spans="1:6" ht="12.75" customHeight="1" x14ac:dyDescent="0.25">
      <c r="A21" s="805">
        <f t="shared" si="0"/>
        <v>15</v>
      </c>
      <c r="B21" s="805">
        <f t="shared" si="0"/>
        <v>16</v>
      </c>
      <c r="C21" s="805">
        <f t="shared" si="1"/>
        <v>17</v>
      </c>
      <c r="D21" s="805">
        <f t="shared" si="1"/>
        <v>18</v>
      </c>
      <c r="E21" s="807">
        <f t="shared" si="2"/>
        <v>34791</v>
      </c>
      <c r="F21" s="807">
        <f t="shared" si="3"/>
        <v>29144</v>
      </c>
    </row>
    <row r="22" spans="1:6" ht="12.75" customHeight="1" x14ac:dyDescent="0.25">
      <c r="A22" s="805">
        <f t="shared" si="0"/>
        <v>16</v>
      </c>
      <c r="B22" s="805">
        <f t="shared" si="0"/>
        <v>17</v>
      </c>
      <c r="C22" s="805">
        <f t="shared" si="1"/>
        <v>18</v>
      </c>
      <c r="D22" s="805">
        <f t="shared" si="1"/>
        <v>19</v>
      </c>
      <c r="E22" s="807">
        <f t="shared" si="2"/>
        <v>35228</v>
      </c>
      <c r="F22" s="807">
        <f t="shared" si="3"/>
        <v>29581</v>
      </c>
    </row>
    <row r="23" spans="1:6" ht="12.75" customHeight="1" x14ac:dyDescent="0.25">
      <c r="A23" s="805">
        <f t="shared" si="0"/>
        <v>17</v>
      </c>
      <c r="B23" s="805">
        <f t="shared" si="0"/>
        <v>18</v>
      </c>
      <c r="C23" s="805">
        <f>C22+1</f>
        <v>19</v>
      </c>
      <c r="D23" s="805">
        <f>D22+1</f>
        <v>20</v>
      </c>
      <c r="E23" s="807">
        <f t="shared" si="2"/>
        <v>35665</v>
      </c>
      <c r="F23" s="807">
        <f t="shared" si="3"/>
        <v>30018</v>
      </c>
    </row>
    <row r="24" spans="1:6" ht="12.75" customHeight="1" x14ac:dyDescent="0.25">
      <c r="A24" s="805">
        <f t="shared" si="0"/>
        <v>18</v>
      </c>
      <c r="B24" s="805">
        <f t="shared" si="0"/>
        <v>19</v>
      </c>
      <c r="C24" s="805">
        <f t="shared" si="1"/>
        <v>20</v>
      </c>
      <c r="D24" s="805">
        <f t="shared" si="1"/>
        <v>21</v>
      </c>
      <c r="E24" s="807">
        <f t="shared" si="2"/>
        <v>36102</v>
      </c>
      <c r="F24" s="807">
        <f t="shared" si="3"/>
        <v>30455</v>
      </c>
    </row>
    <row r="25" spans="1:6" ht="12.75" customHeight="1" x14ac:dyDescent="0.25">
      <c r="A25" s="805">
        <f t="shared" si="0"/>
        <v>19</v>
      </c>
      <c r="B25" s="805">
        <f t="shared" si="0"/>
        <v>20</v>
      </c>
      <c r="C25" s="805">
        <f t="shared" si="1"/>
        <v>21</v>
      </c>
      <c r="D25" s="805">
        <f t="shared" si="1"/>
        <v>22</v>
      </c>
      <c r="E25" s="807">
        <f t="shared" si="2"/>
        <v>36539</v>
      </c>
      <c r="F25" s="807">
        <f t="shared" si="3"/>
        <v>30892</v>
      </c>
    </row>
    <row r="26" spans="1:6" ht="12.75" customHeight="1" x14ac:dyDescent="0.25">
      <c r="A26" s="805">
        <f t="shared" si="0"/>
        <v>20</v>
      </c>
      <c r="B26" s="805">
        <f t="shared" si="0"/>
        <v>21</v>
      </c>
      <c r="C26" s="805">
        <f t="shared" si="1"/>
        <v>22</v>
      </c>
      <c r="D26" s="805">
        <f t="shared" si="1"/>
        <v>23</v>
      </c>
      <c r="E26" s="807">
        <f>E25+437</f>
        <v>36976</v>
      </c>
      <c r="F26" s="807">
        <f t="shared" si="3"/>
        <v>31329</v>
      </c>
    </row>
    <row r="27" spans="1:6" ht="12.75" customHeight="1" x14ac:dyDescent="0.25">
      <c r="A27" s="805">
        <f t="shared" si="0"/>
        <v>21</v>
      </c>
      <c r="B27" s="805">
        <f t="shared" si="0"/>
        <v>22</v>
      </c>
      <c r="C27" s="805">
        <f t="shared" si="1"/>
        <v>23</v>
      </c>
      <c r="D27" s="805">
        <f t="shared" si="1"/>
        <v>24</v>
      </c>
      <c r="E27" s="807">
        <f t="shared" si="2"/>
        <v>37413</v>
      </c>
      <c r="F27" s="807">
        <f t="shared" si="3"/>
        <v>31766</v>
      </c>
    </row>
    <row r="28" spans="1:6" ht="12.75" customHeight="1" x14ac:dyDescent="0.25">
      <c r="A28" s="805">
        <f t="shared" si="0"/>
        <v>22</v>
      </c>
      <c r="B28" s="805">
        <f t="shared" si="0"/>
        <v>23</v>
      </c>
      <c r="C28" s="805">
        <f t="shared" si="1"/>
        <v>24</v>
      </c>
      <c r="D28" s="805">
        <f t="shared" si="1"/>
        <v>25</v>
      </c>
      <c r="E28" s="807">
        <f t="shared" si="2"/>
        <v>37850</v>
      </c>
      <c r="F28" s="807">
        <f t="shared" si="3"/>
        <v>32203</v>
      </c>
    </row>
    <row r="29" spans="1:6" ht="12.75" customHeight="1" x14ac:dyDescent="0.25">
      <c r="A29" s="805">
        <f t="shared" si="0"/>
        <v>23</v>
      </c>
      <c r="B29" s="805">
        <f t="shared" si="0"/>
        <v>24</v>
      </c>
      <c r="C29" s="805">
        <f t="shared" si="1"/>
        <v>25</v>
      </c>
      <c r="D29" s="805">
        <f t="shared" si="1"/>
        <v>26</v>
      </c>
      <c r="E29" s="807">
        <f t="shared" si="2"/>
        <v>38287</v>
      </c>
      <c r="F29" s="807">
        <f t="shared" si="3"/>
        <v>32640</v>
      </c>
    </row>
    <row r="30" spans="1:6" ht="12.75" customHeight="1" x14ac:dyDescent="0.25">
      <c r="A30" s="805">
        <f t="shared" si="0"/>
        <v>24</v>
      </c>
      <c r="B30" s="805">
        <f t="shared" si="0"/>
        <v>25</v>
      </c>
      <c r="C30" s="805">
        <f t="shared" si="1"/>
        <v>26</v>
      </c>
      <c r="D30" s="805">
        <f t="shared" si="1"/>
        <v>27</v>
      </c>
      <c r="E30" s="807">
        <f t="shared" si="2"/>
        <v>38724</v>
      </c>
      <c r="F30" s="807">
        <f t="shared" si="3"/>
        <v>33077</v>
      </c>
    </row>
    <row r="31" spans="1:6" ht="12.75" customHeight="1" x14ac:dyDescent="0.25">
      <c r="A31" s="805">
        <f t="shared" si="0"/>
        <v>25</v>
      </c>
      <c r="B31" s="805">
        <f t="shared" si="0"/>
        <v>26</v>
      </c>
      <c r="C31" s="805">
        <f t="shared" si="1"/>
        <v>27</v>
      </c>
      <c r="D31" s="805">
        <f t="shared" si="1"/>
        <v>28</v>
      </c>
      <c r="E31" s="807">
        <f t="shared" si="2"/>
        <v>39161</v>
      </c>
      <c r="F31" s="807">
        <f t="shared" si="3"/>
        <v>33514</v>
      </c>
    </row>
    <row r="32" spans="1:6" ht="12.75" customHeight="1" x14ac:dyDescent="0.25">
      <c r="A32" s="805">
        <f t="shared" si="0"/>
        <v>26</v>
      </c>
      <c r="B32" s="805">
        <f t="shared" si="0"/>
        <v>27</v>
      </c>
      <c r="C32" s="805">
        <f t="shared" si="1"/>
        <v>28</v>
      </c>
      <c r="D32" s="805">
        <f t="shared" si="1"/>
        <v>29</v>
      </c>
      <c r="E32" s="807">
        <f t="shared" si="2"/>
        <v>39598</v>
      </c>
      <c r="F32" s="807">
        <f t="shared" si="3"/>
        <v>33951</v>
      </c>
    </row>
    <row r="33" spans="1:6" ht="12.75" customHeight="1" x14ac:dyDescent="0.25">
      <c r="A33" s="805">
        <f t="shared" si="0"/>
        <v>27</v>
      </c>
      <c r="B33" s="805">
        <f t="shared" si="0"/>
        <v>28</v>
      </c>
      <c r="C33" s="805">
        <f t="shared" si="1"/>
        <v>29</v>
      </c>
      <c r="D33" s="805">
        <f t="shared" si="1"/>
        <v>30</v>
      </c>
      <c r="E33" s="807">
        <f t="shared" si="2"/>
        <v>40035</v>
      </c>
      <c r="F33" s="807">
        <f t="shared" si="3"/>
        <v>34388</v>
      </c>
    </row>
    <row r="34" spans="1:6" ht="15.75" x14ac:dyDescent="0.25">
      <c r="A34" s="805">
        <f t="shared" si="0"/>
        <v>28</v>
      </c>
      <c r="B34" s="805">
        <f t="shared" si="0"/>
        <v>29</v>
      </c>
      <c r="C34" s="805">
        <f t="shared" si="1"/>
        <v>30</v>
      </c>
      <c r="D34" s="805">
        <f t="shared" si="1"/>
        <v>31</v>
      </c>
      <c r="E34" s="807">
        <f t="shared" si="2"/>
        <v>40472</v>
      </c>
      <c r="F34" s="807">
        <f t="shared" si="3"/>
        <v>34825</v>
      </c>
    </row>
    <row r="35" spans="1:6" ht="15.75" x14ac:dyDescent="0.25">
      <c r="A35" s="805">
        <f t="shared" si="0"/>
        <v>29</v>
      </c>
      <c r="B35" s="805">
        <f t="shared" si="0"/>
        <v>30</v>
      </c>
      <c r="C35" s="805">
        <f t="shared" si="1"/>
        <v>31</v>
      </c>
      <c r="D35" s="805">
        <f t="shared" si="1"/>
        <v>32</v>
      </c>
      <c r="E35" s="807">
        <f t="shared" si="2"/>
        <v>40909</v>
      </c>
      <c r="F35" s="807">
        <f t="shared" si="3"/>
        <v>35262</v>
      </c>
    </row>
    <row r="36" spans="1:6" ht="15.75" x14ac:dyDescent="0.25">
      <c r="A36" s="805">
        <f t="shared" si="0"/>
        <v>30</v>
      </c>
      <c r="B36" s="805">
        <f t="shared" si="0"/>
        <v>31</v>
      </c>
      <c r="C36" s="805">
        <f t="shared" si="1"/>
        <v>32</v>
      </c>
      <c r="D36" s="805">
        <f t="shared" si="1"/>
        <v>33</v>
      </c>
      <c r="E36" s="807">
        <f t="shared" si="2"/>
        <v>41346</v>
      </c>
      <c r="F36" s="807">
        <f t="shared" si="3"/>
        <v>35699</v>
      </c>
    </row>
    <row r="37" spans="1:6" ht="15.75" x14ac:dyDescent="0.25">
      <c r="A37" s="805">
        <f t="shared" si="0"/>
        <v>31</v>
      </c>
      <c r="B37" s="805">
        <f t="shared" si="0"/>
        <v>32</v>
      </c>
      <c r="C37" s="805">
        <f t="shared" si="1"/>
        <v>33</v>
      </c>
      <c r="D37" s="805">
        <f t="shared" si="1"/>
        <v>34</v>
      </c>
      <c r="E37" s="807">
        <f t="shared" si="2"/>
        <v>41783</v>
      </c>
      <c r="F37" s="807">
        <f t="shared" si="3"/>
        <v>36136</v>
      </c>
    </row>
    <row r="38" spans="1:6" ht="15.75" x14ac:dyDescent="0.25">
      <c r="A38" s="805">
        <f t="shared" si="0"/>
        <v>32</v>
      </c>
      <c r="B38" s="805">
        <f t="shared" si="0"/>
        <v>33</v>
      </c>
      <c r="C38" s="805">
        <f t="shared" si="1"/>
        <v>34</v>
      </c>
      <c r="D38" s="805">
        <f t="shared" si="1"/>
        <v>35</v>
      </c>
      <c r="E38" s="807">
        <f t="shared" si="2"/>
        <v>42220</v>
      </c>
      <c r="F38" s="807">
        <f t="shared" si="3"/>
        <v>36573</v>
      </c>
    </row>
    <row r="39" spans="1:6" ht="15.75" x14ac:dyDescent="0.25">
      <c r="A39" s="805">
        <f t="shared" si="0"/>
        <v>33</v>
      </c>
      <c r="B39" s="805">
        <f t="shared" si="0"/>
        <v>34</v>
      </c>
      <c r="C39" s="805">
        <f t="shared" si="1"/>
        <v>35</v>
      </c>
      <c r="D39" s="805">
        <f t="shared" si="1"/>
        <v>36</v>
      </c>
      <c r="E39" s="807">
        <f t="shared" si="2"/>
        <v>42657</v>
      </c>
      <c r="F39" s="807">
        <f t="shared" si="3"/>
        <v>37010</v>
      </c>
    </row>
    <row r="40" spans="1:6" ht="5.25" customHeight="1" x14ac:dyDescent="0.2"/>
    <row r="41" spans="1:6" x14ac:dyDescent="0.2">
      <c r="A41" s="954" t="s">
        <v>672</v>
      </c>
      <c r="B41" s="680"/>
      <c r="C41" s="680"/>
      <c r="D41" s="8"/>
      <c r="E41" s="8"/>
    </row>
    <row r="42" spans="1:6" x14ac:dyDescent="0.2">
      <c r="A42" s="954" t="s">
        <v>693</v>
      </c>
      <c r="B42" s="680"/>
      <c r="C42" s="680"/>
      <c r="D42" s="8"/>
      <c r="E42" s="8"/>
    </row>
  </sheetData>
  <printOptions horizontalCentered="1" verticalCentered="1"/>
  <pageMargins left="1.01" right="0.75" top="1.8229166666666667" bottom="1.1499999999999999" header="0.5" footer="0.67"/>
  <pageSetup orientation="portrait" r:id="rId1"/>
  <headerFooter alignWithMargins="0">
    <oddHeader xml:space="preserve">&amp;L &amp;C&amp;"Times New Roman,Bold"&amp;14Liberty County School Board
Specialist 
Salary Schedule
2023-2024
</oddHeader>
    <oddFooter>&amp;LApproved: June 29, 2023&amp;R
&amp;"Times New Roman,Regular"&amp;11Page 24</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E41"/>
  <sheetViews>
    <sheetView zoomScaleNormal="100" workbookViewId="0">
      <selection activeCell="G35" sqref="G35"/>
    </sheetView>
  </sheetViews>
  <sheetFormatPr defaultRowHeight="12.75" customHeight="1" x14ac:dyDescent="0.2"/>
  <cols>
    <col min="1" max="3" width="14.42578125" customWidth="1"/>
    <col min="4" max="4" width="13.5703125" customWidth="1"/>
    <col min="5" max="5" width="12.42578125" customWidth="1"/>
    <col min="6" max="7" width="9.140625" customWidth="1"/>
  </cols>
  <sheetData>
    <row r="1" spans="1:5" ht="31.5" customHeight="1" thickBot="1" x14ac:dyDescent="0.3">
      <c r="A1" s="860" t="s">
        <v>683</v>
      </c>
      <c r="B1" s="860" t="s">
        <v>670</v>
      </c>
      <c r="C1" s="860" t="s">
        <v>669</v>
      </c>
      <c r="D1" s="140"/>
      <c r="E1" s="127" t="s">
        <v>0</v>
      </c>
    </row>
    <row r="2" spans="1:5" ht="16.5" customHeight="1" thickBot="1" x14ac:dyDescent="0.3">
      <c r="A2" s="798" t="s">
        <v>18</v>
      </c>
      <c r="B2" s="798" t="s">
        <v>18</v>
      </c>
      <c r="C2" s="400" t="s">
        <v>18</v>
      </c>
      <c r="D2" s="1021"/>
      <c r="E2" s="1022" t="s">
        <v>254</v>
      </c>
    </row>
    <row r="3" spans="1:5" ht="24.75" customHeight="1" thickBot="1" x14ac:dyDescent="0.3">
      <c r="A3" s="910" t="s">
        <v>9</v>
      </c>
      <c r="B3" s="910" t="s">
        <v>9</v>
      </c>
      <c r="C3" s="401" t="s">
        <v>9</v>
      </c>
      <c r="D3" s="401" t="s">
        <v>191</v>
      </c>
      <c r="E3" s="141" t="s">
        <v>1</v>
      </c>
    </row>
    <row r="4" spans="1:5" ht="12.75" customHeight="1" x14ac:dyDescent="0.25">
      <c r="A4" s="800">
        <v>0</v>
      </c>
      <c r="B4" s="800">
        <v>0</v>
      </c>
      <c r="C4" s="402">
        <v>0</v>
      </c>
      <c r="D4" s="402">
        <v>0</v>
      </c>
      <c r="E4" s="382">
        <v>25830</v>
      </c>
    </row>
    <row r="5" spans="1:5" ht="12.75" customHeight="1" x14ac:dyDescent="0.25">
      <c r="A5" s="802">
        <v>0</v>
      </c>
      <c r="B5" s="802">
        <v>0</v>
      </c>
      <c r="C5" s="762">
        <v>0</v>
      </c>
      <c r="D5" s="762">
        <v>1</v>
      </c>
      <c r="E5" s="763">
        <v>25830</v>
      </c>
    </row>
    <row r="6" spans="1:5" ht="12.75" customHeight="1" x14ac:dyDescent="0.25">
      <c r="A6" s="805">
        <v>0</v>
      </c>
      <c r="B6" s="805">
        <v>0</v>
      </c>
      <c r="C6" s="403">
        <v>1</v>
      </c>
      <c r="D6" s="403">
        <v>2</v>
      </c>
      <c r="E6" s="325">
        <v>25830</v>
      </c>
    </row>
    <row r="7" spans="1:5" ht="12.75" customHeight="1" x14ac:dyDescent="0.25">
      <c r="A7" s="805">
        <v>0</v>
      </c>
      <c r="B7" s="805">
        <f>B6+1</f>
        <v>1</v>
      </c>
      <c r="C7" s="403">
        <f>C6+1</f>
        <v>2</v>
      </c>
      <c r="D7" s="403">
        <v>3</v>
      </c>
      <c r="E7" s="325">
        <v>25830</v>
      </c>
    </row>
    <row r="8" spans="1:5" ht="12.75" customHeight="1" x14ac:dyDescent="0.25">
      <c r="A8" s="805">
        <f t="shared" ref="A8:B23" si="0">A7+1</f>
        <v>1</v>
      </c>
      <c r="B8" s="805">
        <f t="shared" si="0"/>
        <v>2</v>
      </c>
      <c r="C8" s="403">
        <f t="shared" ref="C8:D23" si="1">C7+1</f>
        <v>3</v>
      </c>
      <c r="D8" s="403">
        <f t="shared" si="1"/>
        <v>4</v>
      </c>
      <c r="E8" s="325">
        <f t="shared" ref="E8:E39" si="2">E7+252</f>
        <v>26082</v>
      </c>
    </row>
    <row r="9" spans="1:5" ht="12.75" customHeight="1" x14ac:dyDescent="0.25">
      <c r="A9" s="805">
        <f t="shared" si="0"/>
        <v>2</v>
      </c>
      <c r="B9" s="805">
        <f t="shared" si="0"/>
        <v>3</v>
      </c>
      <c r="C9" s="403">
        <f t="shared" si="1"/>
        <v>4</v>
      </c>
      <c r="D9" s="403">
        <f t="shared" si="1"/>
        <v>5</v>
      </c>
      <c r="E9" s="325">
        <f t="shared" si="2"/>
        <v>26334</v>
      </c>
    </row>
    <row r="10" spans="1:5" ht="12.75" customHeight="1" x14ac:dyDescent="0.25">
      <c r="A10" s="805">
        <f t="shared" si="0"/>
        <v>3</v>
      </c>
      <c r="B10" s="805">
        <f t="shared" si="0"/>
        <v>4</v>
      </c>
      <c r="C10" s="403">
        <f t="shared" si="1"/>
        <v>5</v>
      </c>
      <c r="D10" s="403">
        <f t="shared" si="1"/>
        <v>6</v>
      </c>
      <c r="E10" s="325">
        <f t="shared" si="2"/>
        <v>26586</v>
      </c>
    </row>
    <row r="11" spans="1:5" ht="12.75" customHeight="1" x14ac:dyDescent="0.25">
      <c r="A11" s="805">
        <f t="shared" si="0"/>
        <v>4</v>
      </c>
      <c r="B11" s="805">
        <f t="shared" si="0"/>
        <v>5</v>
      </c>
      <c r="C11" s="403">
        <f t="shared" si="1"/>
        <v>6</v>
      </c>
      <c r="D11" s="403">
        <f t="shared" si="1"/>
        <v>7</v>
      </c>
      <c r="E11" s="325">
        <f t="shared" si="2"/>
        <v>26838</v>
      </c>
    </row>
    <row r="12" spans="1:5" ht="12.75" customHeight="1" x14ac:dyDescent="0.25">
      <c r="A12" s="805">
        <f t="shared" si="0"/>
        <v>5</v>
      </c>
      <c r="B12" s="805">
        <f t="shared" si="0"/>
        <v>6</v>
      </c>
      <c r="C12" s="403">
        <f t="shared" si="1"/>
        <v>7</v>
      </c>
      <c r="D12" s="403">
        <f t="shared" si="1"/>
        <v>8</v>
      </c>
      <c r="E12" s="325">
        <f t="shared" si="2"/>
        <v>27090</v>
      </c>
    </row>
    <row r="13" spans="1:5" ht="12.75" customHeight="1" x14ac:dyDescent="0.25">
      <c r="A13" s="805">
        <f t="shared" si="0"/>
        <v>6</v>
      </c>
      <c r="B13" s="805">
        <f t="shared" si="0"/>
        <v>7</v>
      </c>
      <c r="C13" s="403">
        <f t="shared" si="1"/>
        <v>8</v>
      </c>
      <c r="D13" s="403">
        <f t="shared" si="1"/>
        <v>9</v>
      </c>
      <c r="E13" s="325">
        <f t="shared" si="2"/>
        <v>27342</v>
      </c>
    </row>
    <row r="14" spans="1:5" ht="12.75" customHeight="1" x14ac:dyDescent="0.25">
      <c r="A14" s="805">
        <f t="shared" si="0"/>
        <v>7</v>
      </c>
      <c r="B14" s="805">
        <f t="shared" si="0"/>
        <v>8</v>
      </c>
      <c r="C14" s="403">
        <f t="shared" si="1"/>
        <v>9</v>
      </c>
      <c r="D14" s="403">
        <f t="shared" si="1"/>
        <v>10</v>
      </c>
      <c r="E14" s="325">
        <f t="shared" si="2"/>
        <v>27594</v>
      </c>
    </row>
    <row r="15" spans="1:5" ht="12.75" customHeight="1" x14ac:dyDescent="0.25">
      <c r="A15" s="805">
        <f t="shared" si="0"/>
        <v>8</v>
      </c>
      <c r="B15" s="805">
        <f t="shared" si="0"/>
        <v>9</v>
      </c>
      <c r="C15" s="403">
        <f t="shared" si="1"/>
        <v>10</v>
      </c>
      <c r="D15" s="403">
        <f t="shared" si="1"/>
        <v>11</v>
      </c>
      <c r="E15" s="325">
        <f t="shared" si="2"/>
        <v>27846</v>
      </c>
    </row>
    <row r="16" spans="1:5" ht="12.75" customHeight="1" x14ac:dyDescent="0.25">
      <c r="A16" s="805">
        <f t="shared" si="0"/>
        <v>9</v>
      </c>
      <c r="B16" s="805">
        <f t="shared" si="0"/>
        <v>10</v>
      </c>
      <c r="C16" s="403">
        <f t="shared" si="1"/>
        <v>11</v>
      </c>
      <c r="D16" s="403">
        <f t="shared" si="1"/>
        <v>12</v>
      </c>
      <c r="E16" s="325">
        <f t="shared" si="2"/>
        <v>28098</v>
      </c>
    </row>
    <row r="17" spans="1:5" ht="12.75" customHeight="1" x14ac:dyDescent="0.25">
      <c r="A17" s="805">
        <f t="shared" si="0"/>
        <v>10</v>
      </c>
      <c r="B17" s="805">
        <f t="shared" si="0"/>
        <v>11</v>
      </c>
      <c r="C17" s="403">
        <f t="shared" si="1"/>
        <v>12</v>
      </c>
      <c r="D17" s="403">
        <f t="shared" si="1"/>
        <v>13</v>
      </c>
      <c r="E17" s="325">
        <f t="shared" si="2"/>
        <v>28350</v>
      </c>
    </row>
    <row r="18" spans="1:5" ht="12.75" customHeight="1" x14ac:dyDescent="0.25">
      <c r="A18" s="805">
        <f t="shared" si="0"/>
        <v>11</v>
      </c>
      <c r="B18" s="805">
        <f t="shared" si="0"/>
        <v>12</v>
      </c>
      <c r="C18" s="403">
        <f t="shared" si="1"/>
        <v>13</v>
      </c>
      <c r="D18" s="403">
        <f t="shared" si="1"/>
        <v>14</v>
      </c>
      <c r="E18" s="325">
        <f t="shared" si="2"/>
        <v>28602</v>
      </c>
    </row>
    <row r="19" spans="1:5" ht="12.75" customHeight="1" x14ac:dyDescent="0.25">
      <c r="A19" s="805">
        <f t="shared" si="0"/>
        <v>12</v>
      </c>
      <c r="B19" s="805">
        <f t="shared" si="0"/>
        <v>13</v>
      </c>
      <c r="C19" s="403">
        <f t="shared" si="1"/>
        <v>14</v>
      </c>
      <c r="D19" s="403">
        <f t="shared" si="1"/>
        <v>15</v>
      </c>
      <c r="E19" s="325">
        <f t="shared" si="2"/>
        <v>28854</v>
      </c>
    </row>
    <row r="20" spans="1:5" ht="12.75" customHeight="1" x14ac:dyDescent="0.25">
      <c r="A20" s="805">
        <f t="shared" si="0"/>
        <v>13</v>
      </c>
      <c r="B20" s="805">
        <f t="shared" si="0"/>
        <v>14</v>
      </c>
      <c r="C20" s="403">
        <f t="shared" si="1"/>
        <v>15</v>
      </c>
      <c r="D20" s="403">
        <f t="shared" si="1"/>
        <v>16</v>
      </c>
      <c r="E20" s="325">
        <f t="shared" si="2"/>
        <v>29106</v>
      </c>
    </row>
    <row r="21" spans="1:5" ht="12.75" customHeight="1" x14ac:dyDescent="0.25">
      <c r="A21" s="805">
        <f t="shared" si="0"/>
        <v>14</v>
      </c>
      <c r="B21" s="805">
        <f t="shared" si="0"/>
        <v>15</v>
      </c>
      <c r="C21" s="403">
        <f t="shared" si="1"/>
        <v>16</v>
      </c>
      <c r="D21" s="403">
        <f t="shared" si="1"/>
        <v>17</v>
      </c>
      <c r="E21" s="325">
        <f t="shared" si="2"/>
        <v>29358</v>
      </c>
    </row>
    <row r="22" spans="1:5" ht="12.75" customHeight="1" x14ac:dyDescent="0.25">
      <c r="A22" s="805">
        <f t="shared" si="0"/>
        <v>15</v>
      </c>
      <c r="B22" s="805">
        <f t="shared" si="0"/>
        <v>16</v>
      </c>
      <c r="C22" s="403">
        <f t="shared" si="1"/>
        <v>17</v>
      </c>
      <c r="D22" s="403">
        <f t="shared" si="1"/>
        <v>18</v>
      </c>
      <c r="E22" s="325">
        <f t="shared" si="2"/>
        <v>29610</v>
      </c>
    </row>
    <row r="23" spans="1:5" ht="12.75" customHeight="1" x14ac:dyDescent="0.25">
      <c r="A23" s="805">
        <f t="shared" si="0"/>
        <v>16</v>
      </c>
      <c r="B23" s="805">
        <f t="shared" si="0"/>
        <v>17</v>
      </c>
      <c r="C23" s="403">
        <f t="shared" si="1"/>
        <v>18</v>
      </c>
      <c r="D23" s="403">
        <f t="shared" si="1"/>
        <v>19</v>
      </c>
      <c r="E23" s="325">
        <f t="shared" si="2"/>
        <v>29862</v>
      </c>
    </row>
    <row r="24" spans="1:5" ht="12.75" customHeight="1" x14ac:dyDescent="0.25">
      <c r="A24" s="805">
        <f t="shared" ref="A24" si="3">A23+1</f>
        <v>17</v>
      </c>
      <c r="B24" s="805">
        <f t="shared" ref="B24:D25" si="4">B23+1</f>
        <v>18</v>
      </c>
      <c r="C24" s="403">
        <f t="shared" si="4"/>
        <v>19</v>
      </c>
      <c r="D24" s="403">
        <f t="shared" si="4"/>
        <v>20</v>
      </c>
      <c r="E24" s="325">
        <f t="shared" si="2"/>
        <v>30114</v>
      </c>
    </row>
    <row r="25" spans="1:5" ht="12.75" customHeight="1" x14ac:dyDescent="0.25">
      <c r="A25" s="805">
        <f t="shared" ref="A25" si="5">A24+1</f>
        <v>18</v>
      </c>
      <c r="B25" s="805">
        <f t="shared" si="4"/>
        <v>19</v>
      </c>
      <c r="C25" s="403">
        <f t="shared" si="4"/>
        <v>20</v>
      </c>
      <c r="D25" s="403">
        <f t="shared" si="4"/>
        <v>21</v>
      </c>
      <c r="E25" s="325">
        <f t="shared" si="2"/>
        <v>30366</v>
      </c>
    </row>
    <row r="26" spans="1:5" ht="12.75" customHeight="1" x14ac:dyDescent="0.25">
      <c r="A26" s="805">
        <f t="shared" ref="A26:B39" si="6">A25+1</f>
        <v>19</v>
      </c>
      <c r="B26" s="805">
        <f t="shared" si="6"/>
        <v>20</v>
      </c>
      <c r="C26" s="403">
        <f t="shared" ref="C26:D39" si="7">C25+1</f>
        <v>21</v>
      </c>
      <c r="D26" s="403">
        <f t="shared" si="7"/>
        <v>22</v>
      </c>
      <c r="E26" s="325">
        <f t="shared" si="2"/>
        <v>30618</v>
      </c>
    </row>
    <row r="27" spans="1:5" ht="12.75" customHeight="1" x14ac:dyDescent="0.25">
      <c r="A27" s="805">
        <f t="shared" si="6"/>
        <v>20</v>
      </c>
      <c r="B27" s="805">
        <f t="shared" si="6"/>
        <v>21</v>
      </c>
      <c r="C27" s="403">
        <f t="shared" si="7"/>
        <v>22</v>
      </c>
      <c r="D27" s="403">
        <f t="shared" si="7"/>
        <v>23</v>
      </c>
      <c r="E27" s="325">
        <f t="shared" si="2"/>
        <v>30870</v>
      </c>
    </row>
    <row r="28" spans="1:5" ht="12.75" customHeight="1" x14ac:dyDescent="0.25">
      <c r="A28" s="805">
        <f t="shared" si="6"/>
        <v>21</v>
      </c>
      <c r="B28" s="805">
        <f t="shared" si="6"/>
        <v>22</v>
      </c>
      <c r="C28" s="403">
        <f t="shared" si="7"/>
        <v>23</v>
      </c>
      <c r="D28" s="403">
        <f t="shared" si="7"/>
        <v>24</v>
      </c>
      <c r="E28" s="325">
        <f t="shared" si="2"/>
        <v>31122</v>
      </c>
    </row>
    <row r="29" spans="1:5" ht="12.75" customHeight="1" x14ac:dyDescent="0.25">
      <c r="A29" s="805">
        <f t="shared" si="6"/>
        <v>22</v>
      </c>
      <c r="B29" s="805">
        <f t="shared" si="6"/>
        <v>23</v>
      </c>
      <c r="C29" s="403">
        <f t="shared" si="7"/>
        <v>24</v>
      </c>
      <c r="D29" s="403">
        <f t="shared" si="7"/>
        <v>25</v>
      </c>
      <c r="E29" s="325">
        <f t="shared" si="2"/>
        <v>31374</v>
      </c>
    </row>
    <row r="30" spans="1:5" ht="12.75" customHeight="1" x14ac:dyDescent="0.25">
      <c r="A30" s="805">
        <f t="shared" si="6"/>
        <v>23</v>
      </c>
      <c r="B30" s="805">
        <f t="shared" si="6"/>
        <v>24</v>
      </c>
      <c r="C30" s="403">
        <f t="shared" si="7"/>
        <v>25</v>
      </c>
      <c r="D30" s="403">
        <f t="shared" si="7"/>
        <v>26</v>
      </c>
      <c r="E30" s="325">
        <f t="shared" si="2"/>
        <v>31626</v>
      </c>
    </row>
    <row r="31" spans="1:5" ht="12.75" customHeight="1" x14ac:dyDescent="0.25">
      <c r="A31" s="805">
        <f t="shared" si="6"/>
        <v>24</v>
      </c>
      <c r="B31" s="805">
        <f t="shared" si="6"/>
        <v>25</v>
      </c>
      <c r="C31" s="403">
        <f t="shared" si="7"/>
        <v>26</v>
      </c>
      <c r="D31" s="403">
        <f t="shared" si="7"/>
        <v>27</v>
      </c>
      <c r="E31" s="325">
        <f t="shared" si="2"/>
        <v>31878</v>
      </c>
    </row>
    <row r="32" spans="1:5" ht="12.75" customHeight="1" x14ac:dyDescent="0.25">
      <c r="A32" s="805">
        <f t="shared" si="6"/>
        <v>25</v>
      </c>
      <c r="B32" s="805">
        <f t="shared" si="6"/>
        <v>26</v>
      </c>
      <c r="C32" s="403">
        <f t="shared" si="7"/>
        <v>27</v>
      </c>
      <c r="D32" s="403">
        <f t="shared" si="7"/>
        <v>28</v>
      </c>
      <c r="E32" s="325">
        <f t="shared" si="2"/>
        <v>32130</v>
      </c>
    </row>
    <row r="33" spans="1:5" ht="12.75" customHeight="1" x14ac:dyDescent="0.25">
      <c r="A33" s="805">
        <f t="shared" si="6"/>
        <v>26</v>
      </c>
      <c r="B33" s="805">
        <f t="shared" si="6"/>
        <v>27</v>
      </c>
      <c r="C33" s="403">
        <f t="shared" si="7"/>
        <v>28</v>
      </c>
      <c r="D33" s="403">
        <f t="shared" si="7"/>
        <v>29</v>
      </c>
      <c r="E33" s="325">
        <f t="shared" si="2"/>
        <v>32382</v>
      </c>
    </row>
    <row r="34" spans="1:5" ht="12.75" customHeight="1" x14ac:dyDescent="0.25">
      <c r="A34" s="805">
        <f t="shared" si="6"/>
        <v>27</v>
      </c>
      <c r="B34" s="805">
        <f t="shared" si="6"/>
        <v>28</v>
      </c>
      <c r="C34" s="403">
        <f t="shared" si="7"/>
        <v>29</v>
      </c>
      <c r="D34" s="403">
        <f t="shared" si="7"/>
        <v>30</v>
      </c>
      <c r="E34" s="325">
        <f t="shared" si="2"/>
        <v>32634</v>
      </c>
    </row>
    <row r="35" spans="1:5" ht="12.75" customHeight="1" x14ac:dyDescent="0.25">
      <c r="A35" s="805">
        <f t="shared" si="6"/>
        <v>28</v>
      </c>
      <c r="B35" s="805">
        <f t="shared" si="6"/>
        <v>29</v>
      </c>
      <c r="C35" s="403">
        <f t="shared" si="7"/>
        <v>30</v>
      </c>
      <c r="D35" s="403">
        <f t="shared" si="7"/>
        <v>31</v>
      </c>
      <c r="E35" s="325">
        <f t="shared" si="2"/>
        <v>32886</v>
      </c>
    </row>
    <row r="36" spans="1:5" ht="12.75" customHeight="1" x14ac:dyDescent="0.25">
      <c r="A36" s="805">
        <f t="shared" si="6"/>
        <v>29</v>
      </c>
      <c r="B36" s="805">
        <f t="shared" si="6"/>
        <v>30</v>
      </c>
      <c r="C36" s="403">
        <f t="shared" si="7"/>
        <v>31</v>
      </c>
      <c r="D36" s="403">
        <f t="shared" si="7"/>
        <v>32</v>
      </c>
      <c r="E36" s="325">
        <f t="shared" si="2"/>
        <v>33138</v>
      </c>
    </row>
    <row r="37" spans="1:5" ht="12.75" customHeight="1" x14ac:dyDescent="0.25">
      <c r="A37" s="805">
        <f t="shared" si="6"/>
        <v>30</v>
      </c>
      <c r="B37" s="805">
        <f t="shared" si="6"/>
        <v>31</v>
      </c>
      <c r="C37" s="403">
        <f t="shared" si="7"/>
        <v>32</v>
      </c>
      <c r="D37" s="403">
        <f t="shared" si="7"/>
        <v>33</v>
      </c>
      <c r="E37" s="325">
        <f t="shared" si="2"/>
        <v>33390</v>
      </c>
    </row>
    <row r="38" spans="1:5" ht="12.75" customHeight="1" x14ac:dyDescent="0.25">
      <c r="A38" s="805">
        <f t="shared" si="6"/>
        <v>31</v>
      </c>
      <c r="B38" s="805">
        <f t="shared" si="6"/>
        <v>32</v>
      </c>
      <c r="C38" s="403">
        <f t="shared" si="7"/>
        <v>33</v>
      </c>
      <c r="D38" s="403">
        <f t="shared" si="7"/>
        <v>34</v>
      </c>
      <c r="E38" s="325">
        <f t="shared" si="2"/>
        <v>33642</v>
      </c>
    </row>
    <row r="39" spans="1:5" ht="14.25" customHeight="1" x14ac:dyDescent="0.25">
      <c r="A39" s="805">
        <f t="shared" si="6"/>
        <v>32</v>
      </c>
      <c r="B39" s="805">
        <f t="shared" si="6"/>
        <v>33</v>
      </c>
      <c r="C39" s="403">
        <f t="shared" si="7"/>
        <v>34</v>
      </c>
      <c r="D39" s="403">
        <f t="shared" si="7"/>
        <v>35</v>
      </c>
      <c r="E39" s="325">
        <f t="shared" si="2"/>
        <v>33894</v>
      </c>
    </row>
    <row r="40" spans="1:5" ht="6" customHeight="1" x14ac:dyDescent="0.2">
      <c r="A40" s="440"/>
      <c r="B40" s="440"/>
      <c r="C40" s="440"/>
      <c r="D40" s="440"/>
      <c r="E40" s="440"/>
    </row>
    <row r="41" spans="1:5" ht="12.75" customHeight="1" x14ac:dyDescent="0.2">
      <c r="A41" s="1037" t="s">
        <v>716</v>
      </c>
      <c r="B41" s="634"/>
      <c r="C41" s="634"/>
      <c r="D41" s="634"/>
      <c r="E41" s="634"/>
    </row>
  </sheetData>
  <printOptions horizontalCentered="1" verticalCentered="1"/>
  <pageMargins left="1.01" right="0.75" top="1.8229166666666667" bottom="1.1499999999999999" header="0.5" footer="0.67"/>
  <pageSetup orientation="portrait" r:id="rId1"/>
  <headerFooter alignWithMargins="0">
    <oddHeader>&amp;L &amp;C&amp;"Times New Roman,Bold"&amp;14Liberty County School Board
Para Professional, (12 month, 8 hours)
Salary Schedule
2023-2024</oddHeader>
    <oddFooter>&amp;L
&amp;"Times New Roman,Regular"&amp;11APPROVED: June 29, 2023&amp;R
&amp;"Times New Roman,Regular"&amp;11Page 25</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43"/>
  <sheetViews>
    <sheetView topLeftCell="A11" zoomScaleNormal="100" workbookViewId="0">
      <selection activeCell="G11" sqref="G11"/>
    </sheetView>
  </sheetViews>
  <sheetFormatPr defaultColWidth="9.140625" defaultRowHeight="12.75" customHeight="1" x14ac:dyDescent="0.2"/>
  <cols>
    <col min="1" max="2" width="11.5703125" customWidth="1"/>
    <col min="3" max="3" width="12.42578125" customWidth="1"/>
    <col min="4" max="4" width="16.7109375" customWidth="1"/>
    <col min="5" max="5" width="10.140625" customWidth="1"/>
    <col min="6" max="6" width="11.85546875" customWidth="1"/>
  </cols>
  <sheetData>
    <row r="1" spans="1:6" ht="37.5" customHeight="1" thickBot="1" x14ac:dyDescent="0.3">
      <c r="A1" s="860" t="s">
        <v>683</v>
      </c>
      <c r="B1" s="860" t="s">
        <v>670</v>
      </c>
      <c r="C1" s="913" t="s">
        <v>669</v>
      </c>
      <c r="D1" s="140" t="s">
        <v>255</v>
      </c>
      <c r="E1" s="34"/>
      <c r="F1" s="34"/>
    </row>
    <row r="2" spans="1:6" ht="16.5" customHeight="1" thickBot="1" x14ac:dyDescent="0.25">
      <c r="A2" s="914" t="s">
        <v>18</v>
      </c>
      <c r="B2" s="914" t="s">
        <v>18</v>
      </c>
      <c r="C2" s="911" t="s">
        <v>18</v>
      </c>
      <c r="D2" s="917" t="s">
        <v>256</v>
      </c>
      <c r="E2" s="917" t="s">
        <v>257</v>
      </c>
      <c r="F2" s="918" t="s">
        <v>222</v>
      </c>
    </row>
    <row r="3" spans="1:6" ht="27" customHeight="1" thickBot="1" x14ac:dyDescent="0.25">
      <c r="A3" s="870" t="s">
        <v>9</v>
      </c>
      <c r="B3" s="870" t="s">
        <v>9</v>
      </c>
      <c r="C3" s="908" t="s">
        <v>9</v>
      </c>
      <c r="D3" s="908" t="s">
        <v>191</v>
      </c>
      <c r="E3" s="912" t="s">
        <v>1</v>
      </c>
      <c r="F3" s="912" t="s">
        <v>1</v>
      </c>
    </row>
    <row r="4" spans="1:6" ht="12.75" customHeight="1" x14ac:dyDescent="0.25">
      <c r="A4" s="800">
        <v>0</v>
      </c>
      <c r="B4" s="800">
        <v>0</v>
      </c>
      <c r="C4" s="402">
        <v>0</v>
      </c>
      <c r="D4" s="402">
        <v>0</v>
      </c>
      <c r="E4" s="382">
        <v>25699</v>
      </c>
      <c r="F4" s="382">
        <v>26408</v>
      </c>
    </row>
    <row r="5" spans="1:6" ht="12.75" customHeight="1" x14ac:dyDescent="0.25">
      <c r="A5" s="802">
        <v>0</v>
      </c>
      <c r="B5" s="802">
        <v>0</v>
      </c>
      <c r="C5" s="762">
        <v>0</v>
      </c>
      <c r="D5" s="762">
        <v>1</v>
      </c>
      <c r="E5" s="763">
        <v>25699</v>
      </c>
      <c r="F5" s="763">
        <v>26408</v>
      </c>
    </row>
    <row r="6" spans="1:6" ht="12.75" customHeight="1" x14ac:dyDescent="0.25">
      <c r="A6" s="805">
        <v>0</v>
      </c>
      <c r="B6" s="805">
        <v>0</v>
      </c>
      <c r="C6" s="403">
        <v>1</v>
      </c>
      <c r="D6" s="403">
        <v>2</v>
      </c>
      <c r="E6" s="325">
        <v>25699</v>
      </c>
      <c r="F6" s="325">
        <v>26408</v>
      </c>
    </row>
    <row r="7" spans="1:6" ht="12.75" customHeight="1" x14ac:dyDescent="0.25">
      <c r="A7" s="805">
        <v>0</v>
      </c>
      <c r="B7" s="805">
        <f>B6+1</f>
        <v>1</v>
      </c>
      <c r="C7" s="403">
        <f>C6+1</f>
        <v>2</v>
      </c>
      <c r="D7" s="403">
        <v>3</v>
      </c>
      <c r="E7" s="325">
        <v>25699</v>
      </c>
      <c r="F7" s="325">
        <v>26408</v>
      </c>
    </row>
    <row r="8" spans="1:6" ht="12.75" customHeight="1" x14ac:dyDescent="0.25">
      <c r="A8" s="805">
        <f t="shared" ref="A8:B23" si="0">A7+1</f>
        <v>1</v>
      </c>
      <c r="B8" s="805">
        <f t="shared" si="0"/>
        <v>2</v>
      </c>
      <c r="C8" s="403">
        <f t="shared" ref="C8:D23" si="1">C7+1</f>
        <v>3</v>
      </c>
      <c r="D8" s="403">
        <f t="shared" si="1"/>
        <v>4</v>
      </c>
      <c r="E8" s="325">
        <f t="shared" ref="E8:E39" si="2">E7+211</f>
        <v>25910</v>
      </c>
      <c r="F8" s="325">
        <f t="shared" ref="F8:F39" si="3">F7+211</f>
        <v>26619</v>
      </c>
    </row>
    <row r="9" spans="1:6" ht="12.75" customHeight="1" x14ac:dyDescent="0.25">
      <c r="A9" s="805">
        <f t="shared" si="0"/>
        <v>2</v>
      </c>
      <c r="B9" s="805">
        <f t="shared" si="0"/>
        <v>3</v>
      </c>
      <c r="C9" s="403">
        <f t="shared" si="1"/>
        <v>4</v>
      </c>
      <c r="D9" s="403">
        <f t="shared" si="1"/>
        <v>5</v>
      </c>
      <c r="E9" s="325">
        <f t="shared" si="2"/>
        <v>26121</v>
      </c>
      <c r="F9" s="325">
        <f t="shared" si="3"/>
        <v>26830</v>
      </c>
    </row>
    <row r="10" spans="1:6" ht="12.75" customHeight="1" x14ac:dyDescent="0.25">
      <c r="A10" s="805">
        <f t="shared" si="0"/>
        <v>3</v>
      </c>
      <c r="B10" s="805">
        <f t="shared" si="0"/>
        <v>4</v>
      </c>
      <c r="C10" s="403">
        <f t="shared" si="1"/>
        <v>5</v>
      </c>
      <c r="D10" s="403">
        <f t="shared" si="1"/>
        <v>6</v>
      </c>
      <c r="E10" s="325">
        <f t="shared" si="2"/>
        <v>26332</v>
      </c>
      <c r="F10" s="325">
        <f t="shared" si="3"/>
        <v>27041</v>
      </c>
    </row>
    <row r="11" spans="1:6" ht="12.75" customHeight="1" x14ac:dyDescent="0.25">
      <c r="A11" s="805">
        <f t="shared" si="0"/>
        <v>4</v>
      </c>
      <c r="B11" s="805">
        <f t="shared" si="0"/>
        <v>5</v>
      </c>
      <c r="C11" s="403">
        <f t="shared" si="1"/>
        <v>6</v>
      </c>
      <c r="D11" s="403">
        <f t="shared" si="1"/>
        <v>7</v>
      </c>
      <c r="E11" s="325">
        <f t="shared" si="2"/>
        <v>26543</v>
      </c>
      <c r="F11" s="325">
        <f t="shared" si="3"/>
        <v>27252</v>
      </c>
    </row>
    <row r="12" spans="1:6" ht="12.75" customHeight="1" x14ac:dyDescent="0.25">
      <c r="A12" s="805">
        <f t="shared" si="0"/>
        <v>5</v>
      </c>
      <c r="B12" s="805">
        <f t="shared" si="0"/>
        <v>6</v>
      </c>
      <c r="C12" s="403">
        <f t="shared" si="1"/>
        <v>7</v>
      </c>
      <c r="D12" s="403">
        <f t="shared" si="1"/>
        <v>8</v>
      </c>
      <c r="E12" s="325">
        <f t="shared" si="2"/>
        <v>26754</v>
      </c>
      <c r="F12" s="325">
        <f t="shared" si="3"/>
        <v>27463</v>
      </c>
    </row>
    <row r="13" spans="1:6" ht="12.75" customHeight="1" x14ac:dyDescent="0.25">
      <c r="A13" s="805">
        <f t="shared" si="0"/>
        <v>6</v>
      </c>
      <c r="B13" s="805">
        <f t="shared" si="0"/>
        <v>7</v>
      </c>
      <c r="C13" s="403">
        <f t="shared" si="1"/>
        <v>8</v>
      </c>
      <c r="D13" s="403">
        <f t="shared" si="1"/>
        <v>9</v>
      </c>
      <c r="E13" s="325">
        <f t="shared" si="2"/>
        <v>26965</v>
      </c>
      <c r="F13" s="325">
        <f t="shared" si="3"/>
        <v>27674</v>
      </c>
    </row>
    <row r="14" spans="1:6" ht="12.75" customHeight="1" x14ac:dyDescent="0.25">
      <c r="A14" s="805">
        <f t="shared" si="0"/>
        <v>7</v>
      </c>
      <c r="B14" s="805">
        <f t="shared" si="0"/>
        <v>8</v>
      </c>
      <c r="C14" s="403">
        <f t="shared" si="1"/>
        <v>9</v>
      </c>
      <c r="D14" s="403">
        <f t="shared" si="1"/>
        <v>10</v>
      </c>
      <c r="E14" s="325">
        <f t="shared" si="2"/>
        <v>27176</v>
      </c>
      <c r="F14" s="325">
        <f t="shared" si="3"/>
        <v>27885</v>
      </c>
    </row>
    <row r="15" spans="1:6" ht="12.75" customHeight="1" x14ac:dyDescent="0.25">
      <c r="A15" s="805">
        <f t="shared" si="0"/>
        <v>8</v>
      </c>
      <c r="B15" s="805">
        <f t="shared" si="0"/>
        <v>9</v>
      </c>
      <c r="C15" s="403">
        <f t="shared" si="1"/>
        <v>10</v>
      </c>
      <c r="D15" s="403">
        <f t="shared" si="1"/>
        <v>11</v>
      </c>
      <c r="E15" s="325">
        <f t="shared" si="2"/>
        <v>27387</v>
      </c>
      <c r="F15" s="325">
        <f t="shared" si="3"/>
        <v>28096</v>
      </c>
    </row>
    <row r="16" spans="1:6" ht="12.75" customHeight="1" x14ac:dyDescent="0.25">
      <c r="A16" s="805">
        <f t="shared" si="0"/>
        <v>9</v>
      </c>
      <c r="B16" s="805">
        <f t="shared" si="0"/>
        <v>10</v>
      </c>
      <c r="C16" s="403">
        <f t="shared" si="1"/>
        <v>11</v>
      </c>
      <c r="D16" s="403">
        <f t="shared" si="1"/>
        <v>12</v>
      </c>
      <c r="E16" s="325">
        <f t="shared" si="2"/>
        <v>27598</v>
      </c>
      <c r="F16" s="325">
        <f t="shared" si="3"/>
        <v>28307</v>
      </c>
    </row>
    <row r="17" spans="1:6" ht="12.75" customHeight="1" x14ac:dyDescent="0.25">
      <c r="A17" s="805">
        <f t="shared" si="0"/>
        <v>10</v>
      </c>
      <c r="B17" s="805">
        <f t="shared" si="0"/>
        <v>11</v>
      </c>
      <c r="C17" s="403">
        <f t="shared" si="1"/>
        <v>12</v>
      </c>
      <c r="D17" s="403">
        <f t="shared" si="1"/>
        <v>13</v>
      </c>
      <c r="E17" s="325">
        <f t="shared" si="2"/>
        <v>27809</v>
      </c>
      <c r="F17" s="325">
        <f t="shared" si="3"/>
        <v>28518</v>
      </c>
    </row>
    <row r="18" spans="1:6" ht="12.75" customHeight="1" x14ac:dyDescent="0.25">
      <c r="A18" s="805">
        <f t="shared" si="0"/>
        <v>11</v>
      </c>
      <c r="B18" s="805">
        <f t="shared" si="0"/>
        <v>12</v>
      </c>
      <c r="C18" s="403">
        <f t="shared" si="1"/>
        <v>13</v>
      </c>
      <c r="D18" s="403">
        <f t="shared" si="1"/>
        <v>14</v>
      </c>
      <c r="E18" s="325">
        <f t="shared" si="2"/>
        <v>28020</v>
      </c>
      <c r="F18" s="325">
        <f t="shared" si="3"/>
        <v>28729</v>
      </c>
    </row>
    <row r="19" spans="1:6" ht="12.75" customHeight="1" x14ac:dyDescent="0.25">
      <c r="A19" s="805">
        <f t="shared" si="0"/>
        <v>12</v>
      </c>
      <c r="B19" s="805">
        <f t="shared" si="0"/>
        <v>13</v>
      </c>
      <c r="C19" s="403">
        <f t="shared" si="1"/>
        <v>14</v>
      </c>
      <c r="D19" s="403">
        <f t="shared" si="1"/>
        <v>15</v>
      </c>
      <c r="E19" s="325">
        <f t="shared" si="2"/>
        <v>28231</v>
      </c>
      <c r="F19" s="325">
        <f t="shared" si="3"/>
        <v>28940</v>
      </c>
    </row>
    <row r="20" spans="1:6" ht="12.75" customHeight="1" x14ac:dyDescent="0.25">
      <c r="A20" s="805">
        <f t="shared" si="0"/>
        <v>13</v>
      </c>
      <c r="B20" s="805">
        <f t="shared" si="0"/>
        <v>14</v>
      </c>
      <c r="C20" s="403">
        <f t="shared" si="1"/>
        <v>15</v>
      </c>
      <c r="D20" s="403">
        <f t="shared" si="1"/>
        <v>16</v>
      </c>
      <c r="E20" s="325">
        <f t="shared" si="2"/>
        <v>28442</v>
      </c>
      <c r="F20" s="325">
        <f t="shared" si="3"/>
        <v>29151</v>
      </c>
    </row>
    <row r="21" spans="1:6" ht="12.75" customHeight="1" x14ac:dyDescent="0.25">
      <c r="A21" s="805">
        <f t="shared" si="0"/>
        <v>14</v>
      </c>
      <c r="B21" s="805">
        <f t="shared" si="0"/>
        <v>15</v>
      </c>
      <c r="C21" s="403">
        <f t="shared" si="1"/>
        <v>16</v>
      </c>
      <c r="D21" s="403">
        <f t="shared" si="1"/>
        <v>17</v>
      </c>
      <c r="E21" s="325">
        <f t="shared" si="2"/>
        <v>28653</v>
      </c>
      <c r="F21" s="325">
        <f t="shared" si="3"/>
        <v>29362</v>
      </c>
    </row>
    <row r="22" spans="1:6" ht="12.75" customHeight="1" x14ac:dyDescent="0.25">
      <c r="A22" s="805">
        <f t="shared" si="0"/>
        <v>15</v>
      </c>
      <c r="B22" s="805">
        <f t="shared" si="0"/>
        <v>16</v>
      </c>
      <c r="C22" s="403">
        <f t="shared" si="1"/>
        <v>17</v>
      </c>
      <c r="D22" s="403">
        <f t="shared" si="1"/>
        <v>18</v>
      </c>
      <c r="E22" s="325">
        <f t="shared" si="2"/>
        <v>28864</v>
      </c>
      <c r="F22" s="325">
        <f t="shared" si="3"/>
        <v>29573</v>
      </c>
    </row>
    <row r="23" spans="1:6" ht="12.75" customHeight="1" x14ac:dyDescent="0.25">
      <c r="A23" s="805">
        <f t="shared" si="0"/>
        <v>16</v>
      </c>
      <c r="B23" s="805">
        <f t="shared" si="0"/>
        <v>17</v>
      </c>
      <c r="C23" s="403">
        <f t="shared" si="1"/>
        <v>18</v>
      </c>
      <c r="D23" s="403">
        <f t="shared" si="1"/>
        <v>19</v>
      </c>
      <c r="E23" s="325">
        <f t="shared" si="2"/>
        <v>29075</v>
      </c>
      <c r="F23" s="325">
        <f t="shared" si="3"/>
        <v>29784</v>
      </c>
    </row>
    <row r="24" spans="1:6" ht="12.75" customHeight="1" x14ac:dyDescent="0.25">
      <c r="A24" s="805">
        <f t="shared" ref="A24" si="4">A23+1</f>
        <v>17</v>
      </c>
      <c r="B24" s="805">
        <f t="shared" ref="B24:D25" si="5">B23+1</f>
        <v>18</v>
      </c>
      <c r="C24" s="403">
        <f t="shared" si="5"/>
        <v>19</v>
      </c>
      <c r="D24" s="403">
        <f t="shared" si="5"/>
        <v>20</v>
      </c>
      <c r="E24" s="325">
        <f t="shared" si="2"/>
        <v>29286</v>
      </c>
      <c r="F24" s="325">
        <f t="shared" si="3"/>
        <v>29995</v>
      </c>
    </row>
    <row r="25" spans="1:6" ht="12.75" customHeight="1" x14ac:dyDescent="0.25">
      <c r="A25" s="805">
        <f t="shared" ref="A25" si="6">A24+1</f>
        <v>18</v>
      </c>
      <c r="B25" s="805">
        <f t="shared" si="5"/>
        <v>19</v>
      </c>
      <c r="C25" s="403">
        <f t="shared" si="5"/>
        <v>20</v>
      </c>
      <c r="D25" s="403">
        <f t="shared" si="5"/>
        <v>21</v>
      </c>
      <c r="E25" s="325">
        <f t="shared" si="2"/>
        <v>29497</v>
      </c>
      <c r="F25" s="325">
        <f t="shared" si="3"/>
        <v>30206</v>
      </c>
    </row>
    <row r="26" spans="1:6" ht="12.75" customHeight="1" x14ac:dyDescent="0.25">
      <c r="A26" s="805">
        <f t="shared" ref="A26:B39" si="7">A25+1</f>
        <v>19</v>
      </c>
      <c r="B26" s="805">
        <f t="shared" si="7"/>
        <v>20</v>
      </c>
      <c r="C26" s="403">
        <f t="shared" ref="C26:D39" si="8">C25+1</f>
        <v>21</v>
      </c>
      <c r="D26" s="403">
        <f t="shared" si="8"/>
        <v>22</v>
      </c>
      <c r="E26" s="325">
        <f t="shared" si="2"/>
        <v>29708</v>
      </c>
      <c r="F26" s="325">
        <f t="shared" si="3"/>
        <v>30417</v>
      </c>
    </row>
    <row r="27" spans="1:6" ht="12.75" customHeight="1" x14ac:dyDescent="0.25">
      <c r="A27" s="805">
        <f t="shared" si="7"/>
        <v>20</v>
      </c>
      <c r="B27" s="805">
        <f t="shared" si="7"/>
        <v>21</v>
      </c>
      <c r="C27" s="403">
        <f t="shared" si="8"/>
        <v>22</v>
      </c>
      <c r="D27" s="403">
        <f t="shared" si="8"/>
        <v>23</v>
      </c>
      <c r="E27" s="325">
        <f t="shared" si="2"/>
        <v>29919</v>
      </c>
      <c r="F27" s="325">
        <f t="shared" si="3"/>
        <v>30628</v>
      </c>
    </row>
    <row r="28" spans="1:6" ht="12.75" customHeight="1" x14ac:dyDescent="0.25">
      <c r="A28" s="805">
        <f t="shared" si="7"/>
        <v>21</v>
      </c>
      <c r="B28" s="805">
        <f t="shared" si="7"/>
        <v>22</v>
      </c>
      <c r="C28" s="403">
        <f t="shared" si="8"/>
        <v>23</v>
      </c>
      <c r="D28" s="403">
        <f t="shared" si="8"/>
        <v>24</v>
      </c>
      <c r="E28" s="325">
        <f t="shared" si="2"/>
        <v>30130</v>
      </c>
      <c r="F28" s="325">
        <f t="shared" si="3"/>
        <v>30839</v>
      </c>
    </row>
    <row r="29" spans="1:6" ht="12.75" customHeight="1" x14ac:dyDescent="0.25">
      <c r="A29" s="805">
        <f t="shared" si="7"/>
        <v>22</v>
      </c>
      <c r="B29" s="805">
        <f t="shared" si="7"/>
        <v>23</v>
      </c>
      <c r="C29" s="403">
        <f t="shared" si="8"/>
        <v>24</v>
      </c>
      <c r="D29" s="403">
        <f t="shared" si="8"/>
        <v>25</v>
      </c>
      <c r="E29" s="325">
        <f t="shared" si="2"/>
        <v>30341</v>
      </c>
      <c r="F29" s="325">
        <f t="shared" si="3"/>
        <v>31050</v>
      </c>
    </row>
    <row r="30" spans="1:6" ht="12.75" customHeight="1" x14ac:dyDescent="0.25">
      <c r="A30" s="805">
        <f t="shared" si="7"/>
        <v>23</v>
      </c>
      <c r="B30" s="805">
        <f t="shared" si="7"/>
        <v>24</v>
      </c>
      <c r="C30" s="403">
        <f t="shared" si="8"/>
        <v>25</v>
      </c>
      <c r="D30" s="403">
        <f t="shared" si="8"/>
        <v>26</v>
      </c>
      <c r="E30" s="325">
        <f t="shared" si="2"/>
        <v>30552</v>
      </c>
      <c r="F30" s="325">
        <f t="shared" si="3"/>
        <v>31261</v>
      </c>
    </row>
    <row r="31" spans="1:6" ht="12.75" customHeight="1" x14ac:dyDescent="0.25">
      <c r="A31" s="805">
        <f t="shared" si="7"/>
        <v>24</v>
      </c>
      <c r="B31" s="805">
        <f t="shared" si="7"/>
        <v>25</v>
      </c>
      <c r="C31" s="403">
        <f t="shared" si="8"/>
        <v>26</v>
      </c>
      <c r="D31" s="403">
        <f t="shared" si="8"/>
        <v>27</v>
      </c>
      <c r="E31" s="325">
        <f t="shared" si="2"/>
        <v>30763</v>
      </c>
      <c r="F31" s="325">
        <f t="shared" si="3"/>
        <v>31472</v>
      </c>
    </row>
    <row r="32" spans="1:6" ht="12.75" customHeight="1" x14ac:dyDescent="0.25">
      <c r="A32" s="805">
        <f t="shared" si="7"/>
        <v>25</v>
      </c>
      <c r="B32" s="805">
        <f t="shared" si="7"/>
        <v>26</v>
      </c>
      <c r="C32" s="403">
        <f t="shared" si="8"/>
        <v>27</v>
      </c>
      <c r="D32" s="403">
        <f t="shared" si="8"/>
        <v>28</v>
      </c>
      <c r="E32" s="325">
        <f t="shared" si="2"/>
        <v>30974</v>
      </c>
      <c r="F32" s="325">
        <f t="shared" si="3"/>
        <v>31683</v>
      </c>
    </row>
    <row r="33" spans="1:6" ht="12.75" customHeight="1" x14ac:dyDescent="0.25">
      <c r="A33" s="805">
        <f t="shared" si="7"/>
        <v>26</v>
      </c>
      <c r="B33" s="805">
        <f t="shared" si="7"/>
        <v>27</v>
      </c>
      <c r="C33" s="403">
        <f t="shared" si="8"/>
        <v>28</v>
      </c>
      <c r="D33" s="403">
        <f t="shared" si="8"/>
        <v>29</v>
      </c>
      <c r="E33" s="325">
        <f t="shared" si="2"/>
        <v>31185</v>
      </c>
      <c r="F33" s="325">
        <f t="shared" si="3"/>
        <v>31894</v>
      </c>
    </row>
    <row r="34" spans="1:6" ht="12.75" customHeight="1" x14ac:dyDescent="0.25">
      <c r="A34" s="805">
        <f t="shared" si="7"/>
        <v>27</v>
      </c>
      <c r="B34" s="805">
        <f t="shared" si="7"/>
        <v>28</v>
      </c>
      <c r="C34" s="403">
        <f t="shared" si="8"/>
        <v>29</v>
      </c>
      <c r="D34" s="403">
        <f t="shared" si="8"/>
        <v>30</v>
      </c>
      <c r="E34" s="325">
        <f t="shared" si="2"/>
        <v>31396</v>
      </c>
      <c r="F34" s="325">
        <f t="shared" si="3"/>
        <v>32105</v>
      </c>
    </row>
    <row r="35" spans="1:6" ht="12.75" customHeight="1" x14ac:dyDescent="0.25">
      <c r="A35" s="805">
        <f t="shared" si="7"/>
        <v>28</v>
      </c>
      <c r="B35" s="805">
        <f t="shared" si="7"/>
        <v>29</v>
      </c>
      <c r="C35" s="403">
        <f t="shared" si="8"/>
        <v>30</v>
      </c>
      <c r="D35" s="403">
        <f t="shared" si="8"/>
        <v>31</v>
      </c>
      <c r="E35" s="325">
        <f t="shared" si="2"/>
        <v>31607</v>
      </c>
      <c r="F35" s="325">
        <f t="shared" si="3"/>
        <v>32316</v>
      </c>
    </row>
    <row r="36" spans="1:6" ht="12.75" customHeight="1" x14ac:dyDescent="0.25">
      <c r="A36" s="805">
        <f t="shared" si="7"/>
        <v>29</v>
      </c>
      <c r="B36" s="805">
        <f t="shared" si="7"/>
        <v>30</v>
      </c>
      <c r="C36" s="403">
        <f t="shared" si="8"/>
        <v>31</v>
      </c>
      <c r="D36" s="403">
        <f t="shared" si="8"/>
        <v>32</v>
      </c>
      <c r="E36" s="325">
        <f t="shared" si="2"/>
        <v>31818</v>
      </c>
      <c r="F36" s="325">
        <f t="shared" si="3"/>
        <v>32527</v>
      </c>
    </row>
    <row r="37" spans="1:6" ht="12.75" customHeight="1" x14ac:dyDescent="0.25">
      <c r="A37" s="805">
        <f t="shared" si="7"/>
        <v>30</v>
      </c>
      <c r="B37" s="805">
        <f t="shared" si="7"/>
        <v>31</v>
      </c>
      <c r="C37" s="403">
        <f t="shared" si="8"/>
        <v>32</v>
      </c>
      <c r="D37" s="403">
        <f t="shared" si="8"/>
        <v>33</v>
      </c>
      <c r="E37" s="325">
        <f t="shared" si="2"/>
        <v>32029</v>
      </c>
      <c r="F37" s="325">
        <f t="shared" si="3"/>
        <v>32738</v>
      </c>
    </row>
    <row r="38" spans="1:6" ht="12.75" customHeight="1" x14ac:dyDescent="0.25">
      <c r="A38" s="805">
        <f t="shared" si="7"/>
        <v>31</v>
      </c>
      <c r="B38" s="805">
        <f t="shared" si="7"/>
        <v>32</v>
      </c>
      <c r="C38" s="403">
        <f t="shared" si="8"/>
        <v>33</v>
      </c>
      <c r="D38" s="403">
        <f t="shared" si="8"/>
        <v>34</v>
      </c>
      <c r="E38" s="325">
        <f t="shared" si="2"/>
        <v>32240</v>
      </c>
      <c r="F38" s="325">
        <f t="shared" si="3"/>
        <v>32949</v>
      </c>
    </row>
    <row r="39" spans="1:6" ht="14.25" customHeight="1" x14ac:dyDescent="0.25">
      <c r="A39" s="805">
        <f t="shared" si="7"/>
        <v>32</v>
      </c>
      <c r="B39" s="805">
        <f t="shared" si="7"/>
        <v>33</v>
      </c>
      <c r="C39" s="403">
        <f t="shared" si="8"/>
        <v>34</v>
      </c>
      <c r="D39" s="403">
        <f t="shared" si="8"/>
        <v>35</v>
      </c>
      <c r="E39" s="325">
        <f t="shared" si="2"/>
        <v>32451</v>
      </c>
      <c r="F39" s="325">
        <f t="shared" si="3"/>
        <v>33160</v>
      </c>
    </row>
    <row r="40" spans="1:6" ht="6" customHeight="1" x14ac:dyDescent="0.2">
      <c r="A40" s="440"/>
      <c r="B40" s="440"/>
      <c r="C40" s="440"/>
      <c r="D40" s="440"/>
      <c r="E40" s="440"/>
      <c r="F40" s="440"/>
    </row>
    <row r="41" spans="1:6" ht="12.75" customHeight="1" x14ac:dyDescent="0.2">
      <c r="A41" s="1037" t="s">
        <v>716</v>
      </c>
      <c r="B41" s="1038"/>
      <c r="C41" s="1038"/>
      <c r="D41" s="1038"/>
      <c r="E41" s="1038"/>
      <c r="F41" s="1038"/>
    </row>
    <row r="42" spans="1:6" x14ac:dyDescent="0.2">
      <c r="A42" s="515"/>
      <c r="B42" s="440"/>
      <c r="C42" s="440"/>
      <c r="D42" s="440"/>
      <c r="E42" s="440"/>
    </row>
    <row r="43" spans="1:6" x14ac:dyDescent="0.2">
      <c r="B43" s="440"/>
      <c r="C43" s="793" t="s">
        <v>258</v>
      </c>
      <c r="D43" s="793" t="s">
        <v>223</v>
      </c>
      <c r="E43" s="794"/>
      <c r="F43" s="794"/>
    </row>
  </sheetData>
  <printOptions horizontalCentered="1" verticalCentered="1"/>
  <pageMargins left="1.01" right="0.75" top="1.8229166666666667" bottom="1.1499999999999999" header="0.5" footer="0.67"/>
  <pageSetup orientation="portrait" r:id="rId1"/>
  <headerFooter alignWithMargins="0">
    <oddHeader>&amp;L &amp;C&amp;"Times New Roman,Bold"&amp;14Liberty County School Board
Staffing Specialist Assistant 
Salary Schedule
2023-2024</oddHeader>
    <oddFooter>&amp;L&amp;11
&amp;"Times New Roman,Regular"APPROVED: June 29, 2023&amp;R
&amp;"Times New Roman,Regular"&amp;11Page 26</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C35"/>
  <sheetViews>
    <sheetView topLeftCell="A7" zoomScaleNormal="100" workbookViewId="0">
      <selection activeCell="E7" sqref="E7"/>
    </sheetView>
  </sheetViews>
  <sheetFormatPr defaultColWidth="9.140625" defaultRowHeight="12.75" customHeight="1" x14ac:dyDescent="0.2"/>
  <cols>
    <col min="1" max="1" width="12.42578125" customWidth="1"/>
    <col min="2" max="2" width="37.42578125" customWidth="1"/>
    <col min="3" max="3" width="12.42578125" customWidth="1"/>
  </cols>
  <sheetData>
    <row r="1" spans="1:3" ht="22.5" customHeight="1" thickBot="1" x14ac:dyDescent="0.25">
      <c r="A1" s="2"/>
      <c r="B1" s="2"/>
      <c r="C1" s="2"/>
    </row>
    <row r="2" spans="1:3" ht="17.25" customHeight="1" thickBot="1" x14ac:dyDescent="0.3">
      <c r="A2" s="130" t="s">
        <v>165</v>
      </c>
      <c r="B2" s="106" t="s">
        <v>0</v>
      </c>
      <c r="C2" s="34" t="s">
        <v>1</v>
      </c>
    </row>
    <row r="3" spans="1:3" ht="13.5" customHeight="1" thickBot="1" x14ac:dyDescent="0.25">
      <c r="A3" s="153" t="s">
        <v>2</v>
      </c>
      <c r="B3" s="154"/>
      <c r="C3" s="155"/>
    </row>
    <row r="4" spans="1:3" ht="9" customHeight="1" x14ac:dyDescent="0.2">
      <c r="A4" s="132"/>
      <c r="B4" s="133"/>
      <c r="C4" s="158"/>
    </row>
    <row r="5" spans="1:3" ht="12" customHeight="1" x14ac:dyDescent="0.25">
      <c r="A5" s="58" t="s">
        <v>259</v>
      </c>
      <c r="B5" s="174" t="s">
        <v>260</v>
      </c>
      <c r="C5" s="138" t="s">
        <v>5</v>
      </c>
    </row>
    <row r="6" spans="1:3" ht="8.25" customHeight="1" thickBot="1" x14ac:dyDescent="0.25">
      <c r="A6" s="162"/>
      <c r="B6" s="163"/>
      <c r="C6" s="14"/>
    </row>
    <row r="7" spans="1:3" ht="15.75" customHeight="1" x14ac:dyDescent="0.25">
      <c r="A7" s="29"/>
      <c r="B7" s="175" t="s">
        <v>261</v>
      </c>
      <c r="C7" s="136"/>
    </row>
    <row r="8" spans="1:3" ht="13.5" customHeight="1" x14ac:dyDescent="0.25">
      <c r="A8" s="137" t="s">
        <v>262</v>
      </c>
      <c r="B8" s="176" t="s">
        <v>263</v>
      </c>
      <c r="C8" s="135" t="s">
        <v>5</v>
      </c>
    </row>
    <row r="9" spans="1:3" ht="5.25" customHeight="1" thickBot="1" x14ac:dyDescent="0.25">
      <c r="A9" s="164"/>
      <c r="B9" s="11"/>
      <c r="C9" s="165"/>
    </row>
    <row r="10" spans="1:3" ht="18.75" customHeight="1" thickBot="1" x14ac:dyDescent="0.3">
      <c r="A10" s="650" t="s">
        <v>264</v>
      </c>
      <c r="B10" s="651" t="s">
        <v>265</v>
      </c>
      <c r="C10" s="652">
        <v>55923</v>
      </c>
    </row>
    <row r="11" spans="1:3" ht="18" customHeight="1" thickBot="1" x14ac:dyDescent="0.3">
      <c r="A11" s="309" t="s">
        <v>266</v>
      </c>
      <c r="B11" s="51" t="s">
        <v>267</v>
      </c>
      <c r="C11" s="510">
        <v>47791</v>
      </c>
    </row>
    <row r="12" spans="1:3" ht="14.25" customHeight="1" x14ac:dyDescent="0.2">
      <c r="A12" s="505" t="s">
        <v>268</v>
      </c>
      <c r="B12" s="25"/>
      <c r="C12" s="25"/>
    </row>
    <row r="13" spans="1:3" ht="11.25" customHeight="1" x14ac:dyDescent="0.2">
      <c r="A13" s="505" t="s">
        <v>269</v>
      </c>
      <c r="B13" s="25"/>
      <c r="C13" s="25"/>
    </row>
    <row r="14" spans="1:3" ht="10.5" customHeight="1" thickBot="1" x14ac:dyDescent="0.25">
      <c r="A14" s="504"/>
      <c r="B14" s="25"/>
      <c r="C14" s="25"/>
    </row>
    <row r="15" spans="1:3" ht="18" customHeight="1" thickBot="1" x14ac:dyDescent="0.3">
      <c r="A15" s="506" t="s">
        <v>264</v>
      </c>
      <c r="B15" s="43" t="s">
        <v>270</v>
      </c>
      <c r="C15" s="511" t="s">
        <v>264</v>
      </c>
    </row>
    <row r="16" spans="1:3" ht="14.25" customHeight="1" x14ac:dyDescent="0.2">
      <c r="A16" s="507" t="s">
        <v>271</v>
      </c>
      <c r="B16" s="508"/>
      <c r="C16" s="509"/>
    </row>
    <row r="17" spans="1:3" ht="13.5" thickBot="1" x14ac:dyDescent="0.25">
      <c r="A17" s="71"/>
      <c r="B17" s="71"/>
    </row>
    <row r="18" spans="1:3" ht="21" customHeight="1" thickBot="1" x14ac:dyDescent="0.3">
      <c r="A18" s="31" t="s">
        <v>61</v>
      </c>
      <c r="B18" s="127" t="s">
        <v>0</v>
      </c>
      <c r="C18" s="34" t="s">
        <v>1</v>
      </c>
    </row>
    <row r="19" spans="1:3" ht="12" customHeight="1" thickBot="1" x14ac:dyDescent="0.25">
      <c r="A19" s="31" t="s">
        <v>2</v>
      </c>
      <c r="B19" s="68"/>
      <c r="C19" s="152"/>
    </row>
    <row r="20" spans="1:3" ht="6" customHeight="1" x14ac:dyDescent="0.2">
      <c r="A20" s="132"/>
      <c r="B20" s="159"/>
      <c r="C20" s="158"/>
    </row>
    <row r="21" spans="1:3" ht="13.5" customHeight="1" x14ac:dyDescent="0.25">
      <c r="A21" s="61" t="s">
        <v>5</v>
      </c>
      <c r="B21" s="346" t="s">
        <v>272</v>
      </c>
      <c r="C21" s="347" t="s">
        <v>5</v>
      </c>
    </row>
    <row r="22" spans="1:3" ht="13.5" customHeight="1" x14ac:dyDescent="0.25">
      <c r="A22" s="585" t="s">
        <v>273</v>
      </c>
      <c r="B22" s="346" t="s">
        <v>274</v>
      </c>
      <c r="C22" s="347">
        <v>23000</v>
      </c>
    </row>
    <row r="23" spans="1:3" ht="13.5" customHeight="1" x14ac:dyDescent="0.2">
      <c r="A23" s="945"/>
      <c r="B23" s="946" t="s">
        <v>699</v>
      </c>
      <c r="C23" s="347">
        <v>5000</v>
      </c>
    </row>
    <row r="24" spans="1:3" ht="13.5" customHeight="1" x14ac:dyDescent="0.25">
      <c r="A24" s="585" t="s">
        <v>275</v>
      </c>
      <c r="B24" s="346" t="s">
        <v>276</v>
      </c>
      <c r="C24" s="347">
        <v>21750</v>
      </c>
    </row>
    <row r="25" spans="1:3" ht="15" x14ac:dyDescent="0.25">
      <c r="A25" s="461" t="s">
        <v>277</v>
      </c>
      <c r="B25" s="460" t="s">
        <v>278</v>
      </c>
      <c r="C25" s="462" t="s">
        <v>277</v>
      </c>
    </row>
    <row r="26" spans="1:3" ht="15.75" thickBot="1" x14ac:dyDescent="0.3">
      <c r="A26" s="464" t="s">
        <v>279</v>
      </c>
      <c r="B26" s="460" t="s">
        <v>280</v>
      </c>
      <c r="C26" s="463">
        <v>25</v>
      </c>
    </row>
    <row r="27" spans="1:3" ht="19.5" customHeight="1" thickBot="1" x14ac:dyDescent="0.3">
      <c r="A27" s="289"/>
      <c r="B27" s="310"/>
      <c r="C27" s="419"/>
    </row>
    <row r="28" spans="1:3" ht="15.75" customHeight="1" x14ac:dyDescent="0.2">
      <c r="A28" s="66"/>
      <c r="B28" s="465" t="s">
        <v>281</v>
      </c>
      <c r="C28" s="420"/>
    </row>
    <row r="29" spans="1:3" ht="18" customHeight="1" x14ac:dyDescent="0.25">
      <c r="A29" s="161" t="s">
        <v>282</v>
      </c>
      <c r="B29" s="450"/>
      <c r="C29" s="160"/>
    </row>
    <row r="30" spans="1:3" ht="12.75" customHeight="1" x14ac:dyDescent="0.2">
      <c r="A30" s="161" t="s">
        <v>283</v>
      </c>
      <c r="B30" s="440"/>
      <c r="C30" s="160"/>
    </row>
    <row r="31" spans="1:3" ht="10.5" customHeight="1" x14ac:dyDescent="0.2">
      <c r="A31" s="447"/>
      <c r="B31" s="447"/>
      <c r="C31" s="447"/>
    </row>
    <row r="32" spans="1:3" ht="14.25" x14ac:dyDescent="0.3">
      <c r="A32" s="645" t="s">
        <v>284</v>
      </c>
      <c r="B32" s="645"/>
      <c r="C32" s="646"/>
    </row>
    <row r="33" spans="1:3" ht="12.75" customHeight="1" x14ac:dyDescent="0.25">
      <c r="A33" s="645" t="s">
        <v>285</v>
      </c>
      <c r="B33" s="645"/>
      <c r="C33" s="647"/>
    </row>
    <row r="34" spans="1:3" ht="12.75" customHeight="1" x14ac:dyDescent="0.25">
      <c r="A34" s="645"/>
      <c r="B34" s="645"/>
      <c r="C34" s="647"/>
    </row>
    <row r="35" spans="1:3" ht="12.75" customHeight="1" x14ac:dyDescent="0.25">
      <c r="A35" s="672" t="s">
        <v>286</v>
      </c>
      <c r="B35" s="672"/>
      <c r="C35" s="647"/>
    </row>
  </sheetData>
  <phoneticPr fontId="46" type="noConversion"/>
  <pageMargins left="1.52" right="0.75" top="1.77" bottom="1.1100000000000001" header="0.43" footer="0.46"/>
  <pageSetup orientation="portrait" r:id="rId1"/>
  <headerFooter alignWithMargins="0">
    <oddHeader>&amp;C&amp;"Times New Roman,Bold"&amp;14Liberty County School Board
Special Positions Salary Schedule
Fiscal Year 2023-2024</oddHeader>
    <oddFooter>&amp;L&amp;12Approved:  June 29, 2023&amp;R
&amp;"Times New Roman,Regular"&amp;11Page  27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8"/>
  <sheetViews>
    <sheetView topLeftCell="A2" zoomScaleNormal="100" workbookViewId="0">
      <selection activeCell="A34" sqref="A34"/>
    </sheetView>
  </sheetViews>
  <sheetFormatPr defaultColWidth="9.140625" defaultRowHeight="12.75" customHeight="1" x14ac:dyDescent="0.2"/>
  <cols>
    <col min="1" max="1" width="13" customWidth="1"/>
    <col min="2" max="2" width="37.7109375" customWidth="1"/>
    <col min="3" max="3" width="13.140625" customWidth="1"/>
  </cols>
  <sheetData>
    <row r="1" spans="1:3" ht="31.5" customHeight="1" x14ac:dyDescent="0.2">
      <c r="A1" s="2"/>
      <c r="B1" s="2"/>
      <c r="C1" s="2"/>
    </row>
    <row r="2" spans="1:3" ht="13.5" customHeight="1" thickBot="1" x14ac:dyDescent="0.25">
      <c r="A2" s="55"/>
      <c r="B2" s="10"/>
      <c r="C2" s="25"/>
    </row>
    <row r="3" spans="1:3" ht="6" hidden="1" customHeight="1" thickBot="1" x14ac:dyDescent="0.25">
      <c r="A3" s="55"/>
      <c r="B3" s="10"/>
      <c r="C3" s="25"/>
    </row>
    <row r="4" spans="1:3" ht="36" customHeight="1" thickBot="1" x14ac:dyDescent="0.3">
      <c r="A4" s="56"/>
      <c r="B4" s="127" t="s">
        <v>0</v>
      </c>
      <c r="C4" s="37" t="s">
        <v>1</v>
      </c>
    </row>
    <row r="5" spans="1:3" ht="15" customHeight="1" thickBot="1" x14ac:dyDescent="0.3">
      <c r="A5" s="128" t="s">
        <v>2</v>
      </c>
      <c r="B5" s="59"/>
      <c r="C5" s="129"/>
    </row>
    <row r="6" spans="1:3" ht="3.75" customHeight="1" thickBot="1" x14ac:dyDescent="0.25">
      <c r="A6" s="130"/>
      <c r="B6" s="68"/>
      <c r="C6" s="131"/>
    </row>
    <row r="7" spans="1:3" ht="24" customHeight="1" x14ac:dyDescent="0.2">
      <c r="A7" s="132"/>
      <c r="B7" s="133"/>
      <c r="C7" s="134"/>
    </row>
    <row r="8" spans="1:3" ht="13.5" customHeight="1" x14ac:dyDescent="0.2">
      <c r="A8" s="58" t="s">
        <v>3</v>
      </c>
      <c r="B8" s="59" t="s">
        <v>4</v>
      </c>
      <c r="C8" s="60" t="s">
        <v>5</v>
      </c>
    </row>
    <row r="9" spans="1:3" ht="4.5" customHeight="1" x14ac:dyDescent="0.2">
      <c r="A9" s="58"/>
      <c r="B9" s="59"/>
      <c r="C9" s="60"/>
    </row>
    <row r="10" spans="1:3" ht="12" customHeight="1" x14ac:dyDescent="0.2">
      <c r="A10" s="61"/>
      <c r="B10" s="62"/>
      <c r="C10" s="63"/>
    </row>
    <row r="11" spans="1:3" ht="17.25" customHeight="1" thickBot="1" x14ac:dyDescent="0.25">
      <c r="A11" s="53"/>
      <c r="B11" s="11"/>
      <c r="C11" s="54"/>
    </row>
    <row r="12" spans="1:3" x14ac:dyDescent="0.2">
      <c r="A12" s="10"/>
      <c r="B12" s="10"/>
      <c r="C12" s="10"/>
    </row>
    <row r="13" spans="1:3" x14ac:dyDescent="0.2">
      <c r="A13" s="10"/>
      <c r="B13" s="10"/>
      <c r="C13" s="10"/>
    </row>
    <row r="14" spans="1:3" x14ac:dyDescent="0.2">
      <c r="A14" s="10"/>
      <c r="B14" s="10"/>
      <c r="C14" s="10"/>
    </row>
    <row r="15" spans="1:3" ht="17.25" customHeight="1" thickBot="1" x14ac:dyDescent="0.25">
      <c r="A15" s="10"/>
      <c r="B15" s="10"/>
      <c r="C15" s="10"/>
    </row>
    <row r="16" spans="1:3" ht="35.25" customHeight="1" thickBot="1" x14ac:dyDescent="0.3">
      <c r="A16" s="56"/>
      <c r="B16" s="127" t="s">
        <v>0</v>
      </c>
      <c r="C16" s="37" t="s">
        <v>1</v>
      </c>
    </row>
    <row r="17" spans="1:3" ht="16.5" thickBot="1" x14ac:dyDescent="0.3">
      <c r="A17" s="128" t="s">
        <v>2</v>
      </c>
      <c r="B17" s="59"/>
      <c r="C17" s="129"/>
    </row>
    <row r="18" spans="1:3" ht="4.5" customHeight="1" thickBot="1" x14ac:dyDescent="0.25">
      <c r="A18" s="130"/>
      <c r="B18" s="68"/>
      <c r="C18" s="131"/>
    </row>
    <row r="19" spans="1:3" ht="11.25" customHeight="1" x14ac:dyDescent="0.2">
      <c r="A19" s="132"/>
      <c r="B19" s="133"/>
      <c r="C19" s="134"/>
    </row>
    <row r="20" spans="1:3" x14ac:dyDescent="0.2">
      <c r="A20" s="58" t="s">
        <v>6</v>
      </c>
      <c r="B20" s="59" t="s">
        <v>7</v>
      </c>
      <c r="C20" s="60" t="s">
        <v>5</v>
      </c>
    </row>
    <row r="21" spans="1:3" x14ac:dyDescent="0.2">
      <c r="A21" s="58"/>
      <c r="B21" s="59"/>
      <c r="C21" s="60"/>
    </row>
    <row r="22" spans="1:3" x14ac:dyDescent="0.2">
      <c r="A22" s="61"/>
      <c r="B22" s="62"/>
      <c r="C22" s="63"/>
    </row>
    <row r="23" spans="1:3" ht="13.5" thickBot="1" x14ac:dyDescent="0.25">
      <c r="A23" s="53"/>
      <c r="B23" s="11"/>
      <c r="C23" s="54"/>
    </row>
    <row r="24" spans="1:3" ht="12" customHeight="1" x14ac:dyDescent="0.2">
      <c r="A24" s="10"/>
      <c r="B24" s="10"/>
      <c r="C24" s="10"/>
    </row>
    <row r="25" spans="1:3" x14ac:dyDescent="0.2">
      <c r="A25" s="8" t="s">
        <v>722</v>
      </c>
      <c r="B25" s="8"/>
      <c r="C25" s="8"/>
    </row>
    <row r="26" spans="1:3" x14ac:dyDescent="0.2">
      <c r="A26" s="8" t="s">
        <v>678</v>
      </c>
      <c r="B26" s="8"/>
      <c r="C26" s="8"/>
    </row>
    <row r="27" spans="1:3" x14ac:dyDescent="0.2">
      <c r="A27" s="10"/>
      <c r="B27" s="10"/>
      <c r="C27" s="10"/>
    </row>
    <row r="28" spans="1:3" x14ac:dyDescent="0.2">
      <c r="A28" s="10" t="s">
        <v>8</v>
      </c>
      <c r="B28" s="10"/>
      <c r="C28" s="10"/>
    </row>
  </sheetData>
  <pageMargins left="1.62" right="0.75" top="1.96" bottom="1" header="0.5" footer="0.5"/>
  <pageSetup orientation="portrait" r:id="rId1"/>
  <headerFooter alignWithMargins="0">
    <oddHeader>&amp;L &amp;C&amp;"New times,Bold"&amp;14Liberty County School Board
Superintendent/Board Members
Personnel Salary Schedule
Fiscal Year 2023-2024</oddHeader>
    <oddFooter>&amp;L
APPROVED: June 29, 2023
&amp;RPage 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43"/>
  <sheetViews>
    <sheetView topLeftCell="A15" zoomScaleNormal="100" workbookViewId="0">
      <selection activeCell="D44" sqref="D44"/>
    </sheetView>
  </sheetViews>
  <sheetFormatPr defaultRowHeight="12.75" customHeight="1" x14ac:dyDescent="0.2"/>
  <cols>
    <col min="1" max="1" width="11.85546875" customWidth="1"/>
    <col min="2" max="2" width="11.7109375" customWidth="1"/>
    <col min="3" max="3" width="12" customWidth="1"/>
    <col min="4" max="4" width="10.7109375" customWidth="1"/>
    <col min="5" max="5" width="11.42578125" customWidth="1"/>
    <col min="6" max="6" width="12.42578125" customWidth="1"/>
    <col min="7" max="7" width="12.5703125" customWidth="1"/>
    <col min="8" max="8" width="12.28515625" customWidth="1"/>
    <col min="10" max="11" width="9.140625" customWidth="1"/>
  </cols>
  <sheetData>
    <row r="1" spans="1:8" ht="23.25" customHeight="1" thickBot="1" x14ac:dyDescent="0.3">
      <c r="A1" s="440"/>
      <c r="B1" s="440"/>
      <c r="C1" s="440"/>
      <c r="D1" s="440"/>
      <c r="E1" s="65" t="s">
        <v>165</v>
      </c>
      <c r="F1" s="72"/>
      <c r="G1" s="72"/>
      <c r="H1" s="72"/>
    </row>
    <row r="2" spans="1:8" ht="36.75" customHeight="1" thickBot="1" x14ac:dyDescent="0.25">
      <c r="A2" s="915" t="s">
        <v>683</v>
      </c>
      <c r="B2" s="915" t="s">
        <v>670</v>
      </c>
      <c r="C2" s="916" t="s">
        <v>669</v>
      </c>
      <c r="D2" s="558" t="s">
        <v>191</v>
      </c>
      <c r="E2" s="558" t="s">
        <v>287</v>
      </c>
      <c r="F2" s="558" t="s">
        <v>288</v>
      </c>
      <c r="G2" s="558" t="s">
        <v>289</v>
      </c>
      <c r="H2" s="263" t="s">
        <v>290</v>
      </c>
    </row>
    <row r="3" spans="1:8" ht="22.5" customHeight="1" thickBot="1" x14ac:dyDescent="0.25">
      <c r="A3" s="404" t="s">
        <v>18</v>
      </c>
      <c r="B3" s="404" t="s">
        <v>18</v>
      </c>
      <c r="C3" s="404" t="s">
        <v>18</v>
      </c>
      <c r="D3" s="404"/>
      <c r="E3" s="241" t="s">
        <v>291</v>
      </c>
      <c r="F3" s="240" t="s">
        <v>292</v>
      </c>
      <c r="G3" s="240" t="s">
        <v>293</v>
      </c>
      <c r="H3" s="241" t="s">
        <v>294</v>
      </c>
    </row>
    <row r="4" spans="1:8" ht="12.75" customHeight="1" x14ac:dyDescent="0.2">
      <c r="A4" s="568">
        <v>0</v>
      </c>
      <c r="B4" s="568">
        <v>0</v>
      </c>
      <c r="C4" s="568">
        <v>0</v>
      </c>
      <c r="D4" s="568">
        <v>0</v>
      </c>
      <c r="E4" s="246">
        <v>31911</v>
      </c>
      <c r="F4" s="246">
        <v>31911</v>
      </c>
      <c r="G4" s="243">
        <v>27999</v>
      </c>
      <c r="H4" s="248">
        <v>15947</v>
      </c>
    </row>
    <row r="5" spans="1:8" ht="12.75" customHeight="1" x14ac:dyDescent="0.2">
      <c r="A5" s="764">
        <v>0</v>
      </c>
      <c r="B5" s="764">
        <v>0</v>
      </c>
      <c r="C5" s="764">
        <v>0</v>
      </c>
      <c r="D5" s="764">
        <v>1</v>
      </c>
      <c r="E5" s="765">
        <v>31911</v>
      </c>
      <c r="F5" s="765">
        <v>31911</v>
      </c>
      <c r="G5" s="766">
        <v>27999</v>
      </c>
      <c r="H5" s="767">
        <v>15947</v>
      </c>
    </row>
    <row r="6" spans="1:8" ht="12.75" customHeight="1" x14ac:dyDescent="0.2">
      <c r="A6" s="250">
        <v>1</v>
      </c>
      <c r="B6" s="250">
        <v>1</v>
      </c>
      <c r="C6" s="250">
        <v>1</v>
      </c>
      <c r="D6" s="250">
        <v>2</v>
      </c>
      <c r="E6" s="247">
        <f>E4+533</f>
        <v>32444</v>
      </c>
      <c r="F6" s="247">
        <f>F4+533</f>
        <v>32444</v>
      </c>
      <c r="G6" s="244">
        <f>G4+338</f>
        <v>28337</v>
      </c>
      <c r="H6" s="249">
        <f>H4+196</f>
        <v>16143</v>
      </c>
    </row>
    <row r="7" spans="1:8" ht="12.75" customHeight="1" x14ac:dyDescent="0.2">
      <c r="A7" s="250">
        <f>A6+1</f>
        <v>2</v>
      </c>
      <c r="B7" s="250">
        <f>B6+1</f>
        <v>2</v>
      </c>
      <c r="C7" s="250">
        <f>C6+1</f>
        <v>2</v>
      </c>
      <c r="D7" s="250">
        <v>3</v>
      </c>
      <c r="E7" s="247">
        <f>E6+533</f>
        <v>32977</v>
      </c>
      <c r="F7" s="247">
        <f>F6+533</f>
        <v>32977</v>
      </c>
      <c r="G7" s="244">
        <f>G6+338+1</f>
        <v>28676</v>
      </c>
      <c r="H7" s="249">
        <f t="shared" ref="H7:H39" si="0">H6+196</f>
        <v>16339</v>
      </c>
    </row>
    <row r="8" spans="1:8" ht="12.75" customHeight="1" x14ac:dyDescent="0.2">
      <c r="A8" s="250">
        <f t="shared" ref="A8:B8" si="1">A7+1</f>
        <v>3</v>
      </c>
      <c r="B8" s="250">
        <f t="shared" si="1"/>
        <v>3</v>
      </c>
      <c r="C8" s="250">
        <f t="shared" ref="C8:D25" si="2">C7+1</f>
        <v>3</v>
      </c>
      <c r="D8" s="250">
        <f t="shared" si="2"/>
        <v>4</v>
      </c>
      <c r="E8" s="247">
        <f t="shared" ref="E8:F27" si="3">E7+533</f>
        <v>33510</v>
      </c>
      <c r="F8" s="247">
        <f t="shared" si="3"/>
        <v>33510</v>
      </c>
      <c r="G8" s="244">
        <f t="shared" ref="G8:G39" si="4">G7+338</f>
        <v>29014</v>
      </c>
      <c r="H8" s="249">
        <f t="shared" si="0"/>
        <v>16535</v>
      </c>
    </row>
    <row r="9" spans="1:8" ht="12.75" customHeight="1" x14ac:dyDescent="0.2">
      <c r="A9" s="250">
        <f t="shared" ref="A9:B9" si="5">A8+1</f>
        <v>4</v>
      </c>
      <c r="B9" s="250">
        <f t="shared" si="5"/>
        <v>4</v>
      </c>
      <c r="C9" s="250">
        <f t="shared" si="2"/>
        <v>4</v>
      </c>
      <c r="D9" s="250">
        <f t="shared" si="2"/>
        <v>5</v>
      </c>
      <c r="E9" s="247">
        <f t="shared" si="3"/>
        <v>34043</v>
      </c>
      <c r="F9" s="247">
        <f t="shared" si="3"/>
        <v>34043</v>
      </c>
      <c r="G9" s="244">
        <f t="shared" si="4"/>
        <v>29352</v>
      </c>
      <c r="H9" s="249">
        <f t="shared" si="0"/>
        <v>16731</v>
      </c>
    </row>
    <row r="10" spans="1:8" ht="12.75" customHeight="1" x14ac:dyDescent="0.2">
      <c r="A10" s="250">
        <f t="shared" ref="A10:B10" si="6">A9+1</f>
        <v>5</v>
      </c>
      <c r="B10" s="250">
        <f t="shared" si="6"/>
        <v>5</v>
      </c>
      <c r="C10" s="250">
        <f t="shared" si="2"/>
        <v>5</v>
      </c>
      <c r="D10" s="250">
        <f t="shared" si="2"/>
        <v>6</v>
      </c>
      <c r="E10" s="247">
        <f t="shared" si="3"/>
        <v>34576</v>
      </c>
      <c r="F10" s="247">
        <f t="shared" si="3"/>
        <v>34576</v>
      </c>
      <c r="G10" s="244">
        <f t="shared" si="4"/>
        <v>29690</v>
      </c>
      <c r="H10" s="249">
        <f t="shared" si="0"/>
        <v>16927</v>
      </c>
    </row>
    <row r="11" spans="1:8" ht="12.75" customHeight="1" x14ac:dyDescent="0.2">
      <c r="A11" s="250">
        <f t="shared" ref="A11:B11" si="7">A10+1</f>
        <v>6</v>
      </c>
      <c r="B11" s="250">
        <f t="shared" si="7"/>
        <v>6</v>
      </c>
      <c r="C11" s="250">
        <f t="shared" si="2"/>
        <v>6</v>
      </c>
      <c r="D11" s="250">
        <f t="shared" si="2"/>
        <v>7</v>
      </c>
      <c r="E11" s="247">
        <f t="shared" si="3"/>
        <v>35109</v>
      </c>
      <c r="F11" s="247">
        <f t="shared" si="3"/>
        <v>35109</v>
      </c>
      <c r="G11" s="244">
        <f t="shared" si="4"/>
        <v>30028</v>
      </c>
      <c r="H11" s="249">
        <f t="shared" si="0"/>
        <v>17123</v>
      </c>
    </row>
    <row r="12" spans="1:8" ht="12.75" customHeight="1" x14ac:dyDescent="0.2">
      <c r="A12" s="250">
        <f t="shared" ref="A12:B12" si="8">A11+1</f>
        <v>7</v>
      </c>
      <c r="B12" s="250">
        <f t="shared" si="8"/>
        <v>7</v>
      </c>
      <c r="C12" s="250">
        <f t="shared" si="2"/>
        <v>7</v>
      </c>
      <c r="D12" s="250">
        <f t="shared" si="2"/>
        <v>8</v>
      </c>
      <c r="E12" s="247">
        <f t="shared" si="3"/>
        <v>35642</v>
      </c>
      <c r="F12" s="247">
        <f t="shared" si="3"/>
        <v>35642</v>
      </c>
      <c r="G12" s="244">
        <f t="shared" si="4"/>
        <v>30366</v>
      </c>
      <c r="H12" s="249">
        <f t="shared" si="0"/>
        <v>17319</v>
      </c>
    </row>
    <row r="13" spans="1:8" ht="12.75" customHeight="1" x14ac:dyDescent="0.2">
      <c r="A13" s="250">
        <f t="shared" ref="A13:B13" si="9">A12+1</f>
        <v>8</v>
      </c>
      <c r="B13" s="250">
        <f t="shared" si="9"/>
        <v>8</v>
      </c>
      <c r="C13" s="250">
        <f t="shared" si="2"/>
        <v>8</v>
      </c>
      <c r="D13" s="250">
        <f t="shared" si="2"/>
        <v>9</v>
      </c>
      <c r="E13" s="247">
        <f t="shared" si="3"/>
        <v>36175</v>
      </c>
      <c r="F13" s="247">
        <f t="shared" si="3"/>
        <v>36175</v>
      </c>
      <c r="G13" s="244">
        <f t="shared" si="4"/>
        <v>30704</v>
      </c>
      <c r="H13" s="249">
        <f t="shared" si="0"/>
        <v>17515</v>
      </c>
    </row>
    <row r="14" spans="1:8" ht="12.75" customHeight="1" x14ac:dyDescent="0.2">
      <c r="A14" s="250">
        <f t="shared" ref="A14:B14" si="10">A13+1</f>
        <v>9</v>
      </c>
      <c r="B14" s="250">
        <f t="shared" si="10"/>
        <v>9</v>
      </c>
      <c r="C14" s="250">
        <f t="shared" si="2"/>
        <v>9</v>
      </c>
      <c r="D14" s="250">
        <f t="shared" si="2"/>
        <v>10</v>
      </c>
      <c r="E14" s="247">
        <f t="shared" si="3"/>
        <v>36708</v>
      </c>
      <c r="F14" s="247">
        <f t="shared" si="3"/>
        <v>36708</v>
      </c>
      <c r="G14" s="244">
        <f t="shared" si="4"/>
        <v>31042</v>
      </c>
      <c r="H14" s="249">
        <f t="shared" si="0"/>
        <v>17711</v>
      </c>
    </row>
    <row r="15" spans="1:8" ht="12.75" customHeight="1" x14ac:dyDescent="0.2">
      <c r="A15" s="250">
        <f t="shared" ref="A15:B15" si="11">A14+1</f>
        <v>10</v>
      </c>
      <c r="B15" s="250">
        <f t="shared" si="11"/>
        <v>10</v>
      </c>
      <c r="C15" s="250">
        <f t="shared" si="2"/>
        <v>10</v>
      </c>
      <c r="D15" s="250">
        <f t="shared" si="2"/>
        <v>11</v>
      </c>
      <c r="E15" s="247">
        <f t="shared" si="3"/>
        <v>37241</v>
      </c>
      <c r="F15" s="247">
        <f t="shared" si="3"/>
        <v>37241</v>
      </c>
      <c r="G15" s="244">
        <f t="shared" si="4"/>
        <v>31380</v>
      </c>
      <c r="H15" s="249">
        <f t="shared" si="0"/>
        <v>17907</v>
      </c>
    </row>
    <row r="16" spans="1:8" ht="12.75" customHeight="1" x14ac:dyDescent="0.2">
      <c r="A16" s="250">
        <f t="shared" ref="A16:B16" si="12">A15+1</f>
        <v>11</v>
      </c>
      <c r="B16" s="250">
        <f t="shared" si="12"/>
        <v>11</v>
      </c>
      <c r="C16" s="250">
        <f t="shared" si="2"/>
        <v>11</v>
      </c>
      <c r="D16" s="250">
        <f t="shared" si="2"/>
        <v>12</v>
      </c>
      <c r="E16" s="247">
        <f t="shared" si="3"/>
        <v>37774</v>
      </c>
      <c r="F16" s="247">
        <f t="shared" si="3"/>
        <v>37774</v>
      </c>
      <c r="G16" s="244">
        <f t="shared" si="4"/>
        <v>31718</v>
      </c>
      <c r="H16" s="249">
        <f t="shared" si="0"/>
        <v>18103</v>
      </c>
    </row>
    <row r="17" spans="1:8" ht="12.75" customHeight="1" x14ac:dyDescent="0.2">
      <c r="A17" s="250">
        <f t="shared" ref="A17:B17" si="13">A16+1</f>
        <v>12</v>
      </c>
      <c r="B17" s="250">
        <f t="shared" si="13"/>
        <v>12</v>
      </c>
      <c r="C17" s="250">
        <f t="shared" si="2"/>
        <v>12</v>
      </c>
      <c r="D17" s="250">
        <f t="shared" si="2"/>
        <v>13</v>
      </c>
      <c r="E17" s="247">
        <f t="shared" si="3"/>
        <v>38307</v>
      </c>
      <c r="F17" s="247">
        <f t="shared" si="3"/>
        <v>38307</v>
      </c>
      <c r="G17" s="244">
        <f t="shared" si="4"/>
        <v>32056</v>
      </c>
      <c r="H17" s="249">
        <f t="shared" si="0"/>
        <v>18299</v>
      </c>
    </row>
    <row r="18" spans="1:8" ht="12.75" customHeight="1" x14ac:dyDescent="0.2">
      <c r="A18" s="250">
        <f t="shared" ref="A18:B18" si="14">A17+1</f>
        <v>13</v>
      </c>
      <c r="B18" s="250">
        <f t="shared" si="14"/>
        <v>13</v>
      </c>
      <c r="C18" s="250">
        <f t="shared" si="2"/>
        <v>13</v>
      </c>
      <c r="D18" s="250">
        <f t="shared" si="2"/>
        <v>14</v>
      </c>
      <c r="E18" s="247">
        <f t="shared" si="3"/>
        <v>38840</v>
      </c>
      <c r="F18" s="247">
        <f t="shared" si="3"/>
        <v>38840</v>
      </c>
      <c r="G18" s="244">
        <f t="shared" si="4"/>
        <v>32394</v>
      </c>
      <c r="H18" s="249">
        <f t="shared" si="0"/>
        <v>18495</v>
      </c>
    </row>
    <row r="19" spans="1:8" ht="12.75" customHeight="1" x14ac:dyDescent="0.2">
      <c r="A19" s="250">
        <f t="shared" ref="A19:B19" si="15">A18+1</f>
        <v>14</v>
      </c>
      <c r="B19" s="250">
        <f t="shared" si="15"/>
        <v>14</v>
      </c>
      <c r="C19" s="250">
        <f t="shared" si="2"/>
        <v>14</v>
      </c>
      <c r="D19" s="250">
        <f t="shared" si="2"/>
        <v>15</v>
      </c>
      <c r="E19" s="247">
        <f t="shared" si="3"/>
        <v>39373</v>
      </c>
      <c r="F19" s="247">
        <f t="shared" si="3"/>
        <v>39373</v>
      </c>
      <c r="G19" s="244">
        <f t="shared" si="4"/>
        <v>32732</v>
      </c>
      <c r="H19" s="249">
        <f t="shared" si="0"/>
        <v>18691</v>
      </c>
    </row>
    <row r="20" spans="1:8" ht="12.75" customHeight="1" x14ac:dyDescent="0.2">
      <c r="A20" s="250">
        <f t="shared" ref="A20:B20" si="16">A19+1</f>
        <v>15</v>
      </c>
      <c r="B20" s="250">
        <f t="shared" si="16"/>
        <v>15</v>
      </c>
      <c r="C20" s="250">
        <f t="shared" si="2"/>
        <v>15</v>
      </c>
      <c r="D20" s="250">
        <f t="shared" si="2"/>
        <v>16</v>
      </c>
      <c r="E20" s="247">
        <f t="shared" si="3"/>
        <v>39906</v>
      </c>
      <c r="F20" s="247">
        <f t="shared" si="3"/>
        <v>39906</v>
      </c>
      <c r="G20" s="244">
        <f t="shared" si="4"/>
        <v>33070</v>
      </c>
      <c r="H20" s="249">
        <f t="shared" si="0"/>
        <v>18887</v>
      </c>
    </row>
    <row r="21" spans="1:8" ht="12.75" customHeight="1" x14ac:dyDescent="0.2">
      <c r="A21" s="250">
        <f t="shared" ref="A21:B21" si="17">A20+1</f>
        <v>16</v>
      </c>
      <c r="B21" s="250">
        <f t="shared" si="17"/>
        <v>16</v>
      </c>
      <c r="C21" s="250">
        <f t="shared" si="2"/>
        <v>16</v>
      </c>
      <c r="D21" s="250">
        <f t="shared" si="2"/>
        <v>17</v>
      </c>
      <c r="E21" s="247">
        <f t="shared" si="3"/>
        <v>40439</v>
      </c>
      <c r="F21" s="247">
        <f t="shared" si="3"/>
        <v>40439</v>
      </c>
      <c r="G21" s="244">
        <f t="shared" si="4"/>
        <v>33408</v>
      </c>
      <c r="H21" s="249">
        <f t="shared" si="0"/>
        <v>19083</v>
      </c>
    </row>
    <row r="22" spans="1:8" ht="12.75" customHeight="1" x14ac:dyDescent="0.2">
      <c r="A22" s="250">
        <f t="shared" ref="A22:B22" si="18">A21+1</f>
        <v>17</v>
      </c>
      <c r="B22" s="250">
        <f t="shared" si="18"/>
        <v>17</v>
      </c>
      <c r="C22" s="250">
        <f t="shared" si="2"/>
        <v>17</v>
      </c>
      <c r="D22" s="250">
        <f t="shared" si="2"/>
        <v>18</v>
      </c>
      <c r="E22" s="247">
        <f t="shared" si="3"/>
        <v>40972</v>
      </c>
      <c r="F22" s="247">
        <f t="shared" si="3"/>
        <v>40972</v>
      </c>
      <c r="G22" s="244">
        <f t="shared" si="4"/>
        <v>33746</v>
      </c>
      <c r="H22" s="249">
        <f t="shared" si="0"/>
        <v>19279</v>
      </c>
    </row>
    <row r="23" spans="1:8" ht="12.75" customHeight="1" x14ac:dyDescent="0.2">
      <c r="A23" s="250">
        <f t="shared" ref="A23:B23" si="19">A22+1</f>
        <v>18</v>
      </c>
      <c r="B23" s="250">
        <f t="shared" si="19"/>
        <v>18</v>
      </c>
      <c r="C23" s="250">
        <f t="shared" si="2"/>
        <v>18</v>
      </c>
      <c r="D23" s="250">
        <f t="shared" si="2"/>
        <v>19</v>
      </c>
      <c r="E23" s="247">
        <f t="shared" si="3"/>
        <v>41505</v>
      </c>
      <c r="F23" s="247">
        <f t="shared" si="3"/>
        <v>41505</v>
      </c>
      <c r="G23" s="244">
        <f t="shared" si="4"/>
        <v>34084</v>
      </c>
      <c r="H23" s="249">
        <f t="shared" si="0"/>
        <v>19475</v>
      </c>
    </row>
    <row r="24" spans="1:8" ht="12.75" customHeight="1" x14ac:dyDescent="0.2">
      <c r="A24" s="250">
        <f t="shared" ref="A24:B24" si="20">A23+1</f>
        <v>19</v>
      </c>
      <c r="B24" s="250">
        <f t="shared" si="20"/>
        <v>19</v>
      </c>
      <c r="C24" s="250">
        <f t="shared" si="2"/>
        <v>19</v>
      </c>
      <c r="D24" s="250">
        <f t="shared" si="2"/>
        <v>20</v>
      </c>
      <c r="E24" s="247">
        <f t="shared" si="3"/>
        <v>42038</v>
      </c>
      <c r="F24" s="247">
        <f t="shared" si="3"/>
        <v>42038</v>
      </c>
      <c r="G24" s="244">
        <f t="shared" si="4"/>
        <v>34422</v>
      </c>
      <c r="H24" s="249">
        <f t="shared" si="0"/>
        <v>19671</v>
      </c>
    </row>
    <row r="25" spans="1:8" ht="12.75" customHeight="1" x14ac:dyDescent="0.2">
      <c r="A25" s="250">
        <f t="shared" ref="A25:B25" si="21">A24+1</f>
        <v>20</v>
      </c>
      <c r="B25" s="250">
        <f t="shared" si="21"/>
        <v>20</v>
      </c>
      <c r="C25" s="250">
        <f t="shared" si="2"/>
        <v>20</v>
      </c>
      <c r="D25" s="250">
        <f t="shared" si="2"/>
        <v>21</v>
      </c>
      <c r="E25" s="247">
        <f t="shared" si="3"/>
        <v>42571</v>
      </c>
      <c r="F25" s="247">
        <f t="shared" si="3"/>
        <v>42571</v>
      </c>
      <c r="G25" s="244">
        <f t="shared" si="4"/>
        <v>34760</v>
      </c>
      <c r="H25" s="249">
        <f t="shared" si="0"/>
        <v>19867</v>
      </c>
    </row>
    <row r="26" spans="1:8" ht="12.75" customHeight="1" x14ac:dyDescent="0.2">
      <c r="A26" s="250">
        <f t="shared" ref="A26" si="22">A25+1</f>
        <v>21</v>
      </c>
      <c r="B26" s="250">
        <f t="shared" ref="B26:C39" si="23">B25+1</f>
        <v>21</v>
      </c>
      <c r="C26" s="250">
        <f t="shared" si="23"/>
        <v>21</v>
      </c>
      <c r="D26" s="250">
        <f t="shared" ref="D26:D39" si="24">D25+1</f>
        <v>22</v>
      </c>
      <c r="E26" s="247">
        <f t="shared" si="3"/>
        <v>43104</v>
      </c>
      <c r="F26" s="247">
        <f t="shared" si="3"/>
        <v>43104</v>
      </c>
      <c r="G26" s="244">
        <f t="shared" si="4"/>
        <v>35098</v>
      </c>
      <c r="H26" s="249">
        <f t="shared" si="0"/>
        <v>20063</v>
      </c>
    </row>
    <row r="27" spans="1:8" ht="12.75" customHeight="1" x14ac:dyDescent="0.2">
      <c r="A27" s="250">
        <f t="shared" ref="A27" si="25">A26+1</f>
        <v>22</v>
      </c>
      <c r="B27" s="250">
        <f t="shared" si="23"/>
        <v>22</v>
      </c>
      <c r="C27" s="250">
        <f t="shared" si="23"/>
        <v>22</v>
      </c>
      <c r="D27" s="250">
        <f t="shared" si="24"/>
        <v>23</v>
      </c>
      <c r="E27" s="247">
        <f t="shared" si="3"/>
        <v>43637</v>
      </c>
      <c r="F27" s="247">
        <f t="shared" si="3"/>
        <v>43637</v>
      </c>
      <c r="G27" s="244">
        <f t="shared" si="4"/>
        <v>35436</v>
      </c>
      <c r="H27" s="249">
        <f t="shared" si="0"/>
        <v>20259</v>
      </c>
    </row>
    <row r="28" spans="1:8" ht="12.75" customHeight="1" x14ac:dyDescent="0.2">
      <c r="A28" s="250">
        <f t="shared" ref="A28" si="26">A27+1</f>
        <v>23</v>
      </c>
      <c r="B28" s="250">
        <f t="shared" si="23"/>
        <v>23</v>
      </c>
      <c r="C28" s="250">
        <f t="shared" si="23"/>
        <v>23</v>
      </c>
      <c r="D28" s="250">
        <f t="shared" si="24"/>
        <v>24</v>
      </c>
      <c r="E28" s="247">
        <f>E27+533+1</f>
        <v>44171</v>
      </c>
      <c r="F28" s="247">
        <f t="shared" ref="F28:F39" si="27">F27+533</f>
        <v>44170</v>
      </c>
      <c r="G28" s="244">
        <f t="shared" si="4"/>
        <v>35774</v>
      </c>
      <c r="H28" s="249">
        <f t="shared" si="0"/>
        <v>20455</v>
      </c>
    </row>
    <row r="29" spans="1:8" ht="12.75" customHeight="1" x14ac:dyDescent="0.2">
      <c r="A29" s="250">
        <f t="shared" ref="A29" si="28">A28+1</f>
        <v>24</v>
      </c>
      <c r="B29" s="250">
        <f t="shared" si="23"/>
        <v>24</v>
      </c>
      <c r="C29" s="250">
        <f t="shared" si="23"/>
        <v>24</v>
      </c>
      <c r="D29" s="250">
        <f t="shared" si="24"/>
        <v>25</v>
      </c>
      <c r="E29" s="247">
        <f>E28+533+1</f>
        <v>44705</v>
      </c>
      <c r="F29" s="247">
        <f t="shared" si="27"/>
        <v>44703</v>
      </c>
      <c r="G29" s="244">
        <f t="shared" si="4"/>
        <v>36112</v>
      </c>
      <c r="H29" s="249">
        <f t="shared" si="0"/>
        <v>20651</v>
      </c>
    </row>
    <row r="30" spans="1:8" ht="12.75" customHeight="1" x14ac:dyDescent="0.2">
      <c r="A30" s="250">
        <f t="shared" ref="A30" si="29">A29+1</f>
        <v>25</v>
      </c>
      <c r="B30" s="250">
        <f t="shared" si="23"/>
        <v>25</v>
      </c>
      <c r="C30" s="250">
        <f t="shared" si="23"/>
        <v>25</v>
      </c>
      <c r="D30" s="250">
        <f t="shared" si="24"/>
        <v>26</v>
      </c>
      <c r="E30" s="247">
        <f>E29+533</f>
        <v>45238</v>
      </c>
      <c r="F30" s="247">
        <f t="shared" si="27"/>
        <v>45236</v>
      </c>
      <c r="G30" s="244">
        <f t="shared" si="4"/>
        <v>36450</v>
      </c>
      <c r="H30" s="249">
        <f t="shared" si="0"/>
        <v>20847</v>
      </c>
    </row>
    <row r="31" spans="1:8" x14ac:dyDescent="0.2">
      <c r="A31" s="250">
        <f t="shared" ref="A31" si="30">A30+1</f>
        <v>26</v>
      </c>
      <c r="B31" s="250">
        <f t="shared" si="23"/>
        <v>26</v>
      </c>
      <c r="C31" s="250">
        <f t="shared" si="23"/>
        <v>26</v>
      </c>
      <c r="D31" s="250">
        <f t="shared" si="24"/>
        <v>27</v>
      </c>
      <c r="E31" s="247">
        <f>E30+533</f>
        <v>45771</v>
      </c>
      <c r="F31" s="247">
        <f t="shared" si="27"/>
        <v>45769</v>
      </c>
      <c r="G31" s="244">
        <f t="shared" si="4"/>
        <v>36788</v>
      </c>
      <c r="H31" s="249">
        <f t="shared" si="0"/>
        <v>21043</v>
      </c>
    </row>
    <row r="32" spans="1:8" x14ac:dyDescent="0.2">
      <c r="A32" s="250">
        <f t="shared" ref="A32" si="31">A31+1</f>
        <v>27</v>
      </c>
      <c r="B32" s="250">
        <f t="shared" si="23"/>
        <v>27</v>
      </c>
      <c r="C32" s="250">
        <f t="shared" si="23"/>
        <v>27</v>
      </c>
      <c r="D32" s="250">
        <f t="shared" si="24"/>
        <v>28</v>
      </c>
      <c r="E32" s="247">
        <f t="shared" ref="E32:E39" si="32">E31+533</f>
        <v>46304</v>
      </c>
      <c r="F32" s="247">
        <f t="shared" si="27"/>
        <v>46302</v>
      </c>
      <c r="G32" s="244">
        <f t="shared" si="4"/>
        <v>37126</v>
      </c>
      <c r="H32" s="249">
        <f t="shared" si="0"/>
        <v>21239</v>
      </c>
    </row>
    <row r="33" spans="1:8" x14ac:dyDescent="0.2">
      <c r="A33" s="250">
        <f t="shared" ref="A33" si="33">A32+1</f>
        <v>28</v>
      </c>
      <c r="B33" s="250">
        <f t="shared" si="23"/>
        <v>28</v>
      </c>
      <c r="C33" s="250">
        <f t="shared" si="23"/>
        <v>28</v>
      </c>
      <c r="D33" s="250">
        <f t="shared" si="24"/>
        <v>29</v>
      </c>
      <c r="E33" s="247">
        <f t="shared" si="32"/>
        <v>46837</v>
      </c>
      <c r="F33" s="247">
        <f t="shared" si="27"/>
        <v>46835</v>
      </c>
      <c r="G33" s="244">
        <f t="shared" si="4"/>
        <v>37464</v>
      </c>
      <c r="H33" s="249">
        <f t="shared" si="0"/>
        <v>21435</v>
      </c>
    </row>
    <row r="34" spans="1:8" x14ac:dyDescent="0.2">
      <c r="A34" s="250">
        <f t="shared" ref="A34" si="34">A33+1</f>
        <v>29</v>
      </c>
      <c r="B34" s="250">
        <f t="shared" si="23"/>
        <v>29</v>
      </c>
      <c r="C34" s="250">
        <f t="shared" si="23"/>
        <v>29</v>
      </c>
      <c r="D34" s="250">
        <f t="shared" si="24"/>
        <v>30</v>
      </c>
      <c r="E34" s="247">
        <f t="shared" si="32"/>
        <v>47370</v>
      </c>
      <c r="F34" s="247">
        <f t="shared" si="27"/>
        <v>47368</v>
      </c>
      <c r="G34" s="244">
        <f t="shared" si="4"/>
        <v>37802</v>
      </c>
      <c r="H34" s="249">
        <f t="shared" si="0"/>
        <v>21631</v>
      </c>
    </row>
    <row r="35" spans="1:8" x14ac:dyDescent="0.2">
      <c r="A35" s="250">
        <f t="shared" ref="A35" si="35">A34+1</f>
        <v>30</v>
      </c>
      <c r="B35" s="250">
        <f t="shared" si="23"/>
        <v>30</v>
      </c>
      <c r="C35" s="250">
        <f t="shared" si="23"/>
        <v>30</v>
      </c>
      <c r="D35" s="250">
        <f t="shared" si="24"/>
        <v>31</v>
      </c>
      <c r="E35" s="247">
        <f t="shared" si="32"/>
        <v>47903</v>
      </c>
      <c r="F35" s="247">
        <f t="shared" si="27"/>
        <v>47901</v>
      </c>
      <c r="G35" s="244">
        <f t="shared" si="4"/>
        <v>38140</v>
      </c>
      <c r="H35" s="249">
        <f t="shared" si="0"/>
        <v>21827</v>
      </c>
    </row>
    <row r="36" spans="1:8" x14ac:dyDescent="0.2">
      <c r="A36" s="250">
        <f t="shared" ref="A36" si="36">A35+1</f>
        <v>31</v>
      </c>
      <c r="B36" s="250">
        <f t="shared" si="23"/>
        <v>31</v>
      </c>
      <c r="C36" s="250">
        <f t="shared" si="23"/>
        <v>31</v>
      </c>
      <c r="D36" s="250">
        <f t="shared" si="24"/>
        <v>32</v>
      </c>
      <c r="E36" s="247">
        <f t="shared" si="32"/>
        <v>48436</v>
      </c>
      <c r="F36" s="247">
        <f t="shared" si="27"/>
        <v>48434</v>
      </c>
      <c r="G36" s="244">
        <f t="shared" si="4"/>
        <v>38478</v>
      </c>
      <c r="H36" s="249">
        <f t="shared" si="0"/>
        <v>22023</v>
      </c>
    </row>
    <row r="37" spans="1:8" x14ac:dyDescent="0.2">
      <c r="A37" s="250">
        <f t="shared" ref="A37" si="37">A36+1</f>
        <v>32</v>
      </c>
      <c r="B37" s="250">
        <f t="shared" si="23"/>
        <v>32</v>
      </c>
      <c r="C37" s="250">
        <f t="shared" si="23"/>
        <v>32</v>
      </c>
      <c r="D37" s="250">
        <f t="shared" si="24"/>
        <v>33</v>
      </c>
      <c r="E37" s="247">
        <f t="shared" si="32"/>
        <v>48969</v>
      </c>
      <c r="F37" s="247">
        <f t="shared" si="27"/>
        <v>48967</v>
      </c>
      <c r="G37" s="244">
        <f t="shared" si="4"/>
        <v>38816</v>
      </c>
      <c r="H37" s="249">
        <f t="shared" si="0"/>
        <v>22219</v>
      </c>
    </row>
    <row r="38" spans="1:8" x14ac:dyDescent="0.2">
      <c r="A38" s="250">
        <f t="shared" ref="A38" si="38">A37+1</f>
        <v>33</v>
      </c>
      <c r="B38" s="250">
        <f t="shared" si="23"/>
        <v>33</v>
      </c>
      <c r="C38" s="250">
        <f t="shared" si="23"/>
        <v>33</v>
      </c>
      <c r="D38" s="250">
        <f t="shared" si="24"/>
        <v>34</v>
      </c>
      <c r="E38" s="247">
        <f t="shared" si="32"/>
        <v>49502</v>
      </c>
      <c r="F38" s="247">
        <f t="shared" si="27"/>
        <v>49500</v>
      </c>
      <c r="G38" s="244">
        <f t="shared" si="4"/>
        <v>39154</v>
      </c>
      <c r="H38" s="249">
        <f t="shared" si="0"/>
        <v>22415</v>
      </c>
    </row>
    <row r="39" spans="1:8" x14ac:dyDescent="0.2">
      <c r="A39" s="250">
        <f t="shared" ref="A39" si="39">A38+1</f>
        <v>34</v>
      </c>
      <c r="B39" s="250">
        <f t="shared" si="23"/>
        <v>34</v>
      </c>
      <c r="C39" s="250">
        <f t="shared" si="23"/>
        <v>34</v>
      </c>
      <c r="D39" s="250">
        <f t="shared" si="24"/>
        <v>35</v>
      </c>
      <c r="E39" s="247">
        <f t="shared" si="32"/>
        <v>50035</v>
      </c>
      <c r="F39" s="247">
        <f t="shared" si="27"/>
        <v>50033</v>
      </c>
      <c r="G39" s="244">
        <f t="shared" si="4"/>
        <v>39492</v>
      </c>
      <c r="H39" s="249">
        <f t="shared" si="0"/>
        <v>22611</v>
      </c>
    </row>
    <row r="40" spans="1:8" x14ac:dyDescent="0.2">
      <c r="A40" s="440"/>
      <c r="B40" s="440"/>
      <c r="C40" s="440"/>
      <c r="D40" s="440"/>
      <c r="E40" s="440"/>
      <c r="F40" s="440"/>
      <c r="G40" s="440"/>
      <c r="H40" s="440"/>
    </row>
    <row r="41" spans="1:8" ht="13.5" thickBot="1" x14ac:dyDescent="0.25">
      <c r="A41" s="440"/>
      <c r="B41" s="440"/>
      <c r="C41" s="440"/>
      <c r="D41" s="440"/>
      <c r="E41" s="440"/>
      <c r="F41" s="440"/>
      <c r="G41" s="440"/>
      <c r="H41" s="440"/>
    </row>
    <row r="42" spans="1:8" ht="13.5" thickBot="1" x14ac:dyDescent="0.25">
      <c r="A42" s="631" t="s">
        <v>295</v>
      </c>
      <c r="B42" s="600"/>
      <c r="C42" s="440"/>
      <c r="D42" s="440"/>
      <c r="E42" s="440"/>
      <c r="F42" s="440"/>
      <c r="G42" s="440"/>
      <c r="H42" s="440"/>
    </row>
    <row r="43" spans="1:8" ht="13.5" thickBot="1" x14ac:dyDescent="0.25">
      <c r="A43" s="601">
        <v>15</v>
      </c>
      <c r="B43" s="602" t="s">
        <v>296</v>
      </c>
      <c r="C43" s="440"/>
      <c r="D43" s="440"/>
      <c r="E43" s="440"/>
      <c r="F43" s="440"/>
      <c r="G43" s="440"/>
      <c r="H43" s="440"/>
    </row>
  </sheetData>
  <phoneticPr fontId="46" type="noConversion"/>
  <pageMargins left="0.63" right="0.27" top="1.58" bottom="1" header="0.5" footer="0.5"/>
  <pageSetup orientation="portrait" r:id="rId1"/>
  <headerFooter alignWithMargins="0">
    <oddHeader>&amp;C&amp;"Times New Roman,Bold"&amp;20Liberty County School Board
Maintenance/Mechanic Personnel Salary Schedule 
Fiscal Year 2023-2024</oddHeader>
    <oddFooter>&amp;L
&amp;"Times New Roman,Bold"&amp;11APPROVED: June 29, 2023&amp;R
Page 28</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I45"/>
  <sheetViews>
    <sheetView topLeftCell="A12" zoomScaleNormal="100" workbookViewId="0">
      <selection activeCell="A45" sqref="A45:G45"/>
    </sheetView>
  </sheetViews>
  <sheetFormatPr defaultRowHeight="12.75" customHeight="1" x14ac:dyDescent="0.2"/>
  <cols>
    <col min="1" max="4" width="11" customWidth="1"/>
    <col min="5" max="5" width="16.85546875" customWidth="1"/>
    <col min="6" max="6" width="15.5703125" customWidth="1"/>
    <col min="7" max="7" width="14.7109375" customWidth="1"/>
    <col min="8" max="14" width="9.140625" customWidth="1"/>
  </cols>
  <sheetData>
    <row r="1" spans="1:7" ht="7.5" customHeight="1" thickBot="1" x14ac:dyDescent="0.25">
      <c r="A1" s="440"/>
      <c r="B1" s="440"/>
      <c r="C1" s="440"/>
      <c r="D1" s="440"/>
      <c r="E1" s="572"/>
      <c r="F1" s="72"/>
      <c r="G1" s="72"/>
    </row>
    <row r="2" spans="1:7" ht="42" customHeight="1" thickBot="1" x14ac:dyDescent="0.25">
      <c r="A2" s="868" t="s">
        <v>683</v>
      </c>
      <c r="B2" s="868" t="s">
        <v>670</v>
      </c>
      <c r="C2" s="263" t="s">
        <v>669</v>
      </c>
      <c r="D2" s="251" t="s">
        <v>191</v>
      </c>
      <c r="E2" s="280" t="s">
        <v>297</v>
      </c>
      <c r="F2" s="865" t="s">
        <v>298</v>
      </c>
      <c r="G2" s="252" t="s">
        <v>299</v>
      </c>
    </row>
    <row r="3" spans="1:7" ht="18" customHeight="1" thickBot="1" x14ac:dyDescent="0.25">
      <c r="A3" s="964" t="s">
        <v>18</v>
      </c>
      <c r="B3" s="964" t="s">
        <v>18</v>
      </c>
      <c r="C3" s="570" t="s">
        <v>18</v>
      </c>
      <c r="D3" s="253"/>
      <c r="E3" s="254" t="s">
        <v>300</v>
      </c>
      <c r="F3" s="255" t="s">
        <v>301</v>
      </c>
      <c r="G3" s="256" t="s">
        <v>302</v>
      </c>
    </row>
    <row r="4" spans="1:7" ht="4.5" customHeight="1" thickBot="1" x14ac:dyDescent="0.25">
      <c r="A4" s="965"/>
      <c r="B4" s="965"/>
      <c r="C4" s="257"/>
      <c r="D4" s="257"/>
      <c r="E4" s="258"/>
      <c r="F4" s="238"/>
      <c r="G4" s="259"/>
    </row>
    <row r="5" spans="1:7" ht="12.75" customHeight="1" x14ac:dyDescent="0.2">
      <c r="A5" s="966">
        <v>0</v>
      </c>
      <c r="B5" s="966">
        <v>0</v>
      </c>
      <c r="C5" s="571">
        <v>0</v>
      </c>
      <c r="D5" s="340">
        <v>0</v>
      </c>
      <c r="E5" s="288">
        <v>23792</v>
      </c>
      <c r="F5" s="245">
        <v>23585</v>
      </c>
      <c r="G5" s="243">
        <v>11790</v>
      </c>
    </row>
    <row r="6" spans="1:7" ht="12.75" customHeight="1" x14ac:dyDescent="0.2">
      <c r="A6" s="606">
        <v>0</v>
      </c>
      <c r="B6" s="606">
        <v>0</v>
      </c>
      <c r="C6" s="768">
        <v>0</v>
      </c>
      <c r="D6" s="768">
        <v>1</v>
      </c>
      <c r="E6" s="769">
        <v>23792</v>
      </c>
      <c r="F6" s="770">
        <v>23585</v>
      </c>
      <c r="G6" s="766">
        <v>11790</v>
      </c>
    </row>
    <row r="7" spans="1:7" ht="12.75" customHeight="1" x14ac:dyDescent="0.2">
      <c r="A7" s="226">
        <v>0</v>
      </c>
      <c r="B7" s="226">
        <v>0</v>
      </c>
      <c r="C7" s="260">
        <f>C5+1</f>
        <v>1</v>
      </c>
      <c r="D7" s="260">
        <v>2</v>
      </c>
      <c r="E7" s="261">
        <v>23792</v>
      </c>
      <c r="F7" s="242">
        <v>23585</v>
      </c>
      <c r="G7" s="244">
        <v>11790</v>
      </c>
    </row>
    <row r="8" spans="1:7" ht="12.75" customHeight="1" x14ac:dyDescent="0.2">
      <c r="A8" s="226">
        <v>0</v>
      </c>
      <c r="B8" s="226">
        <f t="shared" ref="A8:B40" si="0">B7+1</f>
        <v>1</v>
      </c>
      <c r="C8" s="260">
        <f t="shared" ref="C8:D23" si="1">C7+1</f>
        <v>2</v>
      </c>
      <c r="D8" s="260">
        <v>3</v>
      </c>
      <c r="E8" s="261">
        <v>23792</v>
      </c>
      <c r="F8" s="242">
        <v>23585</v>
      </c>
      <c r="G8" s="244">
        <v>11790</v>
      </c>
    </row>
    <row r="9" spans="1:7" ht="12.75" customHeight="1" x14ac:dyDescent="0.2">
      <c r="A9" s="226">
        <f t="shared" si="0"/>
        <v>1</v>
      </c>
      <c r="B9" s="226">
        <f t="shared" si="0"/>
        <v>2</v>
      </c>
      <c r="C9" s="260">
        <f t="shared" si="1"/>
        <v>3</v>
      </c>
      <c r="D9" s="260">
        <f t="shared" si="1"/>
        <v>4</v>
      </c>
      <c r="E9" s="261">
        <f t="shared" ref="E9:F23" si="2">E8+147</f>
        <v>23939</v>
      </c>
      <c r="F9" s="242">
        <f t="shared" si="2"/>
        <v>23732</v>
      </c>
      <c r="G9" s="244">
        <f t="shared" ref="G9:G40" si="3">G8+52</f>
        <v>11842</v>
      </c>
    </row>
    <row r="10" spans="1:7" ht="12.75" customHeight="1" x14ac:dyDescent="0.2">
      <c r="A10" s="226">
        <f t="shared" si="0"/>
        <v>2</v>
      </c>
      <c r="B10" s="226">
        <f t="shared" si="0"/>
        <v>3</v>
      </c>
      <c r="C10" s="260">
        <f t="shared" si="1"/>
        <v>4</v>
      </c>
      <c r="D10" s="260">
        <f t="shared" si="1"/>
        <v>5</v>
      </c>
      <c r="E10" s="261">
        <f t="shared" si="2"/>
        <v>24086</v>
      </c>
      <c r="F10" s="242">
        <f t="shared" si="2"/>
        <v>23879</v>
      </c>
      <c r="G10" s="244">
        <f t="shared" si="3"/>
        <v>11894</v>
      </c>
    </row>
    <row r="11" spans="1:7" ht="12.75" customHeight="1" x14ac:dyDescent="0.2">
      <c r="A11" s="226">
        <f t="shared" si="0"/>
        <v>3</v>
      </c>
      <c r="B11" s="226">
        <f t="shared" si="0"/>
        <v>4</v>
      </c>
      <c r="C11" s="260">
        <f t="shared" si="1"/>
        <v>5</v>
      </c>
      <c r="D11" s="260">
        <f t="shared" si="1"/>
        <v>6</v>
      </c>
      <c r="E11" s="261">
        <f t="shared" si="2"/>
        <v>24233</v>
      </c>
      <c r="F11" s="242">
        <f t="shared" si="2"/>
        <v>24026</v>
      </c>
      <c r="G11" s="244">
        <f t="shared" si="3"/>
        <v>11946</v>
      </c>
    </row>
    <row r="12" spans="1:7" ht="12.75" customHeight="1" x14ac:dyDescent="0.2">
      <c r="A12" s="226">
        <f t="shared" si="0"/>
        <v>4</v>
      </c>
      <c r="B12" s="226">
        <f t="shared" si="0"/>
        <v>5</v>
      </c>
      <c r="C12" s="260">
        <f t="shared" si="1"/>
        <v>6</v>
      </c>
      <c r="D12" s="260">
        <f t="shared" si="1"/>
        <v>7</v>
      </c>
      <c r="E12" s="261">
        <f t="shared" si="2"/>
        <v>24380</v>
      </c>
      <c r="F12" s="242">
        <f t="shared" si="2"/>
        <v>24173</v>
      </c>
      <c r="G12" s="244">
        <f t="shared" si="3"/>
        <v>11998</v>
      </c>
    </row>
    <row r="13" spans="1:7" ht="12.75" customHeight="1" x14ac:dyDescent="0.2">
      <c r="A13" s="226">
        <f t="shared" si="0"/>
        <v>5</v>
      </c>
      <c r="B13" s="226">
        <f t="shared" si="0"/>
        <v>6</v>
      </c>
      <c r="C13" s="260">
        <f t="shared" si="1"/>
        <v>7</v>
      </c>
      <c r="D13" s="260">
        <f t="shared" si="1"/>
        <v>8</v>
      </c>
      <c r="E13" s="261">
        <f t="shared" si="2"/>
        <v>24527</v>
      </c>
      <c r="F13" s="242">
        <f t="shared" si="2"/>
        <v>24320</v>
      </c>
      <c r="G13" s="244">
        <f t="shared" si="3"/>
        <v>12050</v>
      </c>
    </row>
    <row r="14" spans="1:7" ht="12.75" customHeight="1" x14ac:dyDescent="0.2">
      <c r="A14" s="226">
        <f t="shared" si="0"/>
        <v>6</v>
      </c>
      <c r="B14" s="226">
        <f t="shared" si="0"/>
        <v>7</v>
      </c>
      <c r="C14" s="260">
        <f t="shared" si="1"/>
        <v>8</v>
      </c>
      <c r="D14" s="260">
        <f t="shared" si="1"/>
        <v>9</v>
      </c>
      <c r="E14" s="261">
        <f t="shared" si="2"/>
        <v>24674</v>
      </c>
      <c r="F14" s="242">
        <f t="shared" si="2"/>
        <v>24467</v>
      </c>
      <c r="G14" s="244">
        <f t="shared" si="3"/>
        <v>12102</v>
      </c>
    </row>
    <row r="15" spans="1:7" ht="12.75" customHeight="1" x14ac:dyDescent="0.2">
      <c r="A15" s="226">
        <f t="shared" si="0"/>
        <v>7</v>
      </c>
      <c r="B15" s="226">
        <f t="shared" si="0"/>
        <v>8</v>
      </c>
      <c r="C15" s="260">
        <f t="shared" si="1"/>
        <v>9</v>
      </c>
      <c r="D15" s="260">
        <f t="shared" si="1"/>
        <v>10</v>
      </c>
      <c r="E15" s="261">
        <f t="shared" si="2"/>
        <v>24821</v>
      </c>
      <c r="F15" s="242">
        <f t="shared" si="2"/>
        <v>24614</v>
      </c>
      <c r="G15" s="244">
        <f t="shared" si="3"/>
        <v>12154</v>
      </c>
    </row>
    <row r="16" spans="1:7" ht="12.75" customHeight="1" x14ac:dyDescent="0.2">
      <c r="A16" s="226">
        <f t="shared" si="0"/>
        <v>8</v>
      </c>
      <c r="B16" s="226">
        <f t="shared" si="0"/>
        <v>9</v>
      </c>
      <c r="C16" s="260">
        <f t="shared" si="1"/>
        <v>10</v>
      </c>
      <c r="D16" s="260">
        <f t="shared" si="1"/>
        <v>11</v>
      </c>
      <c r="E16" s="261">
        <f t="shared" si="2"/>
        <v>24968</v>
      </c>
      <c r="F16" s="242">
        <f t="shared" si="2"/>
        <v>24761</v>
      </c>
      <c r="G16" s="244">
        <f t="shared" si="3"/>
        <v>12206</v>
      </c>
    </row>
    <row r="17" spans="1:7" ht="12.75" customHeight="1" x14ac:dyDescent="0.2">
      <c r="A17" s="226">
        <f t="shared" si="0"/>
        <v>9</v>
      </c>
      <c r="B17" s="226">
        <f t="shared" si="0"/>
        <v>10</v>
      </c>
      <c r="C17" s="260">
        <f t="shared" si="1"/>
        <v>11</v>
      </c>
      <c r="D17" s="260">
        <f t="shared" si="1"/>
        <v>12</v>
      </c>
      <c r="E17" s="261">
        <f t="shared" si="2"/>
        <v>25115</v>
      </c>
      <c r="F17" s="242">
        <f t="shared" si="2"/>
        <v>24908</v>
      </c>
      <c r="G17" s="244">
        <f t="shared" si="3"/>
        <v>12258</v>
      </c>
    </row>
    <row r="18" spans="1:7" ht="12.75" customHeight="1" x14ac:dyDescent="0.2">
      <c r="A18" s="226">
        <f t="shared" si="0"/>
        <v>10</v>
      </c>
      <c r="B18" s="226">
        <f t="shared" si="0"/>
        <v>11</v>
      </c>
      <c r="C18" s="260">
        <f t="shared" si="1"/>
        <v>12</v>
      </c>
      <c r="D18" s="260">
        <f t="shared" si="1"/>
        <v>13</v>
      </c>
      <c r="E18" s="261">
        <f t="shared" si="2"/>
        <v>25262</v>
      </c>
      <c r="F18" s="242">
        <f t="shared" si="2"/>
        <v>25055</v>
      </c>
      <c r="G18" s="244">
        <f t="shared" si="3"/>
        <v>12310</v>
      </c>
    </row>
    <row r="19" spans="1:7" ht="12.75" customHeight="1" x14ac:dyDescent="0.2">
      <c r="A19" s="226">
        <f t="shared" si="0"/>
        <v>11</v>
      </c>
      <c r="B19" s="226">
        <f t="shared" si="0"/>
        <v>12</v>
      </c>
      <c r="C19" s="260">
        <f t="shared" si="1"/>
        <v>13</v>
      </c>
      <c r="D19" s="260">
        <f t="shared" si="1"/>
        <v>14</v>
      </c>
      <c r="E19" s="261">
        <f t="shared" si="2"/>
        <v>25409</v>
      </c>
      <c r="F19" s="242">
        <f t="shared" si="2"/>
        <v>25202</v>
      </c>
      <c r="G19" s="244">
        <f t="shared" si="3"/>
        <v>12362</v>
      </c>
    </row>
    <row r="20" spans="1:7" ht="12.75" customHeight="1" x14ac:dyDescent="0.2">
      <c r="A20" s="226">
        <f t="shared" si="0"/>
        <v>12</v>
      </c>
      <c r="B20" s="226">
        <f t="shared" si="0"/>
        <v>13</v>
      </c>
      <c r="C20" s="260">
        <f t="shared" si="1"/>
        <v>14</v>
      </c>
      <c r="D20" s="260">
        <f t="shared" si="1"/>
        <v>15</v>
      </c>
      <c r="E20" s="261">
        <f t="shared" si="2"/>
        <v>25556</v>
      </c>
      <c r="F20" s="242">
        <f t="shared" si="2"/>
        <v>25349</v>
      </c>
      <c r="G20" s="244">
        <f t="shared" si="3"/>
        <v>12414</v>
      </c>
    </row>
    <row r="21" spans="1:7" ht="12.75" customHeight="1" x14ac:dyDescent="0.2">
      <c r="A21" s="226">
        <f t="shared" si="0"/>
        <v>13</v>
      </c>
      <c r="B21" s="226">
        <f t="shared" si="0"/>
        <v>14</v>
      </c>
      <c r="C21" s="260">
        <f t="shared" si="1"/>
        <v>15</v>
      </c>
      <c r="D21" s="260">
        <f t="shared" si="1"/>
        <v>16</v>
      </c>
      <c r="E21" s="261">
        <f t="shared" si="2"/>
        <v>25703</v>
      </c>
      <c r="F21" s="242">
        <f t="shared" si="2"/>
        <v>25496</v>
      </c>
      <c r="G21" s="244">
        <f t="shared" si="3"/>
        <v>12466</v>
      </c>
    </row>
    <row r="22" spans="1:7" ht="12.75" customHeight="1" x14ac:dyDescent="0.2">
      <c r="A22" s="226">
        <f t="shared" si="0"/>
        <v>14</v>
      </c>
      <c r="B22" s="226">
        <f t="shared" si="0"/>
        <v>15</v>
      </c>
      <c r="C22" s="260">
        <f t="shared" si="1"/>
        <v>16</v>
      </c>
      <c r="D22" s="260">
        <f t="shared" si="1"/>
        <v>17</v>
      </c>
      <c r="E22" s="261">
        <f t="shared" si="2"/>
        <v>25850</v>
      </c>
      <c r="F22" s="242">
        <f t="shared" si="2"/>
        <v>25643</v>
      </c>
      <c r="G22" s="244">
        <f t="shared" si="3"/>
        <v>12518</v>
      </c>
    </row>
    <row r="23" spans="1:7" ht="12.75" customHeight="1" x14ac:dyDescent="0.2">
      <c r="A23" s="226">
        <f t="shared" si="0"/>
        <v>15</v>
      </c>
      <c r="B23" s="226">
        <f t="shared" si="0"/>
        <v>16</v>
      </c>
      <c r="C23" s="260">
        <f t="shared" si="1"/>
        <v>17</v>
      </c>
      <c r="D23" s="260">
        <f t="shared" si="1"/>
        <v>18</v>
      </c>
      <c r="E23" s="261">
        <f t="shared" si="2"/>
        <v>25997</v>
      </c>
      <c r="F23" s="242">
        <f t="shared" si="2"/>
        <v>25790</v>
      </c>
      <c r="G23" s="244">
        <f t="shared" si="3"/>
        <v>12570</v>
      </c>
    </row>
    <row r="24" spans="1:7" ht="12.75" customHeight="1" x14ac:dyDescent="0.2">
      <c r="A24" s="226">
        <f t="shared" si="0"/>
        <v>16</v>
      </c>
      <c r="B24" s="226">
        <f t="shared" si="0"/>
        <v>17</v>
      </c>
      <c r="C24" s="260">
        <f t="shared" ref="C24:D39" si="4">C23+1</f>
        <v>18</v>
      </c>
      <c r="D24" s="260">
        <f t="shared" si="4"/>
        <v>19</v>
      </c>
      <c r="E24" s="261">
        <f t="shared" ref="E24:F39" si="5">E23+147</f>
        <v>26144</v>
      </c>
      <c r="F24" s="242">
        <f t="shared" si="5"/>
        <v>25937</v>
      </c>
      <c r="G24" s="244">
        <f t="shared" si="3"/>
        <v>12622</v>
      </c>
    </row>
    <row r="25" spans="1:7" ht="12.75" customHeight="1" x14ac:dyDescent="0.2">
      <c r="A25" s="226">
        <f t="shared" si="0"/>
        <v>17</v>
      </c>
      <c r="B25" s="226">
        <f t="shared" si="0"/>
        <v>18</v>
      </c>
      <c r="C25" s="260">
        <f t="shared" si="4"/>
        <v>19</v>
      </c>
      <c r="D25" s="260">
        <f t="shared" si="4"/>
        <v>20</v>
      </c>
      <c r="E25" s="261">
        <f t="shared" si="5"/>
        <v>26291</v>
      </c>
      <c r="F25" s="242">
        <f t="shared" si="5"/>
        <v>26084</v>
      </c>
      <c r="G25" s="244">
        <f t="shared" si="3"/>
        <v>12674</v>
      </c>
    </row>
    <row r="26" spans="1:7" ht="12.75" customHeight="1" x14ac:dyDescent="0.2">
      <c r="A26" s="226">
        <f t="shared" si="0"/>
        <v>18</v>
      </c>
      <c r="B26" s="226">
        <f t="shared" si="0"/>
        <v>19</v>
      </c>
      <c r="C26" s="260">
        <f t="shared" si="4"/>
        <v>20</v>
      </c>
      <c r="D26" s="260">
        <f t="shared" si="4"/>
        <v>21</v>
      </c>
      <c r="E26" s="261">
        <f t="shared" si="5"/>
        <v>26438</v>
      </c>
      <c r="F26" s="242">
        <f t="shared" si="5"/>
        <v>26231</v>
      </c>
      <c r="G26" s="244">
        <f t="shared" si="3"/>
        <v>12726</v>
      </c>
    </row>
    <row r="27" spans="1:7" ht="12.75" customHeight="1" x14ac:dyDescent="0.2">
      <c r="A27" s="226">
        <f t="shared" si="0"/>
        <v>19</v>
      </c>
      <c r="B27" s="226">
        <f t="shared" si="0"/>
        <v>20</v>
      </c>
      <c r="C27" s="260">
        <f t="shared" si="4"/>
        <v>21</v>
      </c>
      <c r="D27" s="260">
        <f t="shared" si="4"/>
        <v>22</v>
      </c>
      <c r="E27" s="261">
        <f t="shared" si="5"/>
        <v>26585</v>
      </c>
      <c r="F27" s="242">
        <f t="shared" si="5"/>
        <v>26378</v>
      </c>
      <c r="G27" s="244">
        <f t="shared" si="3"/>
        <v>12778</v>
      </c>
    </row>
    <row r="28" spans="1:7" ht="12.75" customHeight="1" x14ac:dyDescent="0.2">
      <c r="A28" s="226">
        <f t="shared" si="0"/>
        <v>20</v>
      </c>
      <c r="B28" s="226">
        <f t="shared" si="0"/>
        <v>21</v>
      </c>
      <c r="C28" s="260">
        <f t="shared" si="4"/>
        <v>22</v>
      </c>
      <c r="D28" s="260">
        <f t="shared" si="4"/>
        <v>23</v>
      </c>
      <c r="E28" s="261">
        <f t="shared" si="5"/>
        <v>26732</v>
      </c>
      <c r="F28" s="242">
        <f t="shared" si="5"/>
        <v>26525</v>
      </c>
      <c r="G28" s="244">
        <f t="shared" si="3"/>
        <v>12830</v>
      </c>
    </row>
    <row r="29" spans="1:7" ht="12.75" customHeight="1" x14ac:dyDescent="0.2">
      <c r="A29" s="226">
        <f t="shared" si="0"/>
        <v>21</v>
      </c>
      <c r="B29" s="226">
        <f t="shared" si="0"/>
        <v>22</v>
      </c>
      <c r="C29" s="260">
        <f t="shared" si="4"/>
        <v>23</v>
      </c>
      <c r="D29" s="260">
        <f t="shared" si="4"/>
        <v>24</v>
      </c>
      <c r="E29" s="261">
        <f t="shared" si="5"/>
        <v>26879</v>
      </c>
      <c r="F29" s="242">
        <f t="shared" si="5"/>
        <v>26672</v>
      </c>
      <c r="G29" s="244">
        <f t="shared" si="3"/>
        <v>12882</v>
      </c>
    </row>
    <row r="30" spans="1:7" ht="12.75" customHeight="1" x14ac:dyDescent="0.2">
      <c r="A30" s="226">
        <f t="shared" si="0"/>
        <v>22</v>
      </c>
      <c r="B30" s="226">
        <f t="shared" si="0"/>
        <v>23</v>
      </c>
      <c r="C30" s="260">
        <f t="shared" si="4"/>
        <v>24</v>
      </c>
      <c r="D30" s="260">
        <f t="shared" si="4"/>
        <v>25</v>
      </c>
      <c r="E30" s="261">
        <f t="shared" si="5"/>
        <v>27026</v>
      </c>
      <c r="F30" s="242">
        <f t="shared" si="5"/>
        <v>26819</v>
      </c>
      <c r="G30" s="244">
        <f t="shared" si="3"/>
        <v>12934</v>
      </c>
    </row>
    <row r="31" spans="1:7" ht="12.75" customHeight="1" x14ac:dyDescent="0.2">
      <c r="A31" s="226">
        <f t="shared" si="0"/>
        <v>23</v>
      </c>
      <c r="B31" s="226">
        <f t="shared" si="0"/>
        <v>24</v>
      </c>
      <c r="C31" s="260">
        <f t="shared" si="4"/>
        <v>25</v>
      </c>
      <c r="D31" s="260">
        <f t="shared" si="4"/>
        <v>26</v>
      </c>
      <c r="E31" s="261">
        <f t="shared" si="5"/>
        <v>27173</v>
      </c>
      <c r="F31" s="242">
        <f t="shared" si="5"/>
        <v>26966</v>
      </c>
      <c r="G31" s="244">
        <f t="shared" si="3"/>
        <v>12986</v>
      </c>
    </row>
    <row r="32" spans="1:7" ht="12.75" customHeight="1" x14ac:dyDescent="0.2">
      <c r="A32" s="226">
        <f t="shared" si="0"/>
        <v>24</v>
      </c>
      <c r="B32" s="226">
        <f t="shared" si="0"/>
        <v>25</v>
      </c>
      <c r="C32" s="260">
        <f t="shared" si="4"/>
        <v>26</v>
      </c>
      <c r="D32" s="260">
        <f t="shared" si="4"/>
        <v>27</v>
      </c>
      <c r="E32" s="261">
        <f t="shared" si="5"/>
        <v>27320</v>
      </c>
      <c r="F32" s="242">
        <f t="shared" si="5"/>
        <v>27113</v>
      </c>
      <c r="G32" s="244">
        <f t="shared" si="3"/>
        <v>13038</v>
      </c>
    </row>
    <row r="33" spans="1:7" ht="12.75" customHeight="1" x14ac:dyDescent="0.2">
      <c r="A33" s="226">
        <f t="shared" si="0"/>
        <v>25</v>
      </c>
      <c r="B33" s="226">
        <f t="shared" si="0"/>
        <v>26</v>
      </c>
      <c r="C33" s="260">
        <f t="shared" si="4"/>
        <v>27</v>
      </c>
      <c r="D33" s="260">
        <f t="shared" si="4"/>
        <v>28</v>
      </c>
      <c r="E33" s="261">
        <f t="shared" si="5"/>
        <v>27467</v>
      </c>
      <c r="F33" s="242">
        <f t="shared" si="5"/>
        <v>27260</v>
      </c>
      <c r="G33" s="244">
        <f t="shared" si="3"/>
        <v>13090</v>
      </c>
    </row>
    <row r="34" spans="1:7" x14ac:dyDescent="0.2">
      <c r="A34" s="226">
        <f t="shared" si="0"/>
        <v>26</v>
      </c>
      <c r="B34" s="226">
        <f t="shared" si="0"/>
        <v>27</v>
      </c>
      <c r="C34" s="260">
        <f t="shared" si="4"/>
        <v>28</v>
      </c>
      <c r="D34" s="260">
        <f t="shared" si="4"/>
        <v>29</v>
      </c>
      <c r="E34" s="261">
        <f t="shared" si="5"/>
        <v>27614</v>
      </c>
      <c r="F34" s="242">
        <f t="shared" si="5"/>
        <v>27407</v>
      </c>
      <c r="G34" s="244">
        <f t="shared" si="3"/>
        <v>13142</v>
      </c>
    </row>
    <row r="35" spans="1:7" x14ac:dyDescent="0.2">
      <c r="A35" s="226">
        <f t="shared" si="0"/>
        <v>27</v>
      </c>
      <c r="B35" s="226">
        <f t="shared" si="0"/>
        <v>28</v>
      </c>
      <c r="C35" s="260">
        <f t="shared" si="4"/>
        <v>29</v>
      </c>
      <c r="D35" s="260">
        <f t="shared" si="4"/>
        <v>30</v>
      </c>
      <c r="E35" s="261">
        <f t="shared" si="5"/>
        <v>27761</v>
      </c>
      <c r="F35" s="242">
        <f t="shared" si="5"/>
        <v>27554</v>
      </c>
      <c r="G35" s="244">
        <f t="shared" si="3"/>
        <v>13194</v>
      </c>
    </row>
    <row r="36" spans="1:7" x14ac:dyDescent="0.2">
      <c r="A36" s="226">
        <f t="shared" si="0"/>
        <v>28</v>
      </c>
      <c r="B36" s="226">
        <f t="shared" si="0"/>
        <v>29</v>
      </c>
      <c r="C36" s="260">
        <f t="shared" si="4"/>
        <v>30</v>
      </c>
      <c r="D36" s="260">
        <f t="shared" si="4"/>
        <v>31</v>
      </c>
      <c r="E36" s="261">
        <f t="shared" si="5"/>
        <v>27908</v>
      </c>
      <c r="F36" s="242">
        <f t="shared" si="5"/>
        <v>27701</v>
      </c>
      <c r="G36" s="244">
        <f t="shared" si="3"/>
        <v>13246</v>
      </c>
    </row>
    <row r="37" spans="1:7" x14ac:dyDescent="0.2">
      <c r="A37" s="226">
        <f t="shared" si="0"/>
        <v>29</v>
      </c>
      <c r="B37" s="226">
        <f t="shared" si="0"/>
        <v>30</v>
      </c>
      <c r="C37" s="260">
        <f t="shared" si="4"/>
        <v>31</v>
      </c>
      <c r="D37" s="260">
        <f t="shared" si="4"/>
        <v>32</v>
      </c>
      <c r="E37" s="261">
        <f t="shared" si="5"/>
        <v>28055</v>
      </c>
      <c r="F37" s="242">
        <f t="shared" si="5"/>
        <v>27848</v>
      </c>
      <c r="G37" s="244">
        <f t="shared" si="3"/>
        <v>13298</v>
      </c>
    </row>
    <row r="38" spans="1:7" x14ac:dyDescent="0.2">
      <c r="A38" s="226">
        <f t="shared" si="0"/>
        <v>30</v>
      </c>
      <c r="B38" s="226">
        <f t="shared" si="0"/>
        <v>31</v>
      </c>
      <c r="C38" s="260">
        <f t="shared" si="4"/>
        <v>32</v>
      </c>
      <c r="D38" s="260">
        <f t="shared" si="4"/>
        <v>33</v>
      </c>
      <c r="E38" s="261">
        <f t="shared" si="5"/>
        <v>28202</v>
      </c>
      <c r="F38" s="242">
        <f t="shared" si="5"/>
        <v>27995</v>
      </c>
      <c r="G38" s="244">
        <f t="shared" si="3"/>
        <v>13350</v>
      </c>
    </row>
    <row r="39" spans="1:7" x14ac:dyDescent="0.2">
      <c r="A39" s="226">
        <f t="shared" si="0"/>
        <v>31</v>
      </c>
      <c r="B39" s="226">
        <f t="shared" si="0"/>
        <v>32</v>
      </c>
      <c r="C39" s="260">
        <f t="shared" si="4"/>
        <v>33</v>
      </c>
      <c r="D39" s="260">
        <f t="shared" si="4"/>
        <v>34</v>
      </c>
      <c r="E39" s="261">
        <f t="shared" si="5"/>
        <v>28349</v>
      </c>
      <c r="F39" s="242">
        <f t="shared" si="5"/>
        <v>28142</v>
      </c>
      <c r="G39" s="244">
        <f t="shared" si="3"/>
        <v>13402</v>
      </c>
    </row>
    <row r="40" spans="1:7" ht="13.5" thickBot="1" x14ac:dyDescent="0.25">
      <c r="A40" s="226">
        <f t="shared" si="0"/>
        <v>32</v>
      </c>
      <c r="B40" s="226">
        <f t="shared" si="0"/>
        <v>33</v>
      </c>
      <c r="C40" s="260">
        <f>C39+1</f>
        <v>34</v>
      </c>
      <c r="D40" s="260">
        <f>D39+1</f>
        <v>35</v>
      </c>
      <c r="E40" s="261">
        <f>E39+147</f>
        <v>28496</v>
      </c>
      <c r="F40" s="242">
        <f>F39+147</f>
        <v>28289</v>
      </c>
      <c r="G40" s="244">
        <f t="shared" si="3"/>
        <v>13454</v>
      </c>
    </row>
    <row r="41" spans="1:7" ht="13.5" thickBot="1" x14ac:dyDescent="0.25">
      <c r="A41" s="440"/>
      <c r="B41" s="440"/>
      <c r="C41" s="440"/>
      <c r="D41" s="440"/>
      <c r="E41" s="603" t="s">
        <v>303</v>
      </c>
      <c r="F41" s="604">
        <v>15</v>
      </c>
      <c r="G41" s="440"/>
    </row>
    <row r="42" spans="1:7" ht="13.5" thickBot="1" x14ac:dyDescent="0.25">
      <c r="A42" s="440"/>
      <c r="B42" s="440"/>
      <c r="C42" s="440"/>
      <c r="D42" s="440"/>
      <c r="E42" s="605" t="s">
        <v>304</v>
      </c>
      <c r="F42" s="604">
        <v>15</v>
      </c>
      <c r="G42" s="440"/>
    </row>
    <row r="43" spans="1:7" x14ac:dyDescent="0.2">
      <c r="A43" s="580" t="s">
        <v>305</v>
      </c>
      <c r="B43" s="581"/>
      <c r="C43" s="582"/>
      <c r="D43" s="582"/>
      <c r="E43" s="582"/>
      <c r="F43" s="581"/>
      <c r="G43" s="440"/>
    </row>
    <row r="44" spans="1:7" x14ac:dyDescent="0.2">
      <c r="A44" s="580" t="s">
        <v>306</v>
      </c>
      <c r="B44" s="582"/>
      <c r="C44" s="582"/>
      <c r="D44" s="582"/>
      <c r="E44" s="582"/>
      <c r="F44" s="581"/>
      <c r="G44" s="440"/>
    </row>
    <row r="45" spans="1:7" x14ac:dyDescent="0.2">
      <c r="A45" s="1037" t="s">
        <v>716</v>
      </c>
      <c r="B45" s="634"/>
      <c r="C45" s="634"/>
      <c r="D45" s="634"/>
      <c r="E45" s="634"/>
      <c r="F45" s="634"/>
      <c r="G45" s="634"/>
    </row>
  </sheetData>
  <pageMargins left="0.96" right="0.25" top="1.76" bottom="1.01" header="0.5" footer="0.59"/>
  <pageSetup orientation="portrait" r:id="rId1"/>
  <headerFooter alignWithMargins="0">
    <oddHeader>&amp;C&amp;"Times New Roman,Bold"&amp;20Liberty County School Board
Groundskeeper - Custodial Personnel Salary Schedule
Fiscal Year 2023-2024</oddHeader>
    <oddFooter>&amp;LAPPROVED: June 29, 2023&amp;R&amp;"Times New Roman,Regular"&amp;11Page 29</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46"/>
  <sheetViews>
    <sheetView topLeftCell="A2" zoomScaleNormal="100" workbookViewId="0">
      <selection activeCell="J2" sqref="J2"/>
    </sheetView>
  </sheetViews>
  <sheetFormatPr defaultRowHeight="12.75" customHeight="1" x14ac:dyDescent="0.2"/>
  <cols>
    <col min="1" max="4" width="10.140625" customWidth="1"/>
    <col min="5" max="6" width="12.42578125" customWidth="1"/>
    <col min="7" max="7" width="11.85546875" customWidth="1"/>
    <col min="8" max="8" width="12.5703125" customWidth="1"/>
    <col min="9" max="17" width="9.140625" customWidth="1"/>
  </cols>
  <sheetData>
    <row r="1" spans="1:8" ht="21.75" customHeight="1" thickBot="1" x14ac:dyDescent="0.35">
      <c r="A1" s="440"/>
      <c r="B1" s="440"/>
      <c r="C1" s="440"/>
      <c r="D1" s="440"/>
      <c r="E1" s="236" t="s">
        <v>307</v>
      </c>
      <c r="F1" s="10"/>
      <c r="G1" s="72"/>
      <c r="H1" s="10"/>
    </row>
    <row r="2" spans="1:8" ht="48.75" customHeight="1" thickBot="1" x14ac:dyDescent="0.25">
      <c r="A2" s="1039" t="s">
        <v>683</v>
      </c>
      <c r="B2" s="1039" t="s">
        <v>670</v>
      </c>
      <c r="C2" s="1040" t="s">
        <v>669</v>
      </c>
      <c r="D2" s="1041" t="s">
        <v>191</v>
      </c>
      <c r="E2" s="1041" t="s">
        <v>308</v>
      </c>
      <c r="F2" s="1041" t="s">
        <v>309</v>
      </c>
      <c r="G2" s="1041" t="s">
        <v>310</v>
      </c>
      <c r="H2" s="1040" t="s">
        <v>311</v>
      </c>
    </row>
    <row r="3" spans="1:8" ht="18.75" customHeight="1" thickBot="1" x14ac:dyDescent="0.25">
      <c r="A3" s="1042" t="s">
        <v>18</v>
      </c>
      <c r="B3" s="1042" t="s">
        <v>18</v>
      </c>
      <c r="C3" s="1042" t="s">
        <v>18</v>
      </c>
      <c r="D3" s="1043"/>
      <c r="E3" s="1044" t="s">
        <v>312</v>
      </c>
      <c r="F3" s="1045" t="s">
        <v>313</v>
      </c>
      <c r="G3" s="1046" t="s">
        <v>314</v>
      </c>
      <c r="H3" s="1044" t="s">
        <v>315</v>
      </c>
    </row>
    <row r="4" spans="1:8" ht="4.5" customHeight="1" thickBot="1" x14ac:dyDescent="0.25">
      <c r="A4" s="1047"/>
      <c r="B4" s="1047"/>
      <c r="C4" s="1047"/>
      <c r="D4" s="1047"/>
      <c r="E4" s="1048"/>
      <c r="F4" s="1049"/>
      <c r="G4" s="1050"/>
      <c r="H4" s="1051"/>
    </row>
    <row r="5" spans="1:8" ht="15" customHeight="1" x14ac:dyDescent="0.2">
      <c r="A5" s="1052">
        <v>0</v>
      </c>
      <c r="B5" s="1052">
        <v>0</v>
      </c>
      <c r="C5" s="1052">
        <v>0</v>
      </c>
      <c r="D5" s="1053">
        <v>0</v>
      </c>
      <c r="E5" s="1054">
        <v>19425</v>
      </c>
      <c r="F5" s="1055">
        <v>17488</v>
      </c>
      <c r="G5" s="1054">
        <v>14996</v>
      </c>
      <c r="H5" s="1056">
        <v>10000</v>
      </c>
    </row>
    <row r="6" spans="1:8" ht="15" customHeight="1" x14ac:dyDescent="0.2">
      <c r="A6" s="1057">
        <v>0</v>
      </c>
      <c r="B6" s="1057">
        <v>0</v>
      </c>
      <c r="C6" s="1057">
        <v>0</v>
      </c>
      <c r="D6" s="1057">
        <v>1</v>
      </c>
      <c r="E6" s="1058">
        <v>19425</v>
      </c>
      <c r="F6" s="1059">
        <v>17488</v>
      </c>
      <c r="G6" s="1058">
        <v>14996</v>
      </c>
      <c r="H6" s="1060">
        <v>10000</v>
      </c>
    </row>
    <row r="7" spans="1:8" ht="15" customHeight="1" x14ac:dyDescent="0.2">
      <c r="A7" s="1061">
        <v>0</v>
      </c>
      <c r="B7" s="1061">
        <v>0</v>
      </c>
      <c r="C7" s="1061">
        <v>1</v>
      </c>
      <c r="D7" s="1061">
        <v>2</v>
      </c>
      <c r="E7" s="1058">
        <v>19425</v>
      </c>
      <c r="F7" s="1059">
        <v>17488</v>
      </c>
      <c r="G7" s="1058">
        <v>14996</v>
      </c>
      <c r="H7" s="1060">
        <v>10000</v>
      </c>
    </row>
    <row r="8" spans="1:8" ht="15" customHeight="1" x14ac:dyDescent="0.2">
      <c r="A8" s="1061">
        <v>0</v>
      </c>
      <c r="B8" s="1061">
        <f t="shared" ref="A8:B40" si="0">B7+1</f>
        <v>1</v>
      </c>
      <c r="C8" s="1061">
        <f t="shared" ref="C8:D23" si="1">C7+1</f>
        <v>2</v>
      </c>
      <c r="D8" s="1061">
        <v>3</v>
      </c>
      <c r="E8" s="1058">
        <v>19425</v>
      </c>
      <c r="F8" s="1059">
        <v>17488</v>
      </c>
      <c r="G8" s="1058">
        <v>14996</v>
      </c>
      <c r="H8" s="1060">
        <v>10000</v>
      </c>
    </row>
    <row r="9" spans="1:8" ht="15" customHeight="1" x14ac:dyDescent="0.2">
      <c r="A9" s="1061">
        <f t="shared" si="0"/>
        <v>1</v>
      </c>
      <c r="B9" s="1061">
        <f t="shared" si="0"/>
        <v>2</v>
      </c>
      <c r="C9" s="1061">
        <f t="shared" si="1"/>
        <v>3</v>
      </c>
      <c r="D9" s="1061">
        <f t="shared" si="1"/>
        <v>4</v>
      </c>
      <c r="E9" s="1058">
        <f t="shared" ref="E9:E16" si="2">E8+60</f>
        <v>19485</v>
      </c>
      <c r="F9" s="1059">
        <f t="shared" ref="F9:F17" si="3">F8+54</f>
        <v>17542</v>
      </c>
      <c r="G9" s="1058">
        <f t="shared" ref="G9:G40" si="4">G8+54</f>
        <v>15050</v>
      </c>
      <c r="H9" s="1060">
        <f t="shared" ref="H9:H40" si="5">H8+32</f>
        <v>10032</v>
      </c>
    </row>
    <row r="10" spans="1:8" ht="15" customHeight="1" x14ac:dyDescent="0.2">
      <c r="A10" s="1061">
        <f t="shared" si="0"/>
        <v>2</v>
      </c>
      <c r="B10" s="1061">
        <f t="shared" si="0"/>
        <v>3</v>
      </c>
      <c r="C10" s="1061">
        <f t="shared" si="1"/>
        <v>4</v>
      </c>
      <c r="D10" s="1061">
        <f t="shared" si="1"/>
        <v>5</v>
      </c>
      <c r="E10" s="1058">
        <f t="shared" si="2"/>
        <v>19545</v>
      </c>
      <c r="F10" s="1059">
        <f t="shared" si="3"/>
        <v>17596</v>
      </c>
      <c r="G10" s="1058">
        <f t="shared" si="4"/>
        <v>15104</v>
      </c>
      <c r="H10" s="1060">
        <f t="shared" si="5"/>
        <v>10064</v>
      </c>
    </row>
    <row r="11" spans="1:8" ht="15" customHeight="1" x14ac:dyDescent="0.2">
      <c r="A11" s="1061">
        <f t="shared" si="0"/>
        <v>3</v>
      </c>
      <c r="B11" s="1061">
        <f t="shared" si="0"/>
        <v>4</v>
      </c>
      <c r="C11" s="1061">
        <f t="shared" si="1"/>
        <v>5</v>
      </c>
      <c r="D11" s="1061">
        <f t="shared" si="1"/>
        <v>6</v>
      </c>
      <c r="E11" s="1058">
        <f t="shared" si="2"/>
        <v>19605</v>
      </c>
      <c r="F11" s="1059">
        <f t="shared" si="3"/>
        <v>17650</v>
      </c>
      <c r="G11" s="1058">
        <f t="shared" si="4"/>
        <v>15158</v>
      </c>
      <c r="H11" s="1060">
        <f t="shared" si="5"/>
        <v>10096</v>
      </c>
    </row>
    <row r="12" spans="1:8" ht="15" customHeight="1" x14ac:dyDescent="0.2">
      <c r="A12" s="1061">
        <f t="shared" si="0"/>
        <v>4</v>
      </c>
      <c r="B12" s="1061">
        <f t="shared" si="0"/>
        <v>5</v>
      </c>
      <c r="C12" s="1061">
        <f t="shared" si="1"/>
        <v>6</v>
      </c>
      <c r="D12" s="1061">
        <f t="shared" si="1"/>
        <v>7</v>
      </c>
      <c r="E12" s="1058">
        <f t="shared" si="2"/>
        <v>19665</v>
      </c>
      <c r="F12" s="1059">
        <f t="shared" si="3"/>
        <v>17704</v>
      </c>
      <c r="G12" s="1058">
        <f t="shared" si="4"/>
        <v>15212</v>
      </c>
      <c r="H12" s="1060">
        <f t="shared" si="5"/>
        <v>10128</v>
      </c>
    </row>
    <row r="13" spans="1:8" ht="15" customHeight="1" x14ac:dyDescent="0.2">
      <c r="A13" s="1061">
        <f t="shared" si="0"/>
        <v>5</v>
      </c>
      <c r="B13" s="1061">
        <f t="shared" si="0"/>
        <v>6</v>
      </c>
      <c r="C13" s="1061">
        <f t="shared" si="1"/>
        <v>7</v>
      </c>
      <c r="D13" s="1061">
        <f t="shared" si="1"/>
        <v>8</v>
      </c>
      <c r="E13" s="1058">
        <f t="shared" si="2"/>
        <v>19725</v>
      </c>
      <c r="F13" s="1059">
        <f t="shared" si="3"/>
        <v>17758</v>
      </c>
      <c r="G13" s="1058">
        <f t="shared" si="4"/>
        <v>15266</v>
      </c>
      <c r="H13" s="1060">
        <f t="shared" si="5"/>
        <v>10160</v>
      </c>
    </row>
    <row r="14" spans="1:8" ht="15" customHeight="1" x14ac:dyDescent="0.2">
      <c r="A14" s="1061">
        <f t="shared" si="0"/>
        <v>6</v>
      </c>
      <c r="B14" s="1061">
        <f t="shared" si="0"/>
        <v>7</v>
      </c>
      <c r="C14" s="1061">
        <f t="shared" si="1"/>
        <v>8</v>
      </c>
      <c r="D14" s="1061">
        <f t="shared" si="1"/>
        <v>9</v>
      </c>
      <c r="E14" s="1058">
        <f t="shared" si="2"/>
        <v>19785</v>
      </c>
      <c r="F14" s="1059">
        <f t="shared" si="3"/>
        <v>17812</v>
      </c>
      <c r="G14" s="1058">
        <f t="shared" si="4"/>
        <v>15320</v>
      </c>
      <c r="H14" s="1060">
        <f t="shared" si="5"/>
        <v>10192</v>
      </c>
    </row>
    <row r="15" spans="1:8" ht="15" customHeight="1" x14ac:dyDescent="0.2">
      <c r="A15" s="1061">
        <f t="shared" si="0"/>
        <v>7</v>
      </c>
      <c r="B15" s="1061">
        <f t="shared" si="0"/>
        <v>8</v>
      </c>
      <c r="C15" s="1061">
        <f t="shared" si="1"/>
        <v>9</v>
      </c>
      <c r="D15" s="1061">
        <f t="shared" si="1"/>
        <v>10</v>
      </c>
      <c r="E15" s="1058">
        <f t="shared" si="2"/>
        <v>19845</v>
      </c>
      <c r="F15" s="1059">
        <f t="shared" si="3"/>
        <v>17866</v>
      </c>
      <c r="G15" s="1058">
        <f t="shared" si="4"/>
        <v>15374</v>
      </c>
      <c r="H15" s="1060">
        <f t="shared" si="5"/>
        <v>10224</v>
      </c>
    </row>
    <row r="16" spans="1:8" ht="15" customHeight="1" x14ac:dyDescent="0.2">
      <c r="A16" s="1061">
        <f t="shared" si="0"/>
        <v>8</v>
      </c>
      <c r="B16" s="1061">
        <f t="shared" si="0"/>
        <v>9</v>
      </c>
      <c r="C16" s="1061">
        <f t="shared" si="1"/>
        <v>10</v>
      </c>
      <c r="D16" s="1061">
        <f t="shared" si="1"/>
        <v>11</v>
      </c>
      <c r="E16" s="1058">
        <f t="shared" si="2"/>
        <v>19905</v>
      </c>
      <c r="F16" s="1059">
        <f t="shared" si="3"/>
        <v>17920</v>
      </c>
      <c r="G16" s="1058">
        <f t="shared" si="4"/>
        <v>15428</v>
      </c>
      <c r="H16" s="1060">
        <f t="shared" si="5"/>
        <v>10256</v>
      </c>
    </row>
    <row r="17" spans="1:8" ht="15" customHeight="1" x14ac:dyDescent="0.2">
      <c r="A17" s="1061">
        <f t="shared" si="0"/>
        <v>9</v>
      </c>
      <c r="B17" s="1061">
        <f t="shared" si="0"/>
        <v>10</v>
      </c>
      <c r="C17" s="1061">
        <f t="shared" si="1"/>
        <v>11</v>
      </c>
      <c r="D17" s="1061">
        <f t="shared" si="1"/>
        <v>12</v>
      </c>
      <c r="E17" s="1058">
        <f t="shared" ref="E17:E23" si="6">E16+60</f>
        <v>19965</v>
      </c>
      <c r="F17" s="1059">
        <f t="shared" si="3"/>
        <v>17974</v>
      </c>
      <c r="G17" s="1058">
        <f t="shared" si="4"/>
        <v>15482</v>
      </c>
      <c r="H17" s="1060">
        <f t="shared" si="5"/>
        <v>10288</v>
      </c>
    </row>
    <row r="18" spans="1:8" ht="15" customHeight="1" x14ac:dyDescent="0.2">
      <c r="A18" s="1061">
        <f t="shared" si="0"/>
        <v>10</v>
      </c>
      <c r="B18" s="1061">
        <f t="shared" si="0"/>
        <v>11</v>
      </c>
      <c r="C18" s="1061">
        <f t="shared" si="1"/>
        <v>12</v>
      </c>
      <c r="D18" s="1061">
        <f t="shared" si="1"/>
        <v>13</v>
      </c>
      <c r="E18" s="1058">
        <f t="shared" si="6"/>
        <v>20025</v>
      </c>
      <c r="F18" s="1059">
        <f>F17+54</f>
        <v>18028</v>
      </c>
      <c r="G18" s="1058">
        <f t="shared" si="4"/>
        <v>15536</v>
      </c>
      <c r="H18" s="1060">
        <f t="shared" si="5"/>
        <v>10320</v>
      </c>
    </row>
    <row r="19" spans="1:8" ht="15" customHeight="1" x14ac:dyDescent="0.2">
      <c r="A19" s="1061">
        <f t="shared" si="0"/>
        <v>11</v>
      </c>
      <c r="B19" s="1061">
        <f t="shared" si="0"/>
        <v>12</v>
      </c>
      <c r="C19" s="1061">
        <f t="shared" si="1"/>
        <v>13</v>
      </c>
      <c r="D19" s="1061">
        <f t="shared" si="1"/>
        <v>14</v>
      </c>
      <c r="E19" s="1058">
        <f t="shared" si="6"/>
        <v>20085</v>
      </c>
      <c r="F19" s="1059">
        <f>F18+54</f>
        <v>18082</v>
      </c>
      <c r="G19" s="1058">
        <f t="shared" si="4"/>
        <v>15590</v>
      </c>
      <c r="H19" s="1060">
        <f t="shared" si="5"/>
        <v>10352</v>
      </c>
    </row>
    <row r="20" spans="1:8" ht="15" customHeight="1" x14ac:dyDescent="0.2">
      <c r="A20" s="1061">
        <f t="shared" si="0"/>
        <v>12</v>
      </c>
      <c r="B20" s="1061">
        <f t="shared" si="0"/>
        <v>13</v>
      </c>
      <c r="C20" s="1061">
        <f t="shared" si="1"/>
        <v>14</v>
      </c>
      <c r="D20" s="1061">
        <f t="shared" si="1"/>
        <v>15</v>
      </c>
      <c r="E20" s="1058">
        <f t="shared" si="6"/>
        <v>20145</v>
      </c>
      <c r="F20" s="1059">
        <f t="shared" ref="F20:F25" si="7">F19+54</f>
        <v>18136</v>
      </c>
      <c r="G20" s="1058">
        <f t="shared" si="4"/>
        <v>15644</v>
      </c>
      <c r="H20" s="1060">
        <f t="shared" si="5"/>
        <v>10384</v>
      </c>
    </row>
    <row r="21" spans="1:8" ht="15" customHeight="1" x14ac:dyDescent="0.2">
      <c r="A21" s="1061">
        <f t="shared" si="0"/>
        <v>13</v>
      </c>
      <c r="B21" s="1061">
        <f t="shared" si="0"/>
        <v>14</v>
      </c>
      <c r="C21" s="1061">
        <f t="shared" si="1"/>
        <v>15</v>
      </c>
      <c r="D21" s="1061">
        <f t="shared" si="1"/>
        <v>16</v>
      </c>
      <c r="E21" s="1058">
        <f t="shared" si="6"/>
        <v>20205</v>
      </c>
      <c r="F21" s="1059">
        <f t="shared" si="7"/>
        <v>18190</v>
      </c>
      <c r="G21" s="1058">
        <f t="shared" si="4"/>
        <v>15698</v>
      </c>
      <c r="H21" s="1060">
        <f t="shared" si="5"/>
        <v>10416</v>
      </c>
    </row>
    <row r="22" spans="1:8" ht="15" customHeight="1" x14ac:dyDescent="0.2">
      <c r="A22" s="1061">
        <f t="shared" si="0"/>
        <v>14</v>
      </c>
      <c r="B22" s="1061">
        <f t="shared" si="0"/>
        <v>15</v>
      </c>
      <c r="C22" s="1061">
        <f t="shared" si="1"/>
        <v>16</v>
      </c>
      <c r="D22" s="1061">
        <f t="shared" si="1"/>
        <v>17</v>
      </c>
      <c r="E22" s="1058">
        <f t="shared" si="6"/>
        <v>20265</v>
      </c>
      <c r="F22" s="1059">
        <f t="shared" si="7"/>
        <v>18244</v>
      </c>
      <c r="G22" s="1058">
        <f t="shared" si="4"/>
        <v>15752</v>
      </c>
      <c r="H22" s="1060">
        <f t="shared" si="5"/>
        <v>10448</v>
      </c>
    </row>
    <row r="23" spans="1:8" ht="15" customHeight="1" x14ac:dyDescent="0.2">
      <c r="A23" s="1061">
        <f t="shared" si="0"/>
        <v>15</v>
      </c>
      <c r="B23" s="1061">
        <f t="shared" si="0"/>
        <v>16</v>
      </c>
      <c r="C23" s="1061">
        <f t="shared" si="1"/>
        <v>17</v>
      </c>
      <c r="D23" s="1061">
        <f t="shared" si="1"/>
        <v>18</v>
      </c>
      <c r="E23" s="1058">
        <f t="shared" si="6"/>
        <v>20325</v>
      </c>
      <c r="F23" s="1059">
        <f t="shared" si="7"/>
        <v>18298</v>
      </c>
      <c r="G23" s="1058">
        <f t="shared" si="4"/>
        <v>15806</v>
      </c>
      <c r="H23" s="1060">
        <f t="shared" si="5"/>
        <v>10480</v>
      </c>
    </row>
    <row r="24" spans="1:8" ht="15" customHeight="1" x14ac:dyDescent="0.2">
      <c r="A24" s="1061">
        <f t="shared" si="0"/>
        <v>16</v>
      </c>
      <c r="B24" s="1061">
        <f t="shared" si="0"/>
        <v>17</v>
      </c>
      <c r="C24" s="1061">
        <f t="shared" ref="C24:D39" si="8">C23+1</f>
        <v>18</v>
      </c>
      <c r="D24" s="1061">
        <f t="shared" si="8"/>
        <v>19</v>
      </c>
      <c r="E24" s="1058">
        <f>E23+60</f>
        <v>20385</v>
      </c>
      <c r="F24" s="1059">
        <f t="shared" si="7"/>
        <v>18352</v>
      </c>
      <c r="G24" s="1058">
        <f t="shared" si="4"/>
        <v>15860</v>
      </c>
      <c r="H24" s="1060">
        <f t="shared" si="5"/>
        <v>10512</v>
      </c>
    </row>
    <row r="25" spans="1:8" ht="15" customHeight="1" x14ac:dyDescent="0.2">
      <c r="A25" s="1061">
        <f t="shared" si="0"/>
        <v>17</v>
      </c>
      <c r="B25" s="1061">
        <f t="shared" si="0"/>
        <v>18</v>
      </c>
      <c r="C25" s="1061">
        <f t="shared" si="8"/>
        <v>19</v>
      </c>
      <c r="D25" s="1061">
        <f t="shared" si="8"/>
        <v>20</v>
      </c>
      <c r="E25" s="1058">
        <f t="shared" ref="E25:E40" si="9">E24+60</f>
        <v>20445</v>
      </c>
      <c r="F25" s="1059">
        <f t="shared" si="7"/>
        <v>18406</v>
      </c>
      <c r="G25" s="1058">
        <f t="shared" si="4"/>
        <v>15914</v>
      </c>
      <c r="H25" s="1060">
        <f t="shared" si="5"/>
        <v>10544</v>
      </c>
    </row>
    <row r="26" spans="1:8" ht="15" customHeight="1" x14ac:dyDescent="0.2">
      <c r="A26" s="1062">
        <f t="shared" si="0"/>
        <v>18</v>
      </c>
      <c r="B26" s="1062">
        <f t="shared" si="0"/>
        <v>19</v>
      </c>
      <c r="C26" s="1062">
        <f t="shared" si="8"/>
        <v>20</v>
      </c>
      <c r="D26" s="1062">
        <f t="shared" si="8"/>
        <v>21</v>
      </c>
      <c r="E26" s="1058">
        <f t="shared" si="9"/>
        <v>20505</v>
      </c>
      <c r="F26" s="1059">
        <f t="shared" ref="F26:F40" si="10">F25+54</f>
        <v>18460</v>
      </c>
      <c r="G26" s="1058">
        <f t="shared" si="4"/>
        <v>15968</v>
      </c>
      <c r="H26" s="1060">
        <f t="shared" si="5"/>
        <v>10576</v>
      </c>
    </row>
    <row r="27" spans="1:8" ht="13.5" customHeight="1" x14ac:dyDescent="0.2">
      <c r="A27" s="1062">
        <f t="shared" si="0"/>
        <v>19</v>
      </c>
      <c r="B27" s="1062">
        <f t="shared" si="0"/>
        <v>20</v>
      </c>
      <c r="C27" s="1062">
        <f t="shared" si="8"/>
        <v>21</v>
      </c>
      <c r="D27" s="1062">
        <f t="shared" si="8"/>
        <v>22</v>
      </c>
      <c r="E27" s="1058">
        <f t="shared" si="9"/>
        <v>20565</v>
      </c>
      <c r="F27" s="1059">
        <f t="shared" si="10"/>
        <v>18514</v>
      </c>
      <c r="G27" s="1058">
        <f t="shared" si="4"/>
        <v>16022</v>
      </c>
      <c r="H27" s="1060">
        <f t="shared" si="5"/>
        <v>10608</v>
      </c>
    </row>
    <row r="28" spans="1:8" ht="15" customHeight="1" x14ac:dyDescent="0.2">
      <c r="A28" s="1062">
        <f t="shared" si="0"/>
        <v>20</v>
      </c>
      <c r="B28" s="1062">
        <f t="shared" si="0"/>
        <v>21</v>
      </c>
      <c r="C28" s="1062">
        <f t="shared" si="8"/>
        <v>22</v>
      </c>
      <c r="D28" s="1062">
        <f t="shared" si="8"/>
        <v>23</v>
      </c>
      <c r="E28" s="1058">
        <f t="shared" si="9"/>
        <v>20625</v>
      </c>
      <c r="F28" s="1059">
        <f t="shared" si="10"/>
        <v>18568</v>
      </c>
      <c r="G28" s="1058">
        <f t="shared" si="4"/>
        <v>16076</v>
      </c>
      <c r="H28" s="1060">
        <f t="shared" si="5"/>
        <v>10640</v>
      </c>
    </row>
    <row r="29" spans="1:8" ht="15" customHeight="1" x14ac:dyDescent="0.2">
      <c r="A29" s="1062">
        <f t="shared" si="0"/>
        <v>21</v>
      </c>
      <c r="B29" s="1062">
        <f t="shared" si="0"/>
        <v>22</v>
      </c>
      <c r="C29" s="1062">
        <f t="shared" si="8"/>
        <v>23</v>
      </c>
      <c r="D29" s="1062">
        <f t="shared" si="8"/>
        <v>24</v>
      </c>
      <c r="E29" s="1058">
        <f t="shared" si="9"/>
        <v>20685</v>
      </c>
      <c r="F29" s="1059">
        <f t="shared" si="10"/>
        <v>18622</v>
      </c>
      <c r="G29" s="1058">
        <f t="shared" si="4"/>
        <v>16130</v>
      </c>
      <c r="H29" s="1060">
        <f t="shared" si="5"/>
        <v>10672</v>
      </c>
    </row>
    <row r="30" spans="1:8" ht="15" customHeight="1" x14ac:dyDescent="0.2">
      <c r="A30" s="1062">
        <f t="shared" si="0"/>
        <v>22</v>
      </c>
      <c r="B30" s="1062">
        <f t="shared" si="0"/>
        <v>23</v>
      </c>
      <c r="C30" s="1062">
        <f t="shared" si="8"/>
        <v>24</v>
      </c>
      <c r="D30" s="1062">
        <f t="shared" si="8"/>
        <v>25</v>
      </c>
      <c r="E30" s="1058">
        <f t="shared" si="9"/>
        <v>20745</v>
      </c>
      <c r="F30" s="1059">
        <f t="shared" si="10"/>
        <v>18676</v>
      </c>
      <c r="G30" s="1058">
        <f t="shared" si="4"/>
        <v>16184</v>
      </c>
      <c r="H30" s="1060">
        <f t="shared" si="5"/>
        <v>10704</v>
      </c>
    </row>
    <row r="31" spans="1:8" ht="15" customHeight="1" x14ac:dyDescent="0.2">
      <c r="A31" s="1062">
        <f t="shared" si="0"/>
        <v>23</v>
      </c>
      <c r="B31" s="1062">
        <f t="shared" si="0"/>
        <v>24</v>
      </c>
      <c r="C31" s="1062">
        <f t="shared" si="8"/>
        <v>25</v>
      </c>
      <c r="D31" s="1062">
        <f t="shared" si="8"/>
        <v>26</v>
      </c>
      <c r="E31" s="1058">
        <f t="shared" si="9"/>
        <v>20805</v>
      </c>
      <c r="F31" s="1059">
        <f t="shared" si="10"/>
        <v>18730</v>
      </c>
      <c r="G31" s="1058">
        <f t="shared" si="4"/>
        <v>16238</v>
      </c>
      <c r="H31" s="1060">
        <f t="shared" si="5"/>
        <v>10736</v>
      </c>
    </row>
    <row r="32" spans="1:8" ht="15" customHeight="1" x14ac:dyDescent="0.2">
      <c r="A32" s="1062">
        <f t="shared" si="0"/>
        <v>24</v>
      </c>
      <c r="B32" s="1062">
        <f t="shared" si="0"/>
        <v>25</v>
      </c>
      <c r="C32" s="1062">
        <f t="shared" si="8"/>
        <v>26</v>
      </c>
      <c r="D32" s="1062">
        <f t="shared" si="8"/>
        <v>27</v>
      </c>
      <c r="E32" s="1058">
        <f t="shared" si="9"/>
        <v>20865</v>
      </c>
      <c r="F32" s="1059">
        <f t="shared" si="10"/>
        <v>18784</v>
      </c>
      <c r="G32" s="1058">
        <f t="shared" si="4"/>
        <v>16292</v>
      </c>
      <c r="H32" s="1060">
        <f t="shared" si="5"/>
        <v>10768</v>
      </c>
    </row>
    <row r="33" spans="1:8" ht="15" customHeight="1" x14ac:dyDescent="0.2">
      <c r="A33" s="1062">
        <f t="shared" si="0"/>
        <v>25</v>
      </c>
      <c r="B33" s="1062">
        <f t="shared" si="0"/>
        <v>26</v>
      </c>
      <c r="C33" s="1062">
        <f t="shared" si="8"/>
        <v>27</v>
      </c>
      <c r="D33" s="1062">
        <f t="shared" si="8"/>
        <v>28</v>
      </c>
      <c r="E33" s="1058">
        <f t="shared" si="9"/>
        <v>20925</v>
      </c>
      <c r="F33" s="1059">
        <f t="shared" si="10"/>
        <v>18838</v>
      </c>
      <c r="G33" s="1058">
        <f t="shared" si="4"/>
        <v>16346</v>
      </c>
      <c r="H33" s="1060">
        <f t="shared" si="5"/>
        <v>10800</v>
      </c>
    </row>
    <row r="34" spans="1:8" ht="15" customHeight="1" x14ac:dyDescent="0.2">
      <c r="A34" s="1062">
        <f t="shared" si="0"/>
        <v>26</v>
      </c>
      <c r="B34" s="1062">
        <f t="shared" si="0"/>
        <v>27</v>
      </c>
      <c r="C34" s="1062">
        <f t="shared" si="8"/>
        <v>28</v>
      </c>
      <c r="D34" s="1062">
        <f t="shared" si="8"/>
        <v>29</v>
      </c>
      <c r="E34" s="1058">
        <f t="shared" si="9"/>
        <v>20985</v>
      </c>
      <c r="F34" s="1059">
        <f t="shared" si="10"/>
        <v>18892</v>
      </c>
      <c r="G34" s="1058">
        <f t="shared" si="4"/>
        <v>16400</v>
      </c>
      <c r="H34" s="1060">
        <f t="shared" si="5"/>
        <v>10832</v>
      </c>
    </row>
    <row r="35" spans="1:8" ht="15" customHeight="1" x14ac:dyDescent="0.2">
      <c r="A35" s="1062">
        <f t="shared" si="0"/>
        <v>27</v>
      </c>
      <c r="B35" s="1062">
        <f t="shared" si="0"/>
        <v>28</v>
      </c>
      <c r="C35" s="1062">
        <f t="shared" si="8"/>
        <v>29</v>
      </c>
      <c r="D35" s="1062">
        <f t="shared" si="8"/>
        <v>30</v>
      </c>
      <c r="E35" s="1058">
        <f t="shared" si="9"/>
        <v>21045</v>
      </c>
      <c r="F35" s="1059">
        <f t="shared" si="10"/>
        <v>18946</v>
      </c>
      <c r="G35" s="1058">
        <f t="shared" si="4"/>
        <v>16454</v>
      </c>
      <c r="H35" s="1060">
        <f t="shared" si="5"/>
        <v>10864</v>
      </c>
    </row>
    <row r="36" spans="1:8" ht="15" customHeight="1" x14ac:dyDescent="0.2">
      <c r="A36" s="1062">
        <f t="shared" si="0"/>
        <v>28</v>
      </c>
      <c r="B36" s="1062">
        <f t="shared" si="0"/>
        <v>29</v>
      </c>
      <c r="C36" s="1062">
        <f t="shared" si="8"/>
        <v>30</v>
      </c>
      <c r="D36" s="1062">
        <f t="shared" si="8"/>
        <v>31</v>
      </c>
      <c r="E36" s="1058">
        <f t="shared" si="9"/>
        <v>21105</v>
      </c>
      <c r="F36" s="1059">
        <f t="shared" si="10"/>
        <v>19000</v>
      </c>
      <c r="G36" s="1058">
        <f t="shared" si="4"/>
        <v>16508</v>
      </c>
      <c r="H36" s="1060">
        <f t="shared" si="5"/>
        <v>10896</v>
      </c>
    </row>
    <row r="37" spans="1:8" ht="15" customHeight="1" x14ac:dyDescent="0.2">
      <c r="A37" s="1062">
        <f t="shared" si="0"/>
        <v>29</v>
      </c>
      <c r="B37" s="1062">
        <f t="shared" si="0"/>
        <v>30</v>
      </c>
      <c r="C37" s="1062">
        <f t="shared" si="8"/>
        <v>31</v>
      </c>
      <c r="D37" s="1062">
        <f t="shared" si="8"/>
        <v>32</v>
      </c>
      <c r="E37" s="1058">
        <f t="shared" si="9"/>
        <v>21165</v>
      </c>
      <c r="F37" s="1059">
        <f t="shared" si="10"/>
        <v>19054</v>
      </c>
      <c r="G37" s="1058">
        <f t="shared" si="4"/>
        <v>16562</v>
      </c>
      <c r="H37" s="1060">
        <f t="shared" si="5"/>
        <v>10928</v>
      </c>
    </row>
    <row r="38" spans="1:8" x14ac:dyDescent="0.2">
      <c r="A38" s="1062">
        <f t="shared" si="0"/>
        <v>30</v>
      </c>
      <c r="B38" s="1062">
        <f t="shared" si="0"/>
        <v>31</v>
      </c>
      <c r="C38" s="1062">
        <f t="shared" si="8"/>
        <v>32</v>
      </c>
      <c r="D38" s="1062">
        <f t="shared" si="8"/>
        <v>33</v>
      </c>
      <c r="E38" s="1058">
        <f t="shared" si="9"/>
        <v>21225</v>
      </c>
      <c r="F38" s="1059">
        <f t="shared" si="10"/>
        <v>19108</v>
      </c>
      <c r="G38" s="1058">
        <f t="shared" si="4"/>
        <v>16616</v>
      </c>
      <c r="H38" s="1060">
        <f t="shared" si="5"/>
        <v>10960</v>
      </c>
    </row>
    <row r="39" spans="1:8" ht="13.5" customHeight="1" x14ac:dyDescent="0.2">
      <c r="A39" s="1062">
        <f t="shared" si="0"/>
        <v>31</v>
      </c>
      <c r="B39" s="1062">
        <f t="shared" si="0"/>
        <v>32</v>
      </c>
      <c r="C39" s="1062">
        <f t="shared" si="8"/>
        <v>33</v>
      </c>
      <c r="D39" s="1062">
        <f t="shared" si="8"/>
        <v>34</v>
      </c>
      <c r="E39" s="1058">
        <f t="shared" si="9"/>
        <v>21285</v>
      </c>
      <c r="F39" s="1059">
        <f t="shared" si="10"/>
        <v>19162</v>
      </c>
      <c r="G39" s="1058">
        <f t="shared" si="4"/>
        <v>16670</v>
      </c>
      <c r="H39" s="1060">
        <f t="shared" si="5"/>
        <v>10992</v>
      </c>
    </row>
    <row r="40" spans="1:8" x14ac:dyDescent="0.2">
      <c r="A40" s="1062">
        <f t="shared" si="0"/>
        <v>32</v>
      </c>
      <c r="B40" s="1062">
        <f t="shared" si="0"/>
        <v>33</v>
      </c>
      <c r="C40" s="1062">
        <f>C39+1</f>
        <v>34</v>
      </c>
      <c r="D40" s="1062">
        <f>D39+1</f>
        <v>35</v>
      </c>
      <c r="E40" s="1058">
        <f t="shared" si="9"/>
        <v>21345</v>
      </c>
      <c r="F40" s="1059">
        <f t="shared" si="10"/>
        <v>19216</v>
      </c>
      <c r="G40" s="1058">
        <f t="shared" si="4"/>
        <v>16724</v>
      </c>
      <c r="H40" s="1060">
        <f t="shared" si="5"/>
        <v>11024</v>
      </c>
    </row>
    <row r="41" spans="1:8" x14ac:dyDescent="0.2">
      <c r="A41" s="440"/>
      <c r="B41" s="440"/>
      <c r="C41" s="440"/>
      <c r="D41" s="440"/>
      <c r="E41" s="440"/>
      <c r="F41" s="440"/>
      <c r="G41" s="440"/>
      <c r="H41" s="440"/>
    </row>
    <row r="42" spans="1:8" ht="13.5" thickBot="1" x14ac:dyDescent="0.25">
      <c r="A42" s="440"/>
      <c r="B42" s="440"/>
      <c r="C42" s="440"/>
      <c r="D42" s="440"/>
      <c r="E42" s="448" t="s">
        <v>316</v>
      </c>
      <c r="F42" s="448" t="s">
        <v>317</v>
      </c>
      <c r="G42" s="440"/>
    </row>
    <row r="43" spans="1:8" ht="13.5" thickBot="1" x14ac:dyDescent="0.25">
      <c r="A43" s="440"/>
      <c r="B43" s="997" t="s">
        <v>318</v>
      </c>
      <c r="C43" s="1063">
        <v>15</v>
      </c>
      <c r="D43" s="304" t="s">
        <v>246</v>
      </c>
      <c r="E43" s="1064" t="s">
        <v>319</v>
      </c>
      <c r="F43" s="1065">
        <v>15</v>
      </c>
      <c r="G43" s="440"/>
    </row>
    <row r="44" spans="1:8" x14ac:dyDescent="0.2">
      <c r="C44" s="440"/>
      <c r="D44" s="440"/>
      <c r="E44" s="440"/>
    </row>
    <row r="45" spans="1:8" ht="13.5" x14ac:dyDescent="0.25">
      <c r="C45" s="450" t="s">
        <v>320</v>
      </c>
      <c r="D45" s="448"/>
      <c r="E45" s="448"/>
      <c r="F45" s="448"/>
      <c r="G45" s="448"/>
    </row>
    <row r="46" spans="1:8" x14ac:dyDescent="0.2">
      <c r="A46" s="1037" t="s">
        <v>716</v>
      </c>
      <c r="B46" s="634"/>
      <c r="C46" s="634"/>
      <c r="D46" s="634"/>
      <c r="E46" s="634"/>
      <c r="F46" s="634"/>
      <c r="G46" s="634"/>
      <c r="H46" s="634"/>
    </row>
  </sheetData>
  <pageMargins left="0.61" right="0.27" top="1.77" bottom="0.89" header="0.5" footer="0.5"/>
  <pageSetup scale="85" orientation="portrait" cellComments="asDisplayed" r:id="rId1"/>
  <headerFooter alignWithMargins="0">
    <oddHeader>&amp;C&amp;"Times New Roman,Bold"&amp;20Liberty County School Board
Food Service Personnel Salary Schedule
Fiscal Year 2023-2024</oddHeader>
    <oddFooter>&amp;L
&amp;"Times New Roman,Bold"&amp;11APPROVED:  June 29, 2023&amp;R
&amp;"Times New Roman,Regular"&amp;11Page  30</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43"/>
  <sheetViews>
    <sheetView topLeftCell="A2" zoomScaleNormal="100" workbookViewId="0">
      <selection activeCell="H2" sqref="H2"/>
    </sheetView>
  </sheetViews>
  <sheetFormatPr defaultRowHeight="12.75" customHeight="1" x14ac:dyDescent="0.2"/>
  <cols>
    <col min="1" max="4" width="10.28515625" customWidth="1"/>
    <col min="5" max="5" width="9.28515625" customWidth="1"/>
    <col min="6" max="6" width="4.5703125" customWidth="1"/>
    <col min="7" max="7" width="6.85546875" customWidth="1"/>
    <col min="8" max="8" width="37.5703125" customWidth="1"/>
    <col min="9" max="9" width="14.7109375" customWidth="1"/>
    <col min="10" max="17" width="9.140625" customWidth="1"/>
  </cols>
  <sheetData>
    <row r="1" spans="1:9" ht="16.5" customHeight="1" thickBot="1" x14ac:dyDescent="0.3">
      <c r="A1" s="440"/>
      <c r="C1" s="440"/>
      <c r="D1" s="440"/>
      <c r="E1" s="65" t="s">
        <v>321</v>
      </c>
      <c r="F1" s="10"/>
      <c r="G1" s="10"/>
      <c r="H1" s="10"/>
      <c r="I1" s="10"/>
    </row>
    <row r="2" spans="1:9" ht="42" customHeight="1" thickBot="1" x14ac:dyDescent="0.25">
      <c r="A2" s="868" t="s">
        <v>683</v>
      </c>
      <c r="B2" s="868" t="s">
        <v>670</v>
      </c>
      <c r="C2" s="263" t="s">
        <v>669</v>
      </c>
      <c r="D2" s="573" t="s">
        <v>191</v>
      </c>
      <c r="E2" s="217" t="s">
        <v>322</v>
      </c>
      <c r="F2" s="10"/>
      <c r="G2" s="440"/>
      <c r="H2" s="440"/>
      <c r="I2" s="440"/>
    </row>
    <row r="3" spans="1:9" ht="15.75" customHeight="1" thickBot="1" x14ac:dyDescent="0.25">
      <c r="A3" s="408" t="s">
        <v>18</v>
      </c>
      <c r="B3" s="408" t="s">
        <v>18</v>
      </c>
      <c r="C3" s="408" t="s">
        <v>18</v>
      </c>
      <c r="D3" s="408"/>
      <c r="E3" s="341" t="s">
        <v>323</v>
      </c>
      <c r="F3" s="10"/>
      <c r="G3" s="255" t="s">
        <v>324</v>
      </c>
      <c r="H3" s="608" t="s">
        <v>325</v>
      </c>
      <c r="I3" s="264" t="s">
        <v>326</v>
      </c>
    </row>
    <row r="4" spans="1:9" ht="11.25" customHeight="1" thickBot="1" x14ac:dyDescent="0.25">
      <c r="A4" s="69"/>
      <c r="B4" s="69"/>
      <c r="C4" s="69"/>
      <c r="D4" s="69"/>
      <c r="E4" s="70"/>
      <c r="F4" s="10"/>
      <c r="G4" s="353"/>
      <c r="H4" s="349" t="s">
        <v>327</v>
      </c>
      <c r="I4" s="268">
        <v>70</v>
      </c>
    </row>
    <row r="5" spans="1:9" ht="15" customHeight="1" x14ac:dyDescent="0.25">
      <c r="A5" s="560">
        <v>0</v>
      </c>
      <c r="B5" s="560">
        <v>0</v>
      </c>
      <c r="C5" s="560">
        <v>0</v>
      </c>
      <c r="D5" s="560">
        <v>0</v>
      </c>
      <c r="E5" s="574">
        <v>14264</v>
      </c>
      <c r="F5" s="10"/>
      <c r="G5" s="354" t="s">
        <v>328</v>
      </c>
      <c r="H5" s="350" t="s">
        <v>329</v>
      </c>
      <c r="I5" s="268">
        <v>55</v>
      </c>
    </row>
    <row r="6" spans="1:9" ht="15" customHeight="1" x14ac:dyDescent="0.25">
      <c r="A6" s="560">
        <v>0</v>
      </c>
      <c r="B6" s="560">
        <v>0</v>
      </c>
      <c r="C6" s="560">
        <v>0</v>
      </c>
      <c r="D6" s="560">
        <v>1</v>
      </c>
      <c r="E6" s="574">
        <v>14264</v>
      </c>
      <c r="F6" s="10"/>
      <c r="G6" s="771"/>
      <c r="H6" s="772"/>
      <c r="I6" s="773"/>
    </row>
    <row r="7" spans="1:9" ht="15" customHeight="1" thickBot="1" x14ac:dyDescent="0.3">
      <c r="A7" s="226">
        <v>0</v>
      </c>
      <c r="B7" s="226">
        <v>0</v>
      </c>
      <c r="C7" s="260">
        <v>1</v>
      </c>
      <c r="D7" s="260">
        <v>2</v>
      </c>
      <c r="E7" s="279">
        <v>14264</v>
      </c>
      <c r="F7" s="10"/>
      <c r="G7" s="173" t="s">
        <v>330</v>
      </c>
      <c r="H7" s="351" t="s">
        <v>331</v>
      </c>
      <c r="I7" s="269">
        <v>25</v>
      </c>
    </row>
    <row r="8" spans="1:9" ht="15" customHeight="1" thickBot="1" x14ac:dyDescent="0.3">
      <c r="A8" s="226">
        <v>0</v>
      </c>
      <c r="B8" s="226">
        <f>B7+1</f>
        <v>1</v>
      </c>
      <c r="C8" s="260">
        <f>C7+1</f>
        <v>2</v>
      </c>
      <c r="D8" s="260">
        <v>3</v>
      </c>
      <c r="E8" s="279">
        <v>14264</v>
      </c>
      <c r="F8" s="10"/>
      <c r="G8" s="656" t="s">
        <v>332</v>
      </c>
      <c r="H8" s="352" t="s">
        <v>333</v>
      </c>
      <c r="I8" s="512">
        <v>19.7</v>
      </c>
    </row>
    <row r="9" spans="1:9" ht="15" customHeight="1" thickBot="1" x14ac:dyDescent="0.3">
      <c r="A9" s="226">
        <f t="shared" ref="A9:B24" si="0">A8+1</f>
        <v>1</v>
      </c>
      <c r="B9" s="226">
        <f t="shared" si="0"/>
        <v>2</v>
      </c>
      <c r="C9" s="260">
        <f t="shared" ref="C9:D24" si="1">C8+1</f>
        <v>3</v>
      </c>
      <c r="D9" s="260">
        <v>4</v>
      </c>
      <c r="E9" s="279">
        <f t="shared" ref="E9:E40" si="2">E8+105</f>
        <v>14369</v>
      </c>
      <c r="F9" s="10"/>
      <c r="G9" s="271"/>
      <c r="H9" s="352" t="s">
        <v>334</v>
      </c>
      <c r="I9" s="281">
        <v>15</v>
      </c>
    </row>
    <row r="10" spans="1:9" ht="15" customHeight="1" thickBot="1" x14ac:dyDescent="0.3">
      <c r="A10" s="226">
        <f t="shared" si="0"/>
        <v>2</v>
      </c>
      <c r="B10" s="226">
        <f t="shared" si="0"/>
        <v>3</v>
      </c>
      <c r="C10" s="260">
        <f>C9+1</f>
        <v>4</v>
      </c>
      <c r="D10" s="260">
        <v>5</v>
      </c>
      <c r="E10" s="279">
        <f t="shared" si="2"/>
        <v>14474</v>
      </c>
      <c r="F10" s="10"/>
      <c r="G10" s="440"/>
      <c r="H10" s="607" t="s">
        <v>335</v>
      </c>
      <c r="I10" s="440"/>
    </row>
    <row r="11" spans="1:9" ht="15" customHeight="1" thickBot="1" x14ac:dyDescent="0.3">
      <c r="A11" s="226">
        <f t="shared" si="0"/>
        <v>3</v>
      </c>
      <c r="B11" s="226">
        <f t="shared" si="0"/>
        <v>4</v>
      </c>
      <c r="C11" s="260">
        <f t="shared" si="1"/>
        <v>5</v>
      </c>
      <c r="D11" s="260">
        <f t="shared" si="1"/>
        <v>6</v>
      </c>
      <c r="E11" s="279">
        <f t="shared" si="2"/>
        <v>14579</v>
      </c>
      <c r="F11" s="10"/>
      <c r="G11" s="405" t="s">
        <v>324</v>
      </c>
      <c r="H11" s="265" t="s">
        <v>325</v>
      </c>
      <c r="I11" s="406" t="s">
        <v>336</v>
      </c>
    </row>
    <row r="12" spans="1:9" ht="15" customHeight="1" thickBot="1" x14ac:dyDescent="0.3">
      <c r="A12" s="226">
        <f t="shared" si="0"/>
        <v>4</v>
      </c>
      <c r="B12" s="226">
        <f t="shared" si="0"/>
        <v>5</v>
      </c>
      <c r="C12" s="260">
        <f t="shared" si="1"/>
        <v>6</v>
      </c>
      <c r="D12" s="260">
        <f t="shared" si="1"/>
        <v>7</v>
      </c>
      <c r="E12" s="279">
        <f t="shared" si="2"/>
        <v>14684</v>
      </c>
      <c r="F12" s="10"/>
      <c r="G12" s="407"/>
      <c r="H12" s="430" t="s">
        <v>337</v>
      </c>
      <c r="I12" s="435" t="s">
        <v>338</v>
      </c>
    </row>
    <row r="13" spans="1:9" ht="15" customHeight="1" x14ac:dyDescent="0.25">
      <c r="A13" s="226">
        <f t="shared" si="0"/>
        <v>5</v>
      </c>
      <c r="B13" s="226">
        <f t="shared" si="0"/>
        <v>6</v>
      </c>
      <c r="C13" s="260">
        <f t="shared" si="1"/>
        <v>7</v>
      </c>
      <c r="D13" s="260">
        <f t="shared" si="1"/>
        <v>8</v>
      </c>
      <c r="E13" s="279">
        <f t="shared" si="2"/>
        <v>14789</v>
      </c>
      <c r="F13" s="10"/>
      <c r="G13" s="272" t="s">
        <v>339</v>
      </c>
      <c r="H13" s="431" t="s">
        <v>340</v>
      </c>
      <c r="I13" s="492">
        <v>360</v>
      </c>
    </row>
    <row r="14" spans="1:9" ht="15" customHeight="1" thickBot="1" x14ac:dyDescent="0.3">
      <c r="A14" s="226">
        <f t="shared" si="0"/>
        <v>6</v>
      </c>
      <c r="B14" s="226">
        <f t="shared" si="0"/>
        <v>7</v>
      </c>
      <c r="C14" s="260">
        <f t="shared" si="1"/>
        <v>8</v>
      </c>
      <c r="D14" s="260">
        <f t="shared" si="1"/>
        <v>9</v>
      </c>
      <c r="E14" s="279">
        <f t="shared" si="2"/>
        <v>14894</v>
      </c>
      <c r="F14" s="10"/>
      <c r="G14" s="273" t="s">
        <v>341</v>
      </c>
      <c r="H14" s="432" t="s">
        <v>342</v>
      </c>
      <c r="I14" s="494">
        <v>450</v>
      </c>
    </row>
    <row r="15" spans="1:9" ht="15" customHeight="1" x14ac:dyDescent="0.25">
      <c r="A15" s="226">
        <f t="shared" si="0"/>
        <v>7</v>
      </c>
      <c r="B15" s="226">
        <f t="shared" si="0"/>
        <v>8</v>
      </c>
      <c r="C15" s="260">
        <f t="shared" si="1"/>
        <v>9</v>
      </c>
      <c r="D15" s="260">
        <f t="shared" si="1"/>
        <v>10</v>
      </c>
      <c r="E15" s="279">
        <f t="shared" si="2"/>
        <v>14999</v>
      </c>
      <c r="F15" s="10"/>
      <c r="G15" s="274" t="s">
        <v>343</v>
      </c>
      <c r="H15" s="434" t="s">
        <v>344</v>
      </c>
      <c r="I15" s="266"/>
    </row>
    <row r="16" spans="1:9" ht="15" customHeight="1" thickBot="1" x14ac:dyDescent="0.3">
      <c r="A16" s="226">
        <f t="shared" si="0"/>
        <v>8</v>
      </c>
      <c r="B16" s="226">
        <f t="shared" si="0"/>
        <v>9</v>
      </c>
      <c r="C16" s="260">
        <f t="shared" si="1"/>
        <v>10</v>
      </c>
      <c r="D16" s="260">
        <f t="shared" si="1"/>
        <v>11</v>
      </c>
      <c r="E16" s="279">
        <f t="shared" si="2"/>
        <v>15104</v>
      </c>
      <c r="F16" s="10"/>
      <c r="G16" s="270"/>
      <c r="H16" s="433" t="s">
        <v>345</v>
      </c>
      <c r="I16" s="267" t="s">
        <v>346</v>
      </c>
    </row>
    <row r="17" spans="1:9" ht="15" customHeight="1" thickBot="1" x14ac:dyDescent="0.3">
      <c r="A17" s="226">
        <f t="shared" si="0"/>
        <v>9</v>
      </c>
      <c r="B17" s="226">
        <f t="shared" si="0"/>
        <v>10</v>
      </c>
      <c r="C17" s="260">
        <f t="shared" si="1"/>
        <v>11</v>
      </c>
      <c r="D17" s="260">
        <f t="shared" si="1"/>
        <v>12</v>
      </c>
      <c r="E17" s="279">
        <f t="shared" si="2"/>
        <v>15209</v>
      </c>
      <c r="F17" s="10"/>
      <c r="G17" s="391" t="s">
        <v>347</v>
      </c>
      <c r="H17" s="433" t="s">
        <v>348</v>
      </c>
      <c r="I17" s="493">
        <v>675</v>
      </c>
    </row>
    <row r="18" spans="1:9" ht="15" customHeight="1" thickBot="1" x14ac:dyDescent="0.3">
      <c r="A18" s="226">
        <f t="shared" si="0"/>
        <v>10</v>
      </c>
      <c r="B18" s="226">
        <f t="shared" si="0"/>
        <v>11</v>
      </c>
      <c r="C18" s="260">
        <f t="shared" si="1"/>
        <v>12</v>
      </c>
      <c r="D18" s="260">
        <f t="shared" si="1"/>
        <v>13</v>
      </c>
      <c r="E18" s="279">
        <f t="shared" si="2"/>
        <v>15314</v>
      </c>
      <c r="F18" s="10"/>
      <c r="G18" s="173" t="s">
        <v>349</v>
      </c>
      <c r="H18" s="277" t="s">
        <v>350</v>
      </c>
      <c r="I18" s="458" t="s">
        <v>351</v>
      </c>
    </row>
    <row r="19" spans="1:9" ht="15" customHeight="1" x14ac:dyDescent="0.25">
      <c r="A19" s="226">
        <f t="shared" si="0"/>
        <v>11</v>
      </c>
      <c r="B19" s="226">
        <f t="shared" si="0"/>
        <v>12</v>
      </c>
      <c r="C19" s="260">
        <f t="shared" si="1"/>
        <v>13</v>
      </c>
      <c r="D19" s="260">
        <f t="shared" si="1"/>
        <v>14</v>
      </c>
      <c r="E19" s="279">
        <f t="shared" si="2"/>
        <v>15419</v>
      </c>
      <c r="F19" s="10"/>
      <c r="G19" s="278" t="s">
        <v>352</v>
      </c>
      <c r="H19" s="276" t="s">
        <v>353</v>
      </c>
      <c r="I19" s="458" t="s">
        <v>354</v>
      </c>
    </row>
    <row r="20" spans="1:9" ht="15" customHeight="1" thickBot="1" x14ac:dyDescent="0.3">
      <c r="A20" s="226">
        <f t="shared" si="0"/>
        <v>12</v>
      </c>
      <c r="B20" s="226">
        <f t="shared" si="0"/>
        <v>13</v>
      </c>
      <c r="C20" s="260">
        <f t="shared" si="1"/>
        <v>14</v>
      </c>
      <c r="D20" s="260">
        <f t="shared" si="1"/>
        <v>15</v>
      </c>
      <c r="E20" s="279">
        <f t="shared" si="2"/>
        <v>15524</v>
      </c>
      <c r="F20" s="10"/>
      <c r="G20" s="173" t="s">
        <v>355</v>
      </c>
      <c r="H20" s="277" t="s">
        <v>356</v>
      </c>
      <c r="I20" s="459">
        <v>2100</v>
      </c>
    </row>
    <row r="21" spans="1:9" ht="15" customHeight="1" thickBot="1" x14ac:dyDescent="0.3">
      <c r="A21" s="226">
        <f t="shared" si="0"/>
        <v>13</v>
      </c>
      <c r="B21" s="226">
        <f t="shared" si="0"/>
        <v>14</v>
      </c>
      <c r="C21" s="260">
        <f t="shared" si="1"/>
        <v>15</v>
      </c>
      <c r="D21" s="260">
        <f t="shared" si="1"/>
        <v>16</v>
      </c>
      <c r="E21" s="279">
        <f t="shared" si="2"/>
        <v>15629</v>
      </c>
      <c r="F21" s="10"/>
      <c r="G21" s="303" t="s">
        <v>357</v>
      </c>
      <c r="H21" s="304" t="s">
        <v>358</v>
      </c>
      <c r="I21" s="305">
        <v>5000</v>
      </c>
    </row>
    <row r="22" spans="1:9" ht="15" customHeight="1" thickBot="1" x14ac:dyDescent="0.3">
      <c r="A22" s="226">
        <f t="shared" si="0"/>
        <v>14</v>
      </c>
      <c r="B22" s="226">
        <f t="shared" si="0"/>
        <v>15</v>
      </c>
      <c r="C22" s="260">
        <f t="shared" si="1"/>
        <v>16</v>
      </c>
      <c r="D22" s="260">
        <f t="shared" si="1"/>
        <v>17</v>
      </c>
      <c r="E22" s="279">
        <f t="shared" si="2"/>
        <v>15734</v>
      </c>
      <c r="F22" s="10"/>
      <c r="G22" s="303" t="s">
        <v>359</v>
      </c>
      <c r="H22" s="304" t="s">
        <v>360</v>
      </c>
      <c r="I22" s="305">
        <v>5000</v>
      </c>
    </row>
    <row r="23" spans="1:9" ht="15" customHeight="1" thickBot="1" x14ac:dyDescent="0.3">
      <c r="A23" s="226">
        <f t="shared" si="0"/>
        <v>15</v>
      </c>
      <c r="B23" s="226">
        <f t="shared" si="0"/>
        <v>16</v>
      </c>
      <c r="C23" s="260">
        <f t="shared" si="1"/>
        <v>17</v>
      </c>
      <c r="D23" s="260">
        <f t="shared" si="1"/>
        <v>18</v>
      </c>
      <c r="E23" s="279">
        <f t="shared" si="2"/>
        <v>15839</v>
      </c>
      <c r="F23" s="10"/>
      <c r="G23" s="303" t="s">
        <v>361</v>
      </c>
      <c r="H23" s="304" t="s">
        <v>362</v>
      </c>
      <c r="I23" s="305">
        <v>5000</v>
      </c>
    </row>
    <row r="24" spans="1:9" ht="15" customHeight="1" thickBot="1" x14ac:dyDescent="0.3">
      <c r="A24" s="226">
        <f t="shared" si="0"/>
        <v>16</v>
      </c>
      <c r="B24" s="226">
        <f t="shared" si="0"/>
        <v>17</v>
      </c>
      <c r="C24" s="260">
        <f t="shared" si="1"/>
        <v>18</v>
      </c>
      <c r="D24" s="260">
        <f t="shared" si="1"/>
        <v>19</v>
      </c>
      <c r="E24" s="279">
        <f t="shared" si="2"/>
        <v>15944</v>
      </c>
      <c r="F24" s="10"/>
      <c r="G24" s="303" t="s">
        <v>363</v>
      </c>
      <c r="H24" s="304" t="s">
        <v>364</v>
      </c>
      <c r="I24" s="305">
        <v>5000</v>
      </c>
    </row>
    <row r="25" spans="1:9" ht="15" customHeight="1" thickBot="1" x14ac:dyDescent="0.3">
      <c r="A25" s="226">
        <f t="shared" ref="A25" si="3">A24+1</f>
        <v>17</v>
      </c>
      <c r="B25" s="226">
        <f t="shared" ref="B25:D25" si="4">B24+1</f>
        <v>18</v>
      </c>
      <c r="C25" s="260">
        <f t="shared" si="4"/>
        <v>19</v>
      </c>
      <c r="D25" s="260">
        <f t="shared" si="4"/>
        <v>20</v>
      </c>
      <c r="E25" s="279">
        <f t="shared" si="2"/>
        <v>16049</v>
      </c>
      <c r="F25" s="10"/>
      <c r="G25" s="303" t="s">
        <v>365</v>
      </c>
      <c r="H25" s="304" t="s">
        <v>366</v>
      </c>
      <c r="I25" s="305">
        <v>2100</v>
      </c>
    </row>
    <row r="26" spans="1:9" ht="15" customHeight="1" thickBot="1" x14ac:dyDescent="0.3">
      <c r="A26" s="226">
        <f>A25+1</f>
        <v>18</v>
      </c>
      <c r="B26" s="226">
        <f>B25+1</f>
        <v>19</v>
      </c>
      <c r="C26" s="260">
        <f>C25+1</f>
        <v>20</v>
      </c>
      <c r="D26" s="260">
        <f>D25+1</f>
        <v>21</v>
      </c>
      <c r="E26" s="279">
        <f>E25+105</f>
        <v>16154</v>
      </c>
      <c r="F26" s="10"/>
      <c r="G26" s="303" t="s">
        <v>680</v>
      </c>
      <c r="H26" s="304" t="s">
        <v>681</v>
      </c>
      <c r="I26" s="305">
        <v>2700</v>
      </c>
    </row>
    <row r="27" spans="1:9" ht="15" customHeight="1" thickBot="1" x14ac:dyDescent="0.3">
      <c r="A27" s="226">
        <f t="shared" ref="A27:B40" si="5">A26+1</f>
        <v>19</v>
      </c>
      <c r="B27" s="226">
        <f t="shared" si="5"/>
        <v>20</v>
      </c>
      <c r="C27" s="260">
        <f t="shared" ref="C27:D40" si="6">C26+1</f>
        <v>21</v>
      </c>
      <c r="D27" s="260">
        <f t="shared" si="6"/>
        <v>22</v>
      </c>
      <c r="E27" s="279">
        <f t="shared" si="2"/>
        <v>16259</v>
      </c>
      <c r="F27" s="10"/>
      <c r="G27" s="303" t="s">
        <v>367</v>
      </c>
      <c r="H27" s="304" t="s">
        <v>682</v>
      </c>
      <c r="I27" s="305">
        <v>3500</v>
      </c>
    </row>
    <row r="28" spans="1:9" ht="15" customHeight="1" thickBot="1" x14ac:dyDescent="0.3">
      <c r="A28" s="226">
        <f t="shared" si="5"/>
        <v>20</v>
      </c>
      <c r="B28" s="226">
        <f t="shared" si="5"/>
        <v>21</v>
      </c>
      <c r="C28" s="260">
        <f t="shared" si="6"/>
        <v>22</v>
      </c>
      <c r="D28" s="260">
        <f t="shared" si="6"/>
        <v>23</v>
      </c>
      <c r="E28" s="279">
        <f t="shared" si="2"/>
        <v>16364</v>
      </c>
      <c r="F28" s="10"/>
      <c r="G28" s="302" t="s">
        <v>368</v>
      </c>
      <c r="H28" s="304" t="s">
        <v>369</v>
      </c>
      <c r="I28" s="305">
        <v>2000</v>
      </c>
    </row>
    <row r="29" spans="1:9" ht="15" customHeight="1" thickBot="1" x14ac:dyDescent="0.3">
      <c r="A29" s="226">
        <f t="shared" si="5"/>
        <v>21</v>
      </c>
      <c r="B29" s="226">
        <f t="shared" si="5"/>
        <v>22</v>
      </c>
      <c r="C29" s="260">
        <f t="shared" si="6"/>
        <v>23</v>
      </c>
      <c r="D29" s="260">
        <f t="shared" si="6"/>
        <v>24</v>
      </c>
      <c r="E29" s="279">
        <f t="shared" si="2"/>
        <v>16469</v>
      </c>
      <c r="F29" s="10"/>
      <c r="G29" s="418" t="s">
        <v>370</v>
      </c>
      <c r="H29" s="590" t="s">
        <v>371</v>
      </c>
      <c r="I29" s="417">
        <v>500</v>
      </c>
    </row>
    <row r="30" spans="1:9" ht="16.5" customHeight="1" thickBot="1" x14ac:dyDescent="0.3">
      <c r="A30" s="226">
        <f t="shared" si="5"/>
        <v>22</v>
      </c>
      <c r="B30" s="226">
        <f t="shared" si="5"/>
        <v>23</v>
      </c>
      <c r="C30" s="260">
        <f t="shared" si="6"/>
        <v>24</v>
      </c>
      <c r="D30" s="260">
        <f t="shared" si="6"/>
        <v>25</v>
      </c>
      <c r="E30" s="279">
        <f t="shared" si="2"/>
        <v>16574</v>
      </c>
      <c r="F30" s="10"/>
      <c r="G30" s="418" t="s">
        <v>372</v>
      </c>
      <c r="H30" s="590" t="s">
        <v>373</v>
      </c>
      <c r="I30" s="417">
        <v>500</v>
      </c>
    </row>
    <row r="31" spans="1:9" ht="15.75" customHeight="1" thickBot="1" x14ac:dyDescent="0.3">
      <c r="A31" s="226">
        <f t="shared" si="5"/>
        <v>23</v>
      </c>
      <c r="B31" s="226">
        <f t="shared" si="5"/>
        <v>24</v>
      </c>
      <c r="C31" s="260">
        <f t="shared" si="6"/>
        <v>25</v>
      </c>
      <c r="D31" s="260">
        <f t="shared" si="6"/>
        <v>26</v>
      </c>
      <c r="E31" s="279">
        <f t="shared" si="2"/>
        <v>16679</v>
      </c>
      <c r="F31" s="10"/>
      <c r="G31" s="355" t="s">
        <v>374</v>
      </c>
      <c r="H31" s="348" t="s">
        <v>375</v>
      </c>
      <c r="I31" s="417">
        <v>500</v>
      </c>
    </row>
    <row r="32" spans="1:9" ht="14.25" customHeight="1" thickBot="1" x14ac:dyDescent="0.3">
      <c r="A32" s="226">
        <f t="shared" si="5"/>
        <v>24</v>
      </c>
      <c r="B32" s="226">
        <f t="shared" si="5"/>
        <v>25</v>
      </c>
      <c r="C32" s="260">
        <f t="shared" si="6"/>
        <v>26</v>
      </c>
      <c r="D32" s="260">
        <f t="shared" si="6"/>
        <v>27</v>
      </c>
      <c r="E32" s="279">
        <f t="shared" si="2"/>
        <v>16784</v>
      </c>
      <c r="F32" s="10"/>
      <c r="G32" s="355"/>
      <c r="H32" s="671" t="s">
        <v>376</v>
      </c>
      <c r="I32" s="417">
        <v>80</v>
      </c>
    </row>
    <row r="33" spans="1:9" ht="15" customHeight="1" thickBot="1" x14ac:dyDescent="0.3">
      <c r="A33" s="226">
        <f t="shared" si="5"/>
        <v>25</v>
      </c>
      <c r="B33" s="226">
        <f t="shared" si="5"/>
        <v>26</v>
      </c>
      <c r="C33" s="260">
        <f t="shared" si="6"/>
        <v>27</v>
      </c>
      <c r="D33" s="260">
        <f t="shared" si="6"/>
        <v>28</v>
      </c>
      <c r="E33" s="279">
        <f t="shared" si="2"/>
        <v>16889</v>
      </c>
      <c r="F33" s="10"/>
      <c r="G33" s="355"/>
      <c r="H33" s="671" t="s">
        <v>377</v>
      </c>
      <c r="I33" s="417">
        <v>160</v>
      </c>
    </row>
    <row r="34" spans="1:9" ht="15" customHeight="1" thickBot="1" x14ac:dyDescent="0.3">
      <c r="A34" s="226">
        <f t="shared" si="5"/>
        <v>26</v>
      </c>
      <c r="B34" s="226">
        <f t="shared" si="5"/>
        <v>27</v>
      </c>
      <c r="C34" s="260">
        <f t="shared" si="6"/>
        <v>28</v>
      </c>
      <c r="D34" s="260">
        <f t="shared" si="6"/>
        <v>29</v>
      </c>
      <c r="E34" s="279">
        <f t="shared" si="2"/>
        <v>16994</v>
      </c>
      <c r="F34" s="10"/>
      <c r="G34" s="355"/>
      <c r="H34" s="671" t="s">
        <v>378</v>
      </c>
      <c r="I34" s="417">
        <v>250</v>
      </c>
    </row>
    <row r="35" spans="1:9" ht="15" customHeight="1" thickBot="1" x14ac:dyDescent="0.3">
      <c r="A35" s="226">
        <f t="shared" si="5"/>
        <v>27</v>
      </c>
      <c r="B35" s="226">
        <f t="shared" si="5"/>
        <v>28</v>
      </c>
      <c r="C35" s="260">
        <f t="shared" si="6"/>
        <v>29</v>
      </c>
      <c r="D35" s="260">
        <f t="shared" si="6"/>
        <v>30</v>
      </c>
      <c r="E35" s="279">
        <f t="shared" si="2"/>
        <v>17099</v>
      </c>
      <c r="F35" s="10"/>
    </row>
    <row r="36" spans="1:9" ht="15" customHeight="1" thickBot="1" x14ac:dyDescent="0.3">
      <c r="A36" s="226">
        <f t="shared" si="5"/>
        <v>28</v>
      </c>
      <c r="B36" s="226">
        <f t="shared" si="5"/>
        <v>29</v>
      </c>
      <c r="C36" s="260">
        <f t="shared" si="6"/>
        <v>30</v>
      </c>
      <c r="D36" s="260">
        <f t="shared" si="6"/>
        <v>31</v>
      </c>
      <c r="E36" s="279">
        <f t="shared" si="2"/>
        <v>17204</v>
      </c>
      <c r="F36" s="10"/>
      <c r="G36" s="612" t="s">
        <v>379</v>
      </c>
      <c r="H36" s="613"/>
      <c r="I36" s="108" t="s">
        <v>380</v>
      </c>
    </row>
    <row r="37" spans="1:9" ht="15" customHeight="1" thickBot="1" x14ac:dyDescent="0.3">
      <c r="A37" s="226">
        <f t="shared" si="5"/>
        <v>29</v>
      </c>
      <c r="B37" s="226">
        <f t="shared" si="5"/>
        <v>30</v>
      </c>
      <c r="C37" s="260">
        <f t="shared" si="6"/>
        <v>31</v>
      </c>
      <c r="D37" s="260">
        <f t="shared" si="6"/>
        <v>32</v>
      </c>
      <c r="E37" s="279">
        <f t="shared" si="2"/>
        <v>17309</v>
      </c>
      <c r="F37" s="10"/>
      <c r="G37" s="144" t="s">
        <v>382</v>
      </c>
      <c r="H37" s="275"/>
      <c r="I37" s="262">
        <v>35</v>
      </c>
    </row>
    <row r="38" spans="1:9" ht="15" customHeight="1" thickBot="1" x14ac:dyDescent="0.3">
      <c r="A38" s="226">
        <f t="shared" si="5"/>
        <v>30</v>
      </c>
      <c r="B38" s="226">
        <f t="shared" si="5"/>
        <v>31</v>
      </c>
      <c r="C38" s="260">
        <f t="shared" si="6"/>
        <v>32</v>
      </c>
      <c r="D38" s="260">
        <f t="shared" si="6"/>
        <v>33</v>
      </c>
      <c r="E38" s="279">
        <f t="shared" si="2"/>
        <v>17414</v>
      </c>
      <c r="F38" s="10"/>
      <c r="G38" s="144" t="s">
        <v>384</v>
      </c>
      <c r="H38" s="275"/>
      <c r="I38" s="262">
        <v>30</v>
      </c>
    </row>
    <row r="39" spans="1:9" ht="15" customHeight="1" thickBot="1" x14ac:dyDescent="0.3">
      <c r="A39" s="226">
        <f t="shared" si="5"/>
        <v>31</v>
      </c>
      <c r="B39" s="226">
        <f t="shared" si="5"/>
        <v>32</v>
      </c>
      <c r="C39" s="260">
        <f t="shared" si="6"/>
        <v>33</v>
      </c>
      <c r="D39" s="260">
        <f t="shared" si="6"/>
        <v>34</v>
      </c>
      <c r="E39" s="279">
        <f t="shared" si="2"/>
        <v>17519</v>
      </c>
      <c r="F39" s="10"/>
      <c r="G39" s="144" t="s">
        <v>385</v>
      </c>
      <c r="H39" s="275"/>
      <c r="I39" s="262">
        <v>25</v>
      </c>
    </row>
    <row r="40" spans="1:9" ht="15" customHeight="1" x14ac:dyDescent="0.25">
      <c r="A40" s="226">
        <f t="shared" si="5"/>
        <v>32</v>
      </c>
      <c r="B40" s="226">
        <f t="shared" si="5"/>
        <v>33</v>
      </c>
      <c r="C40" s="260">
        <f t="shared" si="6"/>
        <v>34</v>
      </c>
      <c r="D40" s="260">
        <f t="shared" si="6"/>
        <v>35</v>
      </c>
      <c r="E40" s="279">
        <f t="shared" si="2"/>
        <v>17624</v>
      </c>
      <c r="F40" s="10"/>
      <c r="G40" s="440"/>
      <c r="H40" s="440"/>
      <c r="I40" s="440"/>
    </row>
    <row r="41" spans="1:9" ht="15" customHeight="1" x14ac:dyDescent="0.2">
      <c r="F41" s="10"/>
      <c r="G41" s="440"/>
      <c r="H41" s="440"/>
      <c r="I41" s="440"/>
    </row>
    <row r="42" spans="1:9" ht="15" customHeight="1" x14ac:dyDescent="0.2">
      <c r="A42" s="440"/>
      <c r="C42" s="575" t="s">
        <v>320</v>
      </c>
      <c r="D42" s="440"/>
      <c r="E42" s="440"/>
      <c r="F42" s="10"/>
      <c r="G42" s="440"/>
      <c r="H42" s="440"/>
      <c r="I42" s="440"/>
    </row>
    <row r="43" spans="1:9" ht="15" customHeight="1" x14ac:dyDescent="0.2">
      <c r="A43" s="1037" t="s">
        <v>716</v>
      </c>
      <c r="B43" s="634"/>
      <c r="C43" s="634"/>
      <c r="D43" s="634"/>
      <c r="E43" s="634"/>
      <c r="F43" s="634"/>
      <c r="G43" s="634"/>
      <c r="H43" s="634"/>
      <c r="I43" s="440"/>
    </row>
  </sheetData>
  <pageMargins left="0.65" right="0.31" top="1.76" bottom="1.05" header="0.54" footer="0.24"/>
  <pageSetup scale="85" orientation="portrait" cellComments="asDisplayed" r:id="rId1"/>
  <headerFooter alignWithMargins="0">
    <oddHeader>&amp;C&amp;"Times New Roman,Bold"&amp;20Liberty County School Board
9 Month Transportation Salary Schedule
Fiscal Year 2023-2024</oddHeader>
    <oddFooter>&amp;L&amp;"Times New Roman,Regular"&amp;12
Approved: June 29, 2023&amp;R
&amp;"Times New Roman,Regular"&amp;11Page 31</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19"/>
  <sheetViews>
    <sheetView topLeftCell="A4" zoomScaleNormal="100" workbookViewId="0">
      <selection activeCell="G33" sqref="G33"/>
    </sheetView>
  </sheetViews>
  <sheetFormatPr defaultRowHeight="12.75" customHeight="1" x14ac:dyDescent="0.2"/>
  <cols>
    <col min="1" max="1" width="7.28515625" customWidth="1"/>
    <col min="2" max="2" width="6.85546875" customWidth="1"/>
    <col min="3" max="3" width="15.42578125" customWidth="1"/>
    <col min="4" max="4" width="30.7109375" customWidth="1"/>
    <col min="5" max="5" width="13" customWidth="1"/>
    <col min="6" max="6" width="7.28515625" customWidth="1"/>
    <col min="7" max="16" width="9.140625" customWidth="1"/>
  </cols>
  <sheetData>
    <row r="1" spans="1:6" ht="18.75" customHeight="1" thickBot="1" x14ac:dyDescent="0.3">
      <c r="A1" s="440"/>
      <c r="B1" s="440"/>
      <c r="C1" s="455" t="s">
        <v>386</v>
      </c>
      <c r="D1" s="448"/>
      <c r="E1" s="448"/>
      <c r="F1" s="448"/>
    </row>
    <row r="2" spans="1:6" ht="33" customHeight="1" thickBot="1" x14ac:dyDescent="0.3">
      <c r="A2" s="440"/>
      <c r="B2" s="440"/>
      <c r="C2" s="614"/>
      <c r="D2" s="615" t="s">
        <v>0</v>
      </c>
      <c r="E2" s="616" t="s">
        <v>1</v>
      </c>
      <c r="F2" s="617"/>
    </row>
    <row r="3" spans="1:6" ht="15.75" customHeight="1" thickBot="1" x14ac:dyDescent="0.25">
      <c r="A3" s="440"/>
      <c r="B3" s="440"/>
      <c r="C3" s="618" t="s">
        <v>2</v>
      </c>
      <c r="D3" s="619"/>
      <c r="E3" s="620"/>
      <c r="F3" s="617"/>
    </row>
    <row r="4" spans="1:6" ht="6.75" customHeight="1" x14ac:dyDescent="0.2">
      <c r="A4" s="440"/>
      <c r="B4" s="440"/>
      <c r="C4" s="621"/>
      <c r="D4" s="622"/>
      <c r="E4" s="623"/>
      <c r="F4" s="617"/>
    </row>
    <row r="5" spans="1:6" ht="21.95" customHeight="1" x14ac:dyDescent="0.25">
      <c r="A5" s="440"/>
      <c r="B5" s="440"/>
      <c r="C5" s="624" t="s">
        <v>387</v>
      </c>
      <c r="D5" s="1066" t="s">
        <v>388</v>
      </c>
      <c r="E5" s="1067">
        <v>26400</v>
      </c>
      <c r="F5" s="617"/>
    </row>
    <row r="6" spans="1:6" ht="21.95" customHeight="1" thickBot="1" x14ac:dyDescent="0.25">
      <c r="A6" s="440"/>
      <c r="B6" s="440"/>
      <c r="C6" s="625"/>
      <c r="D6" s="1068" t="s">
        <v>389</v>
      </c>
      <c r="E6" s="1069"/>
      <c r="F6" s="617"/>
    </row>
    <row r="7" spans="1:6" ht="21.95" customHeight="1" x14ac:dyDescent="0.25">
      <c r="A7" s="440"/>
      <c r="B7" s="440"/>
      <c r="C7" s="626"/>
      <c r="D7" s="1070"/>
      <c r="E7" s="1071"/>
      <c r="F7" s="617"/>
    </row>
    <row r="8" spans="1:6" ht="21.95" customHeight="1" x14ac:dyDescent="0.25">
      <c r="A8" s="440"/>
      <c r="B8" s="440"/>
      <c r="C8" s="627" t="s">
        <v>390</v>
      </c>
      <c r="D8" s="1072" t="s">
        <v>391</v>
      </c>
      <c r="E8" s="1073">
        <v>26400</v>
      </c>
      <c r="F8" s="617"/>
    </row>
    <row r="9" spans="1:6" ht="20.25" customHeight="1" thickBot="1" x14ac:dyDescent="0.25">
      <c r="A9" s="440"/>
      <c r="B9" s="440"/>
      <c r="C9" s="628"/>
      <c r="D9" s="1074" t="s">
        <v>392</v>
      </c>
      <c r="E9" s="1075"/>
      <c r="F9" s="617"/>
    </row>
    <row r="10" spans="1:6" ht="21.95" customHeight="1" thickBot="1" x14ac:dyDescent="0.3">
      <c r="A10" s="440"/>
      <c r="B10" s="440"/>
      <c r="C10" s="632" t="s">
        <v>393</v>
      </c>
      <c r="D10" s="629" t="s">
        <v>394</v>
      </c>
      <c r="E10" s="630">
        <v>2000</v>
      </c>
      <c r="F10" s="617"/>
    </row>
    <row r="11" spans="1:6" ht="21.95" customHeight="1" x14ac:dyDescent="0.2">
      <c r="A11" s="440"/>
      <c r="B11" s="440"/>
      <c r="C11" s="440"/>
      <c r="D11" s="440"/>
      <c r="E11" s="440"/>
      <c r="F11" s="440"/>
    </row>
    <row r="12" spans="1:6" ht="21.95" customHeight="1" x14ac:dyDescent="0.2">
      <c r="A12" s="440"/>
      <c r="B12" s="440"/>
      <c r="C12" s="440"/>
      <c r="D12" s="440"/>
      <c r="E12" s="440"/>
      <c r="F12" s="440"/>
    </row>
    <row r="13" spans="1:6" ht="21.95" customHeight="1" x14ac:dyDescent="0.2">
      <c r="A13" s="440"/>
      <c r="B13" s="440"/>
      <c r="C13" s="440"/>
      <c r="D13" s="440"/>
      <c r="E13" s="440"/>
      <c r="F13" s="440"/>
    </row>
    <row r="14" spans="1:6" ht="21.95" customHeight="1" thickBot="1" x14ac:dyDescent="0.25">
      <c r="A14" s="440"/>
      <c r="B14" s="440"/>
      <c r="C14" s="440"/>
      <c r="D14" s="440"/>
      <c r="E14" s="440"/>
      <c r="F14" s="440"/>
    </row>
    <row r="15" spans="1:6" ht="21.95" customHeight="1" thickBot="1" x14ac:dyDescent="0.25">
      <c r="A15" s="440"/>
      <c r="B15" s="440"/>
      <c r="C15" s="440"/>
      <c r="D15" s="612" t="s">
        <v>395</v>
      </c>
      <c r="E15" s="613"/>
      <c r="F15" s="108" t="s">
        <v>380</v>
      </c>
    </row>
    <row r="16" spans="1:6" ht="21.95" customHeight="1" thickBot="1" x14ac:dyDescent="0.25">
      <c r="A16" s="440"/>
      <c r="B16" s="440"/>
      <c r="C16" s="609" t="s">
        <v>381</v>
      </c>
      <c r="D16" s="569" t="s">
        <v>396</v>
      </c>
      <c r="E16" s="275"/>
      <c r="F16" s="262">
        <v>35</v>
      </c>
    </row>
    <row r="17" spans="1:6" ht="21.95" customHeight="1" thickBot="1" x14ac:dyDescent="0.25">
      <c r="A17" s="440"/>
      <c r="B17" s="440"/>
      <c r="C17" s="610" t="s">
        <v>383</v>
      </c>
      <c r="D17" s="569" t="s">
        <v>397</v>
      </c>
      <c r="E17" s="275"/>
      <c r="F17" s="262">
        <v>30</v>
      </c>
    </row>
    <row r="18" spans="1:6" ht="21.95" customHeight="1" thickBot="1" x14ac:dyDescent="0.25">
      <c r="A18" s="440"/>
      <c r="B18" s="440"/>
      <c r="C18" s="611" t="s">
        <v>398</v>
      </c>
      <c r="D18" s="569" t="s">
        <v>399</v>
      </c>
      <c r="E18" s="275"/>
      <c r="F18" s="262">
        <v>45</v>
      </c>
    </row>
    <row r="19" spans="1:6" ht="21.95" customHeight="1" thickBot="1" x14ac:dyDescent="0.25">
      <c r="A19" s="440"/>
      <c r="B19" s="440"/>
      <c r="C19" s="611" t="s">
        <v>400</v>
      </c>
      <c r="D19" s="569" t="s">
        <v>401</v>
      </c>
      <c r="E19" s="275"/>
      <c r="F19" s="262">
        <v>40</v>
      </c>
    </row>
  </sheetData>
  <pageMargins left="0.65" right="0.31" top="1.76" bottom="1.05" header="0.54" footer="0.24"/>
  <pageSetup scale="85" orientation="portrait" cellComments="asDisplayed" r:id="rId1"/>
  <headerFooter alignWithMargins="0">
    <oddHeader>&amp;C&amp;"Times New Roman,Bold"&amp;20Liberty County School Board
Transportation 
Gretchen Everhart/Tallahassee
Fiscal Year 2023-2024</oddHeader>
    <oddFooter>&amp;L&amp;"Times New Roman,Regular"&amp;12
&amp;"Times New Roman,Bold"APPROVED: June 29, 2023&amp;R
&amp;"Times New Roman,Regular"&amp;11Page 32</odd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H23"/>
  <sheetViews>
    <sheetView topLeftCell="A6" zoomScale="75" zoomScaleNormal="75" zoomScalePageLayoutView="75" workbookViewId="0">
      <selection activeCell="H6" sqref="H6"/>
    </sheetView>
  </sheetViews>
  <sheetFormatPr defaultRowHeight="12.75" customHeight="1" x14ac:dyDescent="0.2"/>
  <cols>
    <col min="1" max="1" width="6.5703125" customWidth="1"/>
    <col min="2" max="2" width="13.28515625" customWidth="1"/>
    <col min="3" max="3" width="1.28515625" customWidth="1"/>
    <col min="4" max="4" width="17" customWidth="1"/>
    <col min="5" max="5" width="17.7109375" customWidth="1"/>
    <col min="6" max="6" width="1.28515625" customWidth="1"/>
    <col min="7" max="7" width="8.42578125" customWidth="1"/>
    <col min="8" max="8" width="14.85546875" customWidth="1"/>
    <col min="9" max="9" width="9.140625" customWidth="1"/>
  </cols>
  <sheetData>
    <row r="1" spans="1:8" x14ac:dyDescent="0.2">
      <c r="A1" s="440"/>
      <c r="B1" s="453" t="s">
        <v>402</v>
      </c>
      <c r="D1" s="440"/>
      <c r="E1" s="440"/>
      <c r="F1" s="440"/>
      <c r="G1" s="440"/>
      <c r="H1" s="440"/>
    </row>
    <row r="2" spans="1:8" ht="17.25" customHeight="1" x14ac:dyDescent="0.2">
      <c r="A2" s="10"/>
      <c r="B2" s="357" t="s">
        <v>2</v>
      </c>
      <c r="C2" s="358"/>
      <c r="D2" s="357" t="s">
        <v>403</v>
      </c>
      <c r="E2" s="357" t="s">
        <v>404</v>
      </c>
      <c r="F2" s="10"/>
      <c r="G2" s="10"/>
      <c r="H2" s="10"/>
    </row>
    <row r="3" spans="1:8" ht="6" customHeight="1" x14ac:dyDescent="0.2">
      <c r="A3" s="10"/>
      <c r="B3" s="26"/>
      <c r="C3" s="359"/>
      <c r="D3" s="26"/>
      <c r="E3" s="26"/>
      <c r="F3" s="10"/>
      <c r="G3" s="10"/>
      <c r="H3" s="10"/>
    </row>
    <row r="4" spans="1:8" ht="15" customHeight="1" x14ac:dyDescent="0.2">
      <c r="A4" s="10"/>
      <c r="B4" s="356" t="s">
        <v>405</v>
      </c>
      <c r="C4" s="359"/>
      <c r="D4" s="26" t="s">
        <v>406</v>
      </c>
      <c r="E4" s="361">
        <v>22</v>
      </c>
      <c r="F4" s="10"/>
      <c r="G4" s="10"/>
      <c r="H4" s="10"/>
    </row>
    <row r="5" spans="1:8" ht="18" customHeight="1" x14ac:dyDescent="0.2">
      <c r="A5" s="10"/>
      <c r="B5" s="360" t="s">
        <v>407</v>
      </c>
      <c r="C5" s="359"/>
      <c r="D5" s="26" t="s">
        <v>408</v>
      </c>
      <c r="E5" s="362">
        <v>15</v>
      </c>
      <c r="F5" s="10"/>
      <c r="G5" s="66"/>
      <c r="H5" s="27"/>
    </row>
    <row r="6" spans="1:8" ht="14.25" customHeight="1" x14ac:dyDescent="0.2">
      <c r="A6" s="10"/>
      <c r="B6" s="356" t="s">
        <v>409</v>
      </c>
      <c r="C6" s="359"/>
      <c r="D6" s="861" t="s">
        <v>703</v>
      </c>
      <c r="E6" s="362">
        <v>15</v>
      </c>
      <c r="F6" s="10"/>
      <c r="G6" s="10"/>
      <c r="H6" s="10"/>
    </row>
    <row r="7" spans="1:8" ht="12.75" customHeight="1" x14ac:dyDescent="0.2">
      <c r="A7" s="10"/>
      <c r="B7" s="10"/>
      <c r="C7" s="10"/>
      <c r="D7" s="10"/>
      <c r="E7" s="10"/>
      <c r="F7" s="10"/>
      <c r="G7" s="10"/>
      <c r="H7" s="10"/>
    </row>
    <row r="8" spans="1:8" x14ac:dyDescent="0.2">
      <c r="A8" s="10"/>
      <c r="B8" s="10"/>
      <c r="C8" s="10"/>
      <c r="D8" s="10"/>
      <c r="E8" s="10"/>
      <c r="F8" s="10"/>
      <c r="G8" s="10"/>
      <c r="H8" s="10"/>
    </row>
    <row r="9" spans="1:8" x14ac:dyDescent="0.2">
      <c r="A9" s="10"/>
      <c r="B9" s="10"/>
      <c r="C9" s="10"/>
      <c r="D9" s="10"/>
      <c r="E9" s="10"/>
      <c r="F9" s="10"/>
      <c r="G9" s="10"/>
      <c r="H9" s="10"/>
    </row>
    <row r="10" spans="1:8" x14ac:dyDescent="0.2">
      <c r="A10" s="10"/>
      <c r="B10" s="10"/>
      <c r="C10" s="10"/>
      <c r="D10" s="10"/>
      <c r="E10" s="10"/>
      <c r="F10" s="10"/>
      <c r="G10" s="10"/>
      <c r="H10" s="10"/>
    </row>
    <row r="11" spans="1:8" x14ac:dyDescent="0.2">
      <c r="A11" s="10"/>
      <c r="B11" s="10"/>
      <c r="C11" s="10"/>
      <c r="D11" s="10"/>
      <c r="E11" s="10"/>
      <c r="F11" s="10"/>
      <c r="G11" s="10"/>
      <c r="H11" s="10"/>
    </row>
    <row r="12" spans="1:8" x14ac:dyDescent="0.2">
      <c r="A12" s="10"/>
      <c r="B12" s="10"/>
      <c r="C12" s="10"/>
      <c r="D12" s="10"/>
      <c r="E12" s="10"/>
      <c r="F12" s="10"/>
      <c r="G12" s="10"/>
      <c r="H12" s="10"/>
    </row>
    <row r="13" spans="1:8" ht="45.75" customHeight="1" x14ac:dyDescent="0.2">
      <c r="A13" s="10"/>
      <c r="B13" s="10"/>
      <c r="C13" s="10"/>
      <c r="D13" s="10"/>
      <c r="E13" s="10"/>
      <c r="F13" s="10"/>
      <c r="G13" s="10"/>
      <c r="H13" s="10"/>
    </row>
    <row r="14" spans="1:8" hidden="1" x14ac:dyDescent="0.2">
      <c r="A14" s="10"/>
      <c r="B14" s="10"/>
      <c r="C14" s="10"/>
      <c r="D14" s="10"/>
      <c r="E14" s="10"/>
      <c r="F14" s="10"/>
      <c r="G14" s="10"/>
      <c r="H14" s="10"/>
    </row>
    <row r="15" spans="1:8" hidden="1" x14ac:dyDescent="0.2">
      <c r="A15" s="10"/>
      <c r="B15" s="10"/>
      <c r="C15" s="10"/>
      <c r="D15" s="10"/>
      <c r="E15" s="10"/>
      <c r="F15" s="10"/>
      <c r="G15" s="10"/>
      <c r="H15" s="10"/>
    </row>
    <row r="16" spans="1:8" hidden="1" x14ac:dyDescent="0.2">
      <c r="A16" s="10"/>
      <c r="B16" s="10"/>
      <c r="C16" s="10"/>
      <c r="D16" s="10"/>
      <c r="E16" s="10"/>
      <c r="F16" s="10"/>
      <c r="G16" s="10"/>
      <c r="H16" s="10"/>
    </row>
    <row r="17" spans="1:8" hidden="1" x14ac:dyDescent="0.2">
      <c r="A17" s="10"/>
      <c r="B17" s="10"/>
      <c r="C17" s="10"/>
      <c r="D17" s="10"/>
      <c r="E17" s="10"/>
      <c r="F17" s="10"/>
      <c r="G17" s="10"/>
      <c r="H17" s="10"/>
    </row>
    <row r="18" spans="1:8" hidden="1" x14ac:dyDescent="0.2">
      <c r="A18" s="10"/>
      <c r="B18" s="10"/>
      <c r="C18" s="10"/>
      <c r="D18" s="10"/>
      <c r="E18" s="10"/>
      <c r="F18" s="10"/>
      <c r="G18" s="10"/>
      <c r="H18" s="10"/>
    </row>
    <row r="19" spans="1:8" hidden="1" x14ac:dyDescent="0.2">
      <c r="A19" s="10"/>
      <c r="B19" s="10"/>
      <c r="C19" s="10"/>
      <c r="D19" s="10"/>
      <c r="E19" s="10"/>
      <c r="F19" s="10"/>
      <c r="G19" s="10"/>
      <c r="H19" s="10"/>
    </row>
    <row r="20" spans="1:8" x14ac:dyDescent="0.2">
      <c r="A20" s="10"/>
      <c r="B20" s="10"/>
      <c r="C20" s="10"/>
      <c r="D20" s="10"/>
      <c r="E20" s="10"/>
      <c r="F20" s="10"/>
      <c r="G20" s="10"/>
      <c r="H20" s="10"/>
    </row>
    <row r="21" spans="1:8" x14ac:dyDescent="0.2">
      <c r="A21" s="2"/>
      <c r="B21" s="2"/>
      <c r="C21" s="2"/>
      <c r="D21" s="2"/>
      <c r="E21" s="2"/>
      <c r="F21" s="2"/>
      <c r="G21" s="2"/>
      <c r="H21" s="2"/>
    </row>
    <row r="22" spans="1:8" x14ac:dyDescent="0.2">
      <c r="A22" s="2"/>
      <c r="B22" s="2"/>
      <c r="C22" s="2"/>
      <c r="D22" s="2"/>
      <c r="E22" s="2"/>
      <c r="F22" s="2"/>
      <c r="G22" s="2"/>
      <c r="H22" s="2"/>
    </row>
    <row r="23" spans="1:8" x14ac:dyDescent="0.2">
      <c r="A23" s="2"/>
      <c r="B23" s="2"/>
      <c r="C23" s="2"/>
      <c r="D23" s="2"/>
      <c r="E23" s="2"/>
      <c r="F23" s="2"/>
      <c r="G23" s="2"/>
      <c r="H23" s="2"/>
    </row>
  </sheetData>
  <phoneticPr fontId="46" type="noConversion"/>
  <printOptions horizontalCentered="1"/>
  <pageMargins left="1.01" right="0.75" top="1.8229166666666667" bottom="1.1499999999999999" header="0.5" footer="0.67"/>
  <pageSetup orientation="portrait" cellComments="asDisplayed" r:id="rId1"/>
  <headerFooter alignWithMargins="0">
    <oddHeader>&amp;L &amp;C&amp;"Times New Roman,Bold"&amp;14Liberty County School Board
Other Compensation 
Fiscal Year 2023-2024</oddHeader>
    <oddFooter>&amp;L
&amp;"Times New Roman,Regular"&amp;14APPROVED: June 29, 2023&amp;R
&amp;"Times New Roman,Regular"&amp;11Page  33</oddFooter>
  </headerFooter>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G18"/>
  <sheetViews>
    <sheetView topLeftCell="A16" zoomScaleNormal="100" workbookViewId="0">
      <selection activeCell="E41" sqref="E41"/>
    </sheetView>
  </sheetViews>
  <sheetFormatPr defaultRowHeight="12.75" customHeight="1" x14ac:dyDescent="0.2"/>
  <cols>
    <col min="1" max="5" width="9.140625" customWidth="1"/>
    <col min="6" max="6" width="9.28515625" customWidth="1"/>
    <col min="7" max="7" width="19.5703125" customWidth="1"/>
    <col min="8" max="8" width="9.140625" customWidth="1"/>
  </cols>
  <sheetData>
    <row r="1" spans="1:7" x14ac:dyDescent="0.2">
      <c r="A1" s="10"/>
      <c r="B1" s="10"/>
      <c r="C1" s="10"/>
      <c r="D1" s="10"/>
      <c r="E1" s="10"/>
      <c r="F1" s="10"/>
      <c r="G1" s="10"/>
    </row>
    <row r="2" spans="1:7" ht="13.5" thickBot="1" x14ac:dyDescent="0.25">
      <c r="A2" s="10"/>
      <c r="B2" s="10"/>
      <c r="C2" s="10"/>
      <c r="D2" s="10"/>
      <c r="E2" s="10"/>
      <c r="F2" s="10"/>
      <c r="G2" s="10"/>
    </row>
    <row r="3" spans="1:7" ht="16.5" thickBot="1" x14ac:dyDescent="0.3">
      <c r="A3" s="10"/>
      <c r="B3" s="300" t="s">
        <v>2</v>
      </c>
      <c r="C3" s="292" t="s">
        <v>410</v>
      </c>
      <c r="D3" s="296"/>
      <c r="E3" s="296"/>
      <c r="F3" s="296"/>
      <c r="G3" s="301" t="s">
        <v>404</v>
      </c>
    </row>
    <row r="4" spans="1:7" ht="6.75" customHeight="1" thickBot="1" x14ac:dyDescent="0.3">
      <c r="A4" s="10"/>
      <c r="B4" s="35"/>
      <c r="C4" s="36"/>
      <c r="D4" s="12"/>
      <c r="E4" s="12"/>
      <c r="F4" s="12"/>
      <c r="G4" s="37"/>
    </row>
    <row r="5" spans="1:7" ht="21" customHeight="1" x14ac:dyDescent="0.25">
      <c r="A5" s="10"/>
      <c r="B5" s="297" t="s">
        <v>411</v>
      </c>
      <c r="C5" s="52" t="s">
        <v>412</v>
      </c>
      <c r="D5" s="52"/>
      <c r="E5" s="52"/>
      <c r="F5" s="52"/>
      <c r="G5" s="298">
        <v>25</v>
      </c>
    </row>
    <row r="6" spans="1:7" ht="6" customHeight="1" thickBot="1" x14ac:dyDescent="0.3">
      <c r="A6" s="10"/>
      <c r="B6" s="237"/>
      <c r="C6" s="51"/>
      <c r="D6" s="51"/>
      <c r="E6" s="51"/>
      <c r="F6" s="51"/>
      <c r="G6" s="299"/>
    </row>
    <row r="7" spans="1:7" ht="15" x14ac:dyDescent="0.25">
      <c r="A7" s="10"/>
      <c r="B7" s="297" t="s">
        <v>411</v>
      </c>
      <c r="C7" s="52" t="s">
        <v>413</v>
      </c>
      <c r="D7" s="52"/>
      <c r="E7" s="52"/>
      <c r="F7" s="52"/>
      <c r="G7" s="298">
        <v>22</v>
      </c>
    </row>
    <row r="8" spans="1:7" ht="15.75" thickBot="1" x14ac:dyDescent="0.3">
      <c r="A8" s="10"/>
      <c r="B8" s="237"/>
      <c r="C8" s="51"/>
      <c r="D8" s="51"/>
      <c r="E8" s="51"/>
      <c r="F8" s="51"/>
      <c r="G8" s="299"/>
    </row>
    <row r="9" spans="1:7" x14ac:dyDescent="0.2">
      <c r="A9" s="10"/>
      <c r="B9" s="10"/>
      <c r="C9" s="10"/>
      <c r="D9" s="10"/>
      <c r="E9" s="10"/>
      <c r="F9" s="10"/>
      <c r="G9" s="10"/>
    </row>
    <row r="10" spans="1:7" ht="4.5" customHeight="1" x14ac:dyDescent="0.2">
      <c r="A10" s="10"/>
      <c r="B10" s="10"/>
      <c r="C10" s="10"/>
      <c r="D10" s="10"/>
      <c r="E10" s="10"/>
      <c r="F10" s="10"/>
      <c r="G10" s="10"/>
    </row>
    <row r="11" spans="1:7" ht="13.5" thickBot="1" x14ac:dyDescent="0.25">
      <c r="A11" s="448"/>
      <c r="B11" s="10"/>
      <c r="C11" s="10"/>
      <c r="D11" s="10"/>
      <c r="E11" s="10"/>
      <c r="F11" s="10"/>
      <c r="G11" s="10"/>
    </row>
    <row r="12" spans="1:7" ht="15.75" thickBot="1" x14ac:dyDescent="0.3">
      <c r="A12" s="8"/>
      <c r="B12" s="42" t="s">
        <v>414</v>
      </c>
      <c r="C12" s="12"/>
      <c r="D12" s="43"/>
      <c r="E12" s="43"/>
      <c r="F12" s="43"/>
      <c r="G12" s="44"/>
    </row>
    <row r="13" spans="1:7" ht="15.75" thickBot="1" x14ac:dyDescent="0.3">
      <c r="A13" s="8"/>
      <c r="B13" s="42"/>
      <c r="C13" s="12"/>
      <c r="D13" s="43"/>
      <c r="E13" s="670" t="s">
        <v>415</v>
      </c>
      <c r="F13" s="43"/>
      <c r="G13" s="44"/>
    </row>
    <row r="14" spans="1:7" ht="16.5" thickBot="1" x14ac:dyDescent="0.3">
      <c r="A14" s="8"/>
      <c r="B14" s="42"/>
      <c r="C14" s="45" t="s">
        <v>416</v>
      </c>
      <c r="D14" s="43"/>
      <c r="E14" s="43"/>
      <c r="F14" s="43"/>
      <c r="G14" s="34" t="s">
        <v>417</v>
      </c>
    </row>
    <row r="15" spans="1:7" ht="15" x14ac:dyDescent="0.25">
      <c r="A15" s="8"/>
      <c r="B15" s="46"/>
      <c r="C15" s="47" t="s">
        <v>418</v>
      </c>
      <c r="D15" s="48"/>
      <c r="E15" s="48"/>
      <c r="F15" s="48"/>
      <c r="G15" s="125">
        <v>125</v>
      </c>
    </row>
    <row r="16" spans="1:7" ht="15.75" thickBot="1" x14ac:dyDescent="0.3">
      <c r="A16" s="8"/>
      <c r="B16" s="49"/>
      <c r="C16" s="50"/>
      <c r="D16" s="51"/>
      <c r="E16" s="51"/>
      <c r="F16" s="51"/>
      <c r="G16" s="126"/>
    </row>
    <row r="17" spans="1:7" ht="15.75" thickBot="1" x14ac:dyDescent="0.3">
      <c r="A17" s="8"/>
      <c r="B17" s="46"/>
      <c r="C17" s="52"/>
      <c r="D17" s="754" t="s">
        <v>419</v>
      </c>
      <c r="E17" s="52"/>
      <c r="F17" s="52"/>
      <c r="G17" s="126"/>
    </row>
    <row r="18" spans="1:7" ht="15.75" thickBot="1" x14ac:dyDescent="0.3">
      <c r="A18" s="8"/>
      <c r="B18" s="390"/>
      <c r="C18" s="290" t="s">
        <v>420</v>
      </c>
      <c r="D18" s="12"/>
      <c r="E18" s="12"/>
      <c r="F18" s="12"/>
      <c r="G18" s="126" t="s">
        <v>5</v>
      </c>
    </row>
  </sheetData>
  <printOptions horizontalCentered="1"/>
  <pageMargins left="1.01" right="0.75" top="1.8229166666666667" bottom="1.1499999999999999" header="0.5" footer="0.67"/>
  <pageSetup orientation="portrait" r:id="rId1"/>
  <headerFooter alignWithMargins="0">
    <oddHeader xml:space="preserve">&amp;L &amp;C&amp;"Times New Roman,Bold"&amp;14Liberty County School Board
Other Compensation 
Fiscal Year 2023-2024
</oddHeader>
    <oddFooter>&amp;L&amp;12
&amp;"Times New Roman,Regular"APPROVED: June 29, 2023&amp;R
&amp;"Times New Roman,Regular"&amp;11Page 34</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92D050"/>
  </sheetPr>
  <dimension ref="A1:G43"/>
  <sheetViews>
    <sheetView topLeftCell="A13" zoomScaleNormal="100" workbookViewId="0">
      <selection activeCell="E36" sqref="E36"/>
    </sheetView>
  </sheetViews>
  <sheetFormatPr defaultRowHeight="12.75" customHeight="1" x14ac:dyDescent="0.2"/>
  <cols>
    <col min="1" max="5" width="9.140625" customWidth="1"/>
    <col min="6" max="6" width="9.28515625" customWidth="1"/>
    <col min="7" max="7" width="19.5703125" customWidth="1"/>
    <col min="8" max="8" width="9.140625" customWidth="1"/>
  </cols>
  <sheetData>
    <row r="1" spans="1:7" x14ac:dyDescent="0.2">
      <c r="A1" s="10"/>
      <c r="B1" s="10"/>
      <c r="C1" s="10"/>
      <c r="D1" s="10"/>
      <c r="E1" s="10"/>
      <c r="F1" s="10"/>
      <c r="G1" s="10"/>
    </row>
    <row r="2" spans="1:7" ht="13.5" thickBot="1" x14ac:dyDescent="0.25">
      <c r="A2" s="10"/>
      <c r="B2" s="10"/>
      <c r="C2" s="10"/>
      <c r="D2" s="10"/>
      <c r="E2" s="10"/>
      <c r="F2" s="10"/>
      <c r="G2" s="10"/>
    </row>
    <row r="3" spans="1:7" ht="16.5" thickBot="1" x14ac:dyDescent="0.3">
      <c r="A3" s="10"/>
      <c r="B3" s="774" t="s">
        <v>2</v>
      </c>
      <c r="C3" s="737" t="s">
        <v>421</v>
      </c>
      <c r="D3" s="775"/>
      <c r="E3" s="775"/>
      <c r="F3" s="775"/>
      <c r="G3" s="776" t="s">
        <v>417</v>
      </c>
    </row>
    <row r="4" spans="1:7" ht="6.75" customHeight="1" thickBot="1" x14ac:dyDescent="0.3">
      <c r="A4" s="10"/>
      <c r="B4" s="777"/>
      <c r="C4" s="778"/>
      <c r="D4" s="779"/>
      <c r="E4" s="779"/>
      <c r="F4" s="779"/>
      <c r="G4" s="686"/>
    </row>
    <row r="5" spans="1:7" ht="21" customHeight="1" x14ac:dyDescent="0.25">
      <c r="A5" s="10"/>
      <c r="B5" s="780" t="s">
        <v>422</v>
      </c>
      <c r="C5" s="781" t="s">
        <v>423</v>
      </c>
      <c r="D5" s="781"/>
      <c r="E5" s="781"/>
      <c r="F5" s="781"/>
      <c r="G5" s="1026">
        <v>105</v>
      </c>
    </row>
    <row r="6" spans="1:7" ht="6" customHeight="1" thickBot="1" x14ac:dyDescent="0.3">
      <c r="A6" s="10"/>
      <c r="B6" s="782"/>
      <c r="C6" s="783"/>
      <c r="D6" s="783"/>
      <c r="E6" s="783"/>
      <c r="F6" s="783"/>
      <c r="G6" s="1027"/>
    </row>
    <row r="7" spans="1:7" x14ac:dyDescent="0.2">
      <c r="A7" s="10"/>
      <c r="B7" s="10"/>
      <c r="C7" s="8"/>
      <c r="D7" s="8"/>
      <c r="E7" s="8"/>
      <c r="F7" s="8"/>
      <c r="G7" s="8"/>
    </row>
    <row r="8" spans="1:7" ht="4.5" customHeight="1" thickBot="1" x14ac:dyDescent="0.25">
      <c r="A8" s="10"/>
      <c r="B8" s="10"/>
      <c r="C8" s="8"/>
      <c r="D8" s="8"/>
      <c r="E8" s="8"/>
      <c r="F8" s="8"/>
      <c r="G8" s="8"/>
    </row>
    <row r="9" spans="1:7" ht="22.5" customHeight="1" thickBot="1" x14ac:dyDescent="0.3">
      <c r="A9" s="10"/>
      <c r="B9" s="394" t="s">
        <v>2</v>
      </c>
      <c r="C9" s="7" t="s">
        <v>424</v>
      </c>
      <c r="D9" s="1028"/>
      <c r="E9" s="1028"/>
      <c r="F9" s="1028"/>
      <c r="G9" s="797" t="s">
        <v>425</v>
      </c>
    </row>
    <row r="10" spans="1:7" ht="6.75" customHeight="1" thickBot="1" x14ac:dyDescent="0.3">
      <c r="A10" s="10"/>
      <c r="B10" s="777"/>
      <c r="C10" s="778"/>
      <c r="D10" s="779"/>
      <c r="E10" s="779"/>
      <c r="F10" s="779"/>
      <c r="G10" s="686"/>
    </row>
    <row r="11" spans="1:7" ht="21.75" customHeight="1" x14ac:dyDescent="0.25">
      <c r="A11" s="10"/>
      <c r="B11" s="784" t="s">
        <v>426</v>
      </c>
      <c r="C11" s="1029" t="s">
        <v>427</v>
      </c>
      <c r="D11" s="1029"/>
      <c r="E11" s="1029"/>
      <c r="F11" s="1029"/>
      <c r="G11" s="785" t="s">
        <v>715</v>
      </c>
    </row>
    <row r="12" spans="1:7" ht="21.75" customHeight="1" x14ac:dyDescent="0.25">
      <c r="A12" s="10"/>
      <c r="B12" s="808" t="s">
        <v>428</v>
      </c>
      <c r="C12" s="1030" t="s">
        <v>429</v>
      </c>
      <c r="D12" s="1030"/>
      <c r="E12" s="1030"/>
      <c r="F12" s="1030"/>
      <c r="G12" s="785" t="s">
        <v>715</v>
      </c>
    </row>
    <row r="13" spans="1:7" ht="21.75" customHeight="1" thickBot="1" x14ac:dyDescent="0.3">
      <c r="A13" s="10"/>
      <c r="B13" s="809" t="s">
        <v>430</v>
      </c>
      <c r="C13" s="1031" t="s">
        <v>431</v>
      </c>
      <c r="D13" s="1031"/>
      <c r="E13" s="1031"/>
      <c r="F13" s="1031"/>
      <c r="G13" s="785" t="s">
        <v>715</v>
      </c>
    </row>
    <row r="14" spans="1:7" ht="16.5" customHeight="1" thickBot="1" x14ac:dyDescent="0.3">
      <c r="A14" s="10"/>
      <c r="B14" s="781"/>
      <c r="C14" s="781"/>
      <c r="D14" s="781"/>
      <c r="E14" s="781"/>
      <c r="F14" s="781"/>
      <c r="G14" s="781"/>
    </row>
    <row r="15" spans="1:7" ht="15.75" thickBot="1" x14ac:dyDescent="0.3">
      <c r="A15" s="10"/>
      <c r="B15" s="810" t="s">
        <v>432</v>
      </c>
      <c r="C15" s="779"/>
      <c r="D15" s="811"/>
      <c r="E15" s="811"/>
      <c r="F15" s="811"/>
      <c r="G15" s="812"/>
    </row>
    <row r="16" spans="1:7" ht="3.75" customHeight="1" thickBot="1" x14ac:dyDescent="0.3">
      <c r="A16" s="10"/>
      <c r="B16" s="810"/>
      <c r="C16" s="779"/>
      <c r="D16" s="811"/>
      <c r="E16" s="811"/>
      <c r="F16" s="811"/>
      <c r="G16" s="812"/>
    </row>
    <row r="17" spans="1:7" ht="22.5" customHeight="1" thickBot="1" x14ac:dyDescent="0.3">
      <c r="A17" s="10"/>
      <c r="B17" s="810"/>
      <c r="C17" s="813" t="s">
        <v>416</v>
      </c>
      <c r="D17" s="811"/>
      <c r="E17" s="811"/>
      <c r="F17" s="811"/>
      <c r="G17" s="797" t="s">
        <v>417</v>
      </c>
    </row>
    <row r="18" spans="1:7" ht="21.75" customHeight="1" x14ac:dyDescent="0.25">
      <c r="A18" s="10"/>
      <c r="B18" s="788"/>
      <c r="C18" s="786" t="s">
        <v>433</v>
      </c>
      <c r="D18" s="787"/>
      <c r="E18" s="787"/>
      <c r="F18" s="787"/>
      <c r="G18" s="785">
        <v>125</v>
      </c>
    </row>
    <row r="19" spans="1:7" ht="21.75" customHeight="1" thickBot="1" x14ac:dyDescent="0.3">
      <c r="A19" s="10"/>
      <c r="B19" s="814"/>
      <c r="C19" s="815" t="s">
        <v>434</v>
      </c>
      <c r="D19" s="783"/>
      <c r="E19" s="783"/>
      <c r="F19" s="783"/>
      <c r="G19" s="789">
        <v>70</v>
      </c>
    </row>
    <row r="20" spans="1:7" ht="4.5" customHeight="1" thickBot="1" x14ac:dyDescent="0.3">
      <c r="A20" s="10"/>
      <c r="B20" s="788"/>
      <c r="C20" s="781"/>
      <c r="D20" s="781"/>
      <c r="E20" s="781"/>
      <c r="F20" s="781"/>
      <c r="G20" s="789">
        <v>45</v>
      </c>
    </row>
    <row r="21" spans="1:7" ht="20.100000000000001" customHeight="1" thickBot="1" x14ac:dyDescent="0.3">
      <c r="A21" s="10"/>
      <c r="B21" s="816" t="s">
        <v>435</v>
      </c>
      <c r="C21" s="817" t="s">
        <v>723</v>
      </c>
      <c r="D21" s="779"/>
      <c r="E21" s="779"/>
      <c r="F21" s="779"/>
      <c r="G21" s="789">
        <v>50</v>
      </c>
    </row>
    <row r="22" spans="1:7" ht="21" customHeight="1" thickBot="1" x14ac:dyDescent="0.25">
      <c r="A22" s="10"/>
      <c r="B22" s="8"/>
      <c r="C22" s="8"/>
      <c r="D22" s="8"/>
      <c r="E22" s="8"/>
      <c r="F22" s="8"/>
      <c r="G22" s="8"/>
    </row>
    <row r="23" spans="1:7" ht="15" customHeight="1" thickBot="1" x14ac:dyDescent="0.3">
      <c r="A23" s="10"/>
      <c r="B23" s="774" t="s">
        <v>2</v>
      </c>
      <c r="C23" s="737" t="s">
        <v>436</v>
      </c>
      <c r="D23" s="775"/>
      <c r="E23" s="775"/>
      <c r="F23" s="775"/>
      <c r="G23" s="776" t="s">
        <v>417</v>
      </c>
    </row>
    <row r="24" spans="1:7" ht="12.75" customHeight="1" thickBot="1" x14ac:dyDescent="0.3">
      <c r="A24" s="10"/>
      <c r="B24" s="777"/>
      <c r="C24" s="778"/>
      <c r="D24" s="779"/>
      <c r="E24" s="779"/>
      <c r="F24" s="779"/>
      <c r="G24" s="686"/>
    </row>
    <row r="25" spans="1:7" ht="15" x14ac:dyDescent="0.25">
      <c r="A25" s="10"/>
      <c r="B25" s="780" t="s">
        <v>437</v>
      </c>
      <c r="C25" s="781" t="s">
        <v>438</v>
      </c>
      <c r="D25" s="781"/>
      <c r="E25" s="781"/>
      <c r="F25" s="781"/>
      <c r="G25" s="1033">
        <v>30.44</v>
      </c>
    </row>
    <row r="26" spans="1:7" ht="15.75" thickBot="1" x14ac:dyDescent="0.3">
      <c r="A26" s="10"/>
      <c r="B26" s="782"/>
      <c r="C26" s="1034" t="s">
        <v>439</v>
      </c>
      <c r="D26" s="783"/>
      <c r="E26" s="783"/>
      <c r="F26" s="783"/>
      <c r="G26" s="1027"/>
    </row>
    <row r="27" spans="1:7" x14ac:dyDescent="0.2">
      <c r="A27" s="10"/>
      <c r="B27" s="8"/>
      <c r="C27" s="8"/>
      <c r="D27" s="8"/>
      <c r="E27" s="8"/>
      <c r="F27" s="8"/>
      <c r="G27" s="8"/>
    </row>
    <row r="28" spans="1:7" ht="6.75" customHeight="1" thickBot="1" x14ac:dyDescent="0.3">
      <c r="A28" s="10"/>
      <c r="B28" s="781"/>
      <c r="C28" s="781"/>
      <c r="D28" s="781"/>
      <c r="E28" s="781"/>
      <c r="F28" s="781"/>
      <c r="G28" s="781"/>
    </row>
    <row r="29" spans="1:7" ht="16.5" thickBot="1" x14ac:dyDescent="0.3">
      <c r="A29" s="10"/>
      <c r="B29" s="774" t="s">
        <v>2</v>
      </c>
      <c r="C29" s="737" t="s">
        <v>702</v>
      </c>
      <c r="D29" s="775"/>
      <c r="E29" s="775"/>
      <c r="F29" s="775"/>
      <c r="G29" s="776" t="s">
        <v>404</v>
      </c>
    </row>
    <row r="30" spans="1:7" ht="16.5" thickBot="1" x14ac:dyDescent="0.3">
      <c r="A30" s="10"/>
      <c r="B30" s="777"/>
      <c r="C30" s="1094"/>
      <c r="D30" s="1095"/>
      <c r="E30" s="1095"/>
      <c r="F30" s="779"/>
      <c r="G30" s="686"/>
    </row>
    <row r="31" spans="1:7" ht="15" customHeight="1" thickBot="1" x14ac:dyDescent="0.25">
      <c r="A31" s="448"/>
      <c r="B31" s="780" t="s">
        <v>409</v>
      </c>
      <c r="C31" s="1096" t="s">
        <v>713</v>
      </c>
      <c r="D31" s="1096"/>
      <c r="E31" s="1096"/>
      <c r="F31" s="1096"/>
      <c r="G31" s="1032">
        <v>15</v>
      </c>
    </row>
    <row r="32" spans="1:7" ht="15" thickBot="1" x14ac:dyDescent="0.25">
      <c r="A32" s="448"/>
      <c r="B32" s="782"/>
      <c r="C32" s="1096" t="s">
        <v>714</v>
      </c>
      <c r="D32" s="1096"/>
      <c r="E32" s="1096"/>
      <c r="F32" s="1096"/>
      <c r="G32" s="1032">
        <v>15</v>
      </c>
    </row>
    <row r="33" spans="1:7" x14ac:dyDescent="0.2">
      <c r="A33" s="448"/>
      <c r="B33" s="10"/>
      <c r="C33" s="8"/>
      <c r="D33" s="8"/>
      <c r="E33" s="8"/>
      <c r="F33" s="10"/>
      <c r="G33" s="970"/>
    </row>
    <row r="34" spans="1:7" ht="13.5" thickBot="1" x14ac:dyDescent="0.25">
      <c r="A34" s="448"/>
      <c r="B34" s="10"/>
      <c r="C34" s="10"/>
      <c r="D34" s="10"/>
      <c r="E34" s="10"/>
      <c r="F34" s="10"/>
      <c r="G34" s="970"/>
    </row>
    <row r="35" spans="1:7" ht="16.5" thickBot="1" x14ac:dyDescent="0.3">
      <c r="A35" s="8"/>
      <c r="B35" s="31" t="s">
        <v>2</v>
      </c>
      <c r="C35" s="32" t="s">
        <v>440</v>
      </c>
      <c r="D35" s="33"/>
      <c r="E35" s="33"/>
      <c r="F35" s="33"/>
      <c r="G35" s="34" t="s">
        <v>425</v>
      </c>
    </row>
    <row r="36" spans="1:7" ht="26.25" customHeight="1" x14ac:dyDescent="0.25">
      <c r="A36" s="8"/>
      <c r="B36" s="38"/>
      <c r="C36" s="39" t="s">
        <v>441</v>
      </c>
      <c r="D36" s="39"/>
      <c r="E36" s="39"/>
      <c r="F36" s="921" t="s">
        <v>442</v>
      </c>
      <c r="G36" s="675" t="s">
        <v>443</v>
      </c>
    </row>
    <row r="37" spans="1:7" ht="1.5" customHeight="1" thickBot="1" x14ac:dyDescent="0.3">
      <c r="A37" s="8"/>
      <c r="B37" s="40"/>
      <c r="C37" s="41"/>
      <c r="D37" s="41"/>
      <c r="E37" s="41"/>
      <c r="F37" s="41"/>
      <c r="G37" s="124"/>
    </row>
    <row r="38" spans="1:7" ht="13.5" thickBot="1" x14ac:dyDescent="0.25">
      <c r="A38" s="8"/>
      <c r="B38" s="8"/>
      <c r="C38" s="8"/>
      <c r="D38" s="8"/>
      <c r="E38" s="8"/>
      <c r="F38" s="8"/>
      <c r="G38" s="8"/>
    </row>
    <row r="39" spans="1:7" ht="13.5" thickBot="1" x14ac:dyDescent="0.25">
      <c r="A39" s="8"/>
      <c r="B39" s="31" t="s">
        <v>2</v>
      </c>
      <c r="C39" s="681" t="s">
        <v>444</v>
      </c>
      <c r="D39" s="33"/>
      <c r="E39" s="33"/>
      <c r="F39" s="33"/>
      <c r="G39" s="152" t="s">
        <v>425</v>
      </c>
    </row>
    <row r="40" spans="1:7" ht="27" customHeight="1" thickBot="1" x14ac:dyDescent="0.3">
      <c r="A40" s="8"/>
      <c r="B40" s="967"/>
      <c r="C40" s="968" t="s">
        <v>445</v>
      </c>
      <c r="D40" s="968"/>
      <c r="E40" s="968"/>
      <c r="F40" s="969"/>
      <c r="G40" s="381" t="s">
        <v>443</v>
      </c>
    </row>
    <row r="41" spans="1:7" x14ac:dyDescent="0.2">
      <c r="A41" s="8"/>
      <c r="B41" s="8"/>
      <c r="C41" s="8"/>
      <c r="D41" s="8"/>
      <c r="E41" s="8"/>
      <c r="F41" s="8"/>
      <c r="G41" s="8"/>
    </row>
    <row r="42" spans="1:7" x14ac:dyDescent="0.2">
      <c r="A42" s="8"/>
      <c r="B42" s="8" t="s">
        <v>446</v>
      </c>
      <c r="C42" s="8"/>
      <c r="D42" s="8"/>
      <c r="E42" s="8"/>
      <c r="F42" s="8"/>
      <c r="G42" s="8"/>
    </row>
    <row r="43" spans="1:7" x14ac:dyDescent="0.2">
      <c r="A43" s="8"/>
      <c r="B43" s="8" t="s">
        <v>447</v>
      </c>
      <c r="C43" s="8"/>
      <c r="D43" s="8"/>
      <c r="E43" s="8"/>
      <c r="F43" s="8"/>
      <c r="G43" s="8"/>
    </row>
  </sheetData>
  <mergeCells count="3">
    <mergeCell ref="C30:E30"/>
    <mergeCell ref="C31:F31"/>
    <mergeCell ref="C32:F32"/>
  </mergeCells>
  <printOptions horizontalCentered="1"/>
  <pageMargins left="1.01" right="0.75" top="1.5833333333333333" bottom="1.1499999999999999" header="0.5" footer="0.67"/>
  <pageSetup orientation="portrait" r:id="rId1"/>
  <headerFooter alignWithMargins="0">
    <oddHeader xml:space="preserve">&amp;L &amp;C&amp;"Times New Roman,Bold"&amp;14Liberty County School Board
Other Compensation 
Fiscal Year 2023-2024
</oddHeader>
    <oddFooter>&amp;LApproved: June 29, 2023&amp;R
&amp;"Times New Roman,Regular"&amp;11Page 35</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5"/>
  </sheetPr>
  <dimension ref="A1:D52"/>
  <sheetViews>
    <sheetView topLeftCell="A3" zoomScaleNormal="100" workbookViewId="0">
      <selection activeCell="B14" sqref="B14"/>
    </sheetView>
  </sheetViews>
  <sheetFormatPr defaultRowHeight="12.75" customHeight="1" x14ac:dyDescent="0.2"/>
  <cols>
    <col min="1" max="1" width="8.5703125" customWidth="1"/>
    <col min="2" max="2" width="40" customWidth="1"/>
    <col min="3" max="3" width="13.7109375" customWidth="1"/>
    <col min="4" max="4" width="11.85546875" customWidth="1"/>
    <col min="5" max="5" width="9.140625" customWidth="1"/>
    <col min="7" max="7" width="9.140625" customWidth="1"/>
  </cols>
  <sheetData>
    <row r="1" spans="1:4" x14ac:dyDescent="0.2">
      <c r="A1" s="2"/>
      <c r="B1" s="2"/>
      <c r="C1" s="2"/>
      <c r="D1" s="2"/>
    </row>
    <row r="2" spans="1:4" ht="18" customHeight="1" thickBot="1" x14ac:dyDescent="0.35">
      <c r="A2" s="79" t="s">
        <v>448</v>
      </c>
      <c r="B2" s="2"/>
      <c r="C2" s="2"/>
      <c r="D2" s="2"/>
    </row>
    <row r="3" spans="1:4" ht="30.75" customHeight="1" thickBot="1" x14ac:dyDescent="0.3">
      <c r="A3" s="9" t="s">
        <v>324</v>
      </c>
      <c r="B3" s="7" t="s">
        <v>449</v>
      </c>
      <c r="C3" s="688" t="s">
        <v>450</v>
      </c>
      <c r="D3" s="686" t="s">
        <v>451</v>
      </c>
    </row>
    <row r="4" spans="1:4" ht="3.75" customHeight="1" thickBot="1" x14ac:dyDescent="0.3">
      <c r="A4" s="9"/>
      <c r="B4" s="7"/>
      <c r="C4" s="7"/>
      <c r="D4" s="687"/>
    </row>
    <row r="5" spans="1:4" ht="34.5" customHeight="1" x14ac:dyDescent="0.25">
      <c r="A5" s="306" t="s">
        <v>452</v>
      </c>
      <c r="B5" s="307" t="s">
        <v>453</v>
      </c>
      <c r="C5" s="307">
        <v>1</v>
      </c>
      <c r="D5" s="689">
        <v>5700</v>
      </c>
    </row>
    <row r="6" spans="1:4" ht="28.5" customHeight="1" x14ac:dyDescent="0.25">
      <c r="A6" s="649" t="s">
        <v>454</v>
      </c>
      <c r="B6" s="685" t="s">
        <v>455</v>
      </c>
      <c r="C6" s="685">
        <v>5</v>
      </c>
      <c r="D6" s="690">
        <v>2600</v>
      </c>
    </row>
    <row r="7" spans="1:4" ht="15.75" x14ac:dyDescent="0.25">
      <c r="A7" s="80" t="s">
        <v>454</v>
      </c>
      <c r="B7" s="1076" t="s">
        <v>456</v>
      </c>
      <c r="C7" s="75">
        <v>5</v>
      </c>
      <c r="D7" s="691">
        <v>640</v>
      </c>
    </row>
    <row r="8" spans="1:4" ht="8.25" customHeight="1" x14ac:dyDescent="0.25">
      <c r="A8" s="13"/>
      <c r="B8" s="78"/>
      <c r="C8" s="78"/>
      <c r="D8" s="692"/>
    </row>
    <row r="9" spans="1:4" ht="15.75" x14ac:dyDescent="0.25">
      <c r="A9" s="80" t="s">
        <v>457</v>
      </c>
      <c r="B9" s="75" t="s">
        <v>458</v>
      </c>
      <c r="C9" s="75">
        <v>1</v>
      </c>
      <c r="D9" s="691">
        <v>2600</v>
      </c>
    </row>
    <row r="10" spans="1:4" ht="6.75" customHeight="1" x14ac:dyDescent="0.25">
      <c r="A10" s="13"/>
      <c r="B10" s="78"/>
      <c r="C10" s="78"/>
      <c r="D10" s="692"/>
    </row>
    <row r="11" spans="1:4" ht="15.75" x14ac:dyDescent="0.25">
      <c r="A11" s="80" t="s">
        <v>459</v>
      </c>
      <c r="B11" s="75" t="s">
        <v>460</v>
      </c>
      <c r="C11" s="75">
        <v>1</v>
      </c>
      <c r="D11" s="691">
        <v>1900</v>
      </c>
    </row>
    <row r="12" spans="1:4" ht="9" customHeight="1" x14ac:dyDescent="0.25">
      <c r="A12" s="13"/>
      <c r="B12" s="78"/>
      <c r="C12" s="78"/>
      <c r="D12" s="692"/>
    </row>
    <row r="13" spans="1:4" ht="15.75" x14ac:dyDescent="0.25">
      <c r="A13" s="80" t="s">
        <v>461</v>
      </c>
      <c r="B13" s="75" t="s">
        <v>462</v>
      </c>
      <c r="C13" s="75">
        <v>1</v>
      </c>
      <c r="D13" s="691">
        <v>3500</v>
      </c>
    </row>
    <row r="14" spans="1:4" ht="9" customHeight="1" x14ac:dyDescent="0.25">
      <c r="A14" s="13"/>
      <c r="B14" s="78"/>
      <c r="C14" s="78"/>
      <c r="D14" s="692"/>
    </row>
    <row r="15" spans="1:4" ht="15.75" x14ac:dyDescent="0.25">
      <c r="A15" s="80" t="s">
        <v>463</v>
      </c>
      <c r="B15" s="75" t="s">
        <v>464</v>
      </c>
      <c r="C15" s="75">
        <v>1</v>
      </c>
      <c r="D15" s="691">
        <v>3500</v>
      </c>
    </row>
    <row r="16" spans="1:4" ht="9.75" customHeight="1" x14ac:dyDescent="0.25">
      <c r="A16" s="13"/>
      <c r="B16" s="78"/>
      <c r="C16" s="78"/>
      <c r="D16" s="692"/>
    </row>
    <row r="17" spans="1:4" ht="15.75" x14ac:dyDescent="0.25">
      <c r="A17" s="80" t="s">
        <v>465</v>
      </c>
      <c r="B17" s="75" t="s">
        <v>466</v>
      </c>
      <c r="C17" s="75">
        <v>1</v>
      </c>
      <c r="D17" s="691">
        <v>2600</v>
      </c>
    </row>
    <row r="18" spans="1:4" ht="9.75" customHeight="1" x14ac:dyDescent="0.25">
      <c r="A18" s="13"/>
      <c r="B18" s="78"/>
      <c r="C18" s="78"/>
      <c r="D18" s="692"/>
    </row>
    <row r="19" spans="1:4" ht="15.75" x14ac:dyDescent="0.25">
      <c r="A19" s="89" t="s">
        <v>467</v>
      </c>
      <c r="B19" s="75" t="s">
        <v>468</v>
      </c>
      <c r="C19" s="75">
        <v>1</v>
      </c>
      <c r="D19" s="691">
        <v>2600</v>
      </c>
    </row>
    <row r="20" spans="1:4" ht="9.75" customHeight="1" x14ac:dyDescent="0.25">
      <c r="A20" s="77"/>
      <c r="B20" s="76"/>
      <c r="C20" s="76"/>
      <c r="D20" s="693"/>
    </row>
    <row r="21" spans="1:4" ht="30" customHeight="1" x14ac:dyDescent="0.25">
      <c r="A21" s="80" t="s">
        <v>469</v>
      </c>
      <c r="B21" s="674" t="s">
        <v>470</v>
      </c>
      <c r="C21" s="75">
        <v>2</v>
      </c>
      <c r="D21" s="691">
        <v>2600</v>
      </c>
    </row>
    <row r="22" spans="1:4" ht="5.25" customHeight="1" x14ac:dyDescent="0.25">
      <c r="A22" s="77"/>
      <c r="B22" s="76"/>
      <c r="C22" s="76"/>
      <c r="D22" s="693"/>
    </row>
    <row r="23" spans="1:4" ht="16.5" customHeight="1" x14ac:dyDescent="0.25">
      <c r="A23" s="80" t="s">
        <v>471</v>
      </c>
      <c r="B23" s="75" t="s">
        <v>472</v>
      </c>
      <c r="C23" s="75">
        <v>1</v>
      </c>
      <c r="D23" s="691">
        <v>3500</v>
      </c>
    </row>
    <row r="24" spans="1:4" ht="10.5" customHeight="1" x14ac:dyDescent="0.25">
      <c r="A24" s="13"/>
      <c r="B24" s="78"/>
      <c r="C24" s="78"/>
      <c r="D24" s="692"/>
    </row>
    <row r="25" spans="1:4" ht="15" customHeight="1" x14ac:dyDescent="0.25">
      <c r="A25" s="80" t="s">
        <v>473</v>
      </c>
      <c r="B25" s="75" t="s">
        <v>474</v>
      </c>
      <c r="C25" s="75">
        <v>1</v>
      </c>
      <c r="D25" s="691">
        <v>3500</v>
      </c>
    </row>
    <row r="26" spans="1:4" ht="7.5" customHeight="1" x14ac:dyDescent="0.25">
      <c r="A26" s="13"/>
      <c r="B26" s="78"/>
      <c r="C26" s="78"/>
      <c r="D26" s="692"/>
    </row>
    <row r="27" spans="1:4" ht="15.75" x14ac:dyDescent="0.25">
      <c r="A27" s="80" t="s">
        <v>475</v>
      </c>
      <c r="B27" s="75" t="s">
        <v>476</v>
      </c>
      <c r="C27" s="75">
        <v>1</v>
      </c>
      <c r="D27" s="691">
        <v>2600</v>
      </c>
    </row>
    <row r="28" spans="1:4" ht="8.25" customHeight="1" x14ac:dyDescent="0.25">
      <c r="A28" s="13"/>
      <c r="B28" s="78"/>
      <c r="C28" s="78"/>
      <c r="D28" s="692"/>
    </row>
    <row r="29" spans="1:4" ht="15.75" x14ac:dyDescent="0.25">
      <c r="A29" s="80" t="s">
        <v>477</v>
      </c>
      <c r="B29" s="75" t="s">
        <v>478</v>
      </c>
      <c r="C29" s="75">
        <v>1</v>
      </c>
      <c r="D29" s="691">
        <v>3500</v>
      </c>
    </row>
    <row r="30" spans="1:4" ht="9" customHeight="1" x14ac:dyDescent="0.25">
      <c r="A30" s="13"/>
      <c r="B30" s="78"/>
      <c r="C30" s="78"/>
      <c r="D30" s="692"/>
    </row>
    <row r="31" spans="1:4" ht="15.75" x14ac:dyDescent="0.25">
      <c r="A31" s="80" t="s">
        <v>479</v>
      </c>
      <c r="B31" s="75" t="s">
        <v>480</v>
      </c>
      <c r="C31" s="75">
        <v>1</v>
      </c>
      <c r="D31" s="691">
        <v>2600</v>
      </c>
    </row>
    <row r="32" spans="1:4" ht="9.75" customHeight="1" x14ac:dyDescent="0.25">
      <c r="A32" s="13"/>
      <c r="B32" s="78"/>
      <c r="C32" s="78"/>
      <c r="D32" s="692"/>
    </row>
    <row r="33" spans="1:4" ht="12" customHeight="1" x14ac:dyDescent="0.25">
      <c r="A33" s="80" t="s">
        <v>481</v>
      </c>
      <c r="B33" s="75" t="s">
        <v>482</v>
      </c>
      <c r="C33" s="75">
        <v>1</v>
      </c>
      <c r="D33" s="691">
        <v>2600</v>
      </c>
    </row>
    <row r="34" spans="1:4" ht="22.5" customHeight="1" x14ac:dyDescent="0.25">
      <c r="A34" s="80" t="s">
        <v>483</v>
      </c>
      <c r="B34" s="75" t="s">
        <v>484</v>
      </c>
      <c r="C34" s="75">
        <v>1</v>
      </c>
      <c r="D34" s="691">
        <v>2600</v>
      </c>
    </row>
    <row r="35" spans="1:4" ht="19.5" customHeight="1" x14ac:dyDescent="0.25">
      <c r="A35" s="649" t="s">
        <v>485</v>
      </c>
      <c r="B35" s="345" t="s">
        <v>486</v>
      </c>
      <c r="C35" s="345">
        <v>1</v>
      </c>
      <c r="D35" s="690">
        <v>2600</v>
      </c>
    </row>
    <row r="36" spans="1:4" ht="2.25" customHeight="1" x14ac:dyDescent="0.2">
      <c r="A36" s="8"/>
      <c r="B36" s="8"/>
      <c r="C36" s="8"/>
      <c r="D36" s="8"/>
    </row>
    <row r="37" spans="1:4" ht="0.75" customHeight="1" x14ac:dyDescent="0.2">
      <c r="A37" s="448"/>
      <c r="B37" s="448"/>
      <c r="C37" s="448"/>
      <c r="D37" s="448"/>
    </row>
    <row r="38" spans="1:4" ht="0.75" hidden="1" customHeight="1" x14ac:dyDescent="0.2">
      <c r="A38" s="448"/>
      <c r="B38" s="454" t="s">
        <v>487</v>
      </c>
      <c r="C38" s="454"/>
      <c r="D38" s="448"/>
    </row>
    <row r="39" spans="1:4" ht="10.5" hidden="1" customHeight="1" x14ac:dyDescent="0.2">
      <c r="A39" s="448"/>
      <c r="B39" s="448" t="s">
        <v>488</v>
      </c>
      <c r="C39" s="448"/>
      <c r="D39" s="448"/>
    </row>
    <row r="40" spans="1:4" ht="0.75" hidden="1" customHeight="1" x14ac:dyDescent="0.2">
      <c r="A40" s="448"/>
      <c r="B40" s="448" t="s">
        <v>489</v>
      </c>
      <c r="C40" s="448"/>
      <c r="D40" s="448"/>
    </row>
    <row r="41" spans="1:4" hidden="1" x14ac:dyDescent="0.2">
      <c r="A41" s="448"/>
      <c r="B41" s="448" t="s">
        <v>490</v>
      </c>
      <c r="C41" s="448"/>
      <c r="D41" s="448"/>
    </row>
    <row r="42" spans="1:4" ht="2.25" customHeight="1" x14ac:dyDescent="0.2">
      <c r="A42" s="448"/>
      <c r="B42" s="448"/>
      <c r="C42" s="448"/>
      <c r="D42" s="448"/>
    </row>
    <row r="43" spans="1:4" ht="16.5" customHeight="1" x14ac:dyDescent="0.25">
      <c r="A43" s="819" t="s">
        <v>491</v>
      </c>
      <c r="B43" s="803" t="s">
        <v>492</v>
      </c>
      <c r="C43" s="803">
        <v>1</v>
      </c>
      <c r="D43" s="820">
        <v>2600</v>
      </c>
    </row>
    <row r="44" spans="1:4" ht="17.25" customHeight="1" x14ac:dyDescent="0.25">
      <c r="A44" s="821" t="s">
        <v>491</v>
      </c>
      <c r="B44" s="806" t="s">
        <v>493</v>
      </c>
      <c r="C44" s="806">
        <v>1</v>
      </c>
      <c r="D44" s="822">
        <v>2600</v>
      </c>
    </row>
    <row r="45" spans="1:4" x14ac:dyDescent="0.2">
      <c r="A45" s="448"/>
      <c r="B45" s="448"/>
      <c r="C45" s="448"/>
      <c r="D45" s="448"/>
    </row>
    <row r="46" spans="1:4" x14ac:dyDescent="0.2">
      <c r="A46" s="448"/>
      <c r="B46" s="448"/>
      <c r="C46" s="448"/>
      <c r="D46" s="448"/>
    </row>
    <row r="47" spans="1:4" ht="15.75" x14ac:dyDescent="0.25">
      <c r="A47" s="456"/>
      <c r="B47" s="448"/>
      <c r="C47" s="448"/>
      <c r="D47" s="578"/>
    </row>
    <row r="48" spans="1:4" ht="6.75" customHeight="1" x14ac:dyDescent="0.25">
      <c r="A48" s="73"/>
      <c r="B48" s="57"/>
      <c r="C48" s="57"/>
      <c r="D48" s="74"/>
    </row>
    <row r="49" spans="1:4" ht="15.75" x14ac:dyDescent="0.25">
      <c r="A49" s="73"/>
      <c r="B49" s="448"/>
      <c r="C49" s="448"/>
      <c r="D49" s="74"/>
    </row>
    <row r="50" spans="1:4" ht="15.75" x14ac:dyDescent="0.25">
      <c r="A50" s="73"/>
      <c r="B50" s="57"/>
      <c r="C50" s="57"/>
      <c r="D50" s="74"/>
    </row>
    <row r="51" spans="1:4" ht="15.75" x14ac:dyDescent="0.25">
      <c r="A51" s="73"/>
      <c r="B51" s="57"/>
      <c r="C51" s="57"/>
      <c r="D51" s="74"/>
    </row>
    <row r="52" spans="1:4" ht="15.75" x14ac:dyDescent="0.25">
      <c r="A52" s="660" t="s">
        <v>494</v>
      </c>
      <c r="B52" s="57"/>
      <c r="C52" s="57"/>
      <c r="D52" s="74" t="s">
        <v>495</v>
      </c>
    </row>
  </sheetData>
  <phoneticPr fontId="46" type="noConversion"/>
  <printOptions horizontalCentered="1"/>
  <pageMargins left="1.01" right="0.75" top="1.8229166666666667" bottom="1.1499999999999999" header="0.5" footer="0.67"/>
  <pageSetup orientation="portrait" r:id="rId1"/>
  <headerFooter alignWithMargins="0">
    <oddHeader>&amp;L &amp;C&amp;"Times New Roman,Bold"&amp;14Liberty County School Board
Other Compensation 
Fiscal Year 2023-2024</oddHeader>
    <oddFooter>&amp;LAPPROVED: June 29, 2023&amp;R
&amp;"Times New Roman,Regular"&amp;11Page 36</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5"/>
  </sheetPr>
  <dimension ref="A1:D23"/>
  <sheetViews>
    <sheetView zoomScaleNormal="100" workbookViewId="0">
      <selection activeCell="D22" sqref="D22"/>
    </sheetView>
  </sheetViews>
  <sheetFormatPr defaultRowHeight="12.75" customHeight="1" x14ac:dyDescent="0.2"/>
  <cols>
    <col min="1" max="1" width="9.42578125" customWidth="1"/>
    <col min="2" max="2" width="47.28515625" customWidth="1"/>
    <col min="3" max="3" width="14.28515625" customWidth="1"/>
    <col min="4" max="4" width="14.7109375" customWidth="1"/>
    <col min="5" max="5" width="9.140625" customWidth="1"/>
    <col min="7" max="7" width="9.140625" customWidth="1"/>
  </cols>
  <sheetData>
    <row r="1" spans="1:4" ht="113.25" customHeight="1" thickBot="1" x14ac:dyDescent="0.35">
      <c r="A1" s="451" t="s">
        <v>496</v>
      </c>
      <c r="B1" s="2"/>
      <c r="C1" s="2"/>
      <c r="D1" s="2"/>
    </row>
    <row r="2" spans="1:4" ht="33" customHeight="1" thickBot="1" x14ac:dyDescent="0.3">
      <c r="A2" s="436" t="s">
        <v>324</v>
      </c>
      <c r="B2" s="437" t="s">
        <v>449</v>
      </c>
      <c r="C2" s="696" t="s">
        <v>497</v>
      </c>
      <c r="D2" s="694" t="s">
        <v>451</v>
      </c>
    </row>
    <row r="3" spans="1:4" ht="3.75" customHeight="1" thickBot="1" x14ac:dyDescent="0.3">
      <c r="A3" s="5"/>
      <c r="B3" s="4"/>
      <c r="C3" s="4"/>
      <c r="D3" s="695"/>
    </row>
    <row r="4" spans="1:4" ht="15.75" x14ac:dyDescent="0.25">
      <c r="A4" s="77"/>
      <c r="B4" s="76"/>
      <c r="C4" s="697"/>
      <c r="D4" s="103"/>
    </row>
    <row r="5" spans="1:4" ht="15.75" x14ac:dyDescent="0.25">
      <c r="A5" s="80" t="s">
        <v>498</v>
      </c>
      <c r="B5" s="100" t="s">
        <v>499</v>
      </c>
      <c r="C5" s="698">
        <v>2</v>
      </c>
      <c r="D5" s="691">
        <v>1300</v>
      </c>
    </row>
    <row r="6" spans="1:4" ht="4.5" customHeight="1" x14ac:dyDescent="0.25">
      <c r="A6" s="157"/>
      <c r="B6" s="156"/>
      <c r="C6" s="699"/>
      <c r="D6" s="703"/>
    </row>
    <row r="7" spans="1:4" ht="15.75" x14ac:dyDescent="0.25">
      <c r="A7" s="13"/>
      <c r="B7" s="101"/>
      <c r="C7" s="700"/>
      <c r="D7" s="692"/>
    </row>
    <row r="8" spans="1:4" ht="15.75" x14ac:dyDescent="0.25">
      <c r="A8" s="80" t="s">
        <v>500</v>
      </c>
      <c r="B8" s="100" t="s">
        <v>501</v>
      </c>
      <c r="C8" s="698">
        <v>2</v>
      </c>
      <c r="D8" s="691">
        <v>2100</v>
      </c>
    </row>
    <row r="9" spans="1:4" ht="15.75" x14ac:dyDescent="0.25">
      <c r="A9" s="13"/>
      <c r="B9" s="101"/>
      <c r="C9" s="700"/>
      <c r="D9" s="704"/>
    </row>
    <row r="10" spans="1:4" ht="16.5" customHeight="1" x14ac:dyDescent="0.25">
      <c r="A10" s="80" t="s">
        <v>502</v>
      </c>
      <c r="B10" s="102" t="s">
        <v>503</v>
      </c>
      <c r="C10" s="701">
        <v>2</v>
      </c>
      <c r="D10" s="691">
        <v>2100</v>
      </c>
    </row>
    <row r="11" spans="1:4" ht="15.75" x14ac:dyDescent="0.25">
      <c r="A11" s="13"/>
      <c r="B11" s="101"/>
      <c r="C11" s="700"/>
      <c r="D11" s="692"/>
    </row>
    <row r="12" spans="1:4" ht="15.75" x14ac:dyDescent="0.25">
      <c r="A12" s="80" t="s">
        <v>504</v>
      </c>
      <c r="B12" s="100" t="s">
        <v>505</v>
      </c>
      <c r="C12" s="698">
        <v>2</v>
      </c>
      <c r="D12" s="691">
        <v>2100</v>
      </c>
    </row>
    <row r="13" spans="1:4" ht="15.75" x14ac:dyDescent="0.25">
      <c r="A13" s="13"/>
      <c r="B13" s="101"/>
      <c r="C13" s="700"/>
      <c r="D13" s="692"/>
    </row>
    <row r="14" spans="1:4" ht="15.75" x14ac:dyDescent="0.25">
      <c r="A14" s="80" t="s">
        <v>506</v>
      </c>
      <c r="B14" s="100" t="s">
        <v>507</v>
      </c>
      <c r="C14" s="698">
        <v>2</v>
      </c>
      <c r="D14" s="691">
        <v>2100</v>
      </c>
    </row>
    <row r="15" spans="1:4" ht="15.75" x14ac:dyDescent="0.25">
      <c r="A15" s="13"/>
      <c r="B15" s="101"/>
      <c r="C15" s="700"/>
      <c r="D15" s="692"/>
    </row>
    <row r="16" spans="1:4" ht="15.75" x14ac:dyDescent="0.25">
      <c r="A16" s="80" t="s">
        <v>508</v>
      </c>
      <c r="B16" s="100" t="s">
        <v>509</v>
      </c>
      <c r="C16" s="698">
        <v>2</v>
      </c>
      <c r="D16" s="691">
        <v>2100</v>
      </c>
    </row>
    <row r="17" spans="1:4" ht="18.75" x14ac:dyDescent="0.3">
      <c r="A17" s="451"/>
      <c r="B17" s="440"/>
      <c r="C17" s="702"/>
      <c r="D17" s="705"/>
    </row>
    <row r="18" spans="1:4" ht="15.75" x14ac:dyDescent="0.25">
      <c r="A18" s="13"/>
      <c r="B18" s="101"/>
      <c r="C18" s="700"/>
      <c r="D18" s="692"/>
    </row>
    <row r="19" spans="1:4" ht="15.75" x14ac:dyDescent="0.25">
      <c r="A19" s="80" t="s">
        <v>454</v>
      </c>
      <c r="B19" s="100" t="s">
        <v>510</v>
      </c>
      <c r="C19" s="698">
        <v>1</v>
      </c>
      <c r="D19" s="691">
        <v>2600</v>
      </c>
    </row>
    <row r="20" spans="1:4" ht="15.75" x14ac:dyDescent="0.25">
      <c r="A20" s="13"/>
      <c r="B20" s="101"/>
      <c r="C20" s="700"/>
      <c r="D20" s="692"/>
    </row>
    <row r="21" spans="1:4" ht="15.75" x14ac:dyDescent="0.25">
      <c r="A21" s="80" t="s">
        <v>454</v>
      </c>
      <c r="B21" s="100" t="s">
        <v>724</v>
      </c>
      <c r="C21" s="698">
        <v>1</v>
      </c>
      <c r="D21" s="691">
        <v>1900</v>
      </c>
    </row>
    <row r="22" spans="1:4" ht="15.75" x14ac:dyDescent="0.25">
      <c r="A22" s="13"/>
      <c r="B22" s="101"/>
      <c r="C22" s="700"/>
      <c r="D22" s="692"/>
    </row>
    <row r="23" spans="1:4" ht="15.75" x14ac:dyDescent="0.25">
      <c r="A23" s="80" t="s">
        <v>454</v>
      </c>
      <c r="B23" s="100" t="s">
        <v>511</v>
      </c>
      <c r="C23" s="698">
        <v>1</v>
      </c>
      <c r="D23" s="691">
        <v>2100</v>
      </c>
    </row>
  </sheetData>
  <phoneticPr fontId="46" type="noConversion"/>
  <printOptions horizontalCentered="1"/>
  <pageMargins left="1.01" right="0.75" top="1.8229166666666667" bottom="1.1499999999999999" header="0.5" footer="0.67"/>
  <pageSetup orientation="portrait" cellComments="asDisplayed" r:id="rId1"/>
  <headerFooter alignWithMargins="0">
    <oddHeader>&amp;L &amp;C&amp;"Times New Roman,Bold"&amp;14Liberty County School Board
Other Compensation 
Fiscal Year 2023-2024</oddHeader>
    <oddFooter>&amp;L
&amp;"Times New Roman,Regular"&amp;14APPROVED: June 29, 2023&amp;R
&amp;"Times New Roman,Regular"&amp;11Page 37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8"/>
  <sheetViews>
    <sheetView zoomScaleNormal="100" workbookViewId="0">
      <selection activeCell="I9" sqref="I9"/>
    </sheetView>
  </sheetViews>
  <sheetFormatPr defaultRowHeight="12.75" customHeight="1" x14ac:dyDescent="0.2"/>
  <cols>
    <col min="1" max="1" width="7.7109375" customWidth="1"/>
    <col min="2" max="2" width="7.42578125" customWidth="1"/>
    <col min="3" max="3" width="7.140625" customWidth="1"/>
    <col min="4" max="4" width="6" customWidth="1"/>
    <col min="5" max="5" width="9" customWidth="1"/>
    <col min="6" max="6" width="10.5703125" customWidth="1"/>
    <col min="7" max="7" width="9.5703125" customWidth="1"/>
    <col min="8" max="8" width="0.85546875" hidden="1" customWidth="1"/>
    <col min="9" max="9" width="9.7109375" customWidth="1"/>
    <col min="10" max="10" width="10.5703125" customWidth="1"/>
    <col min="11" max="11" width="10.140625" customWidth="1"/>
    <col min="12" max="12" width="10.5703125" customWidth="1"/>
    <col min="13" max="14" width="9.140625" customWidth="1"/>
  </cols>
  <sheetData>
    <row r="1" spans="1:12" ht="63" customHeight="1" thickBot="1" x14ac:dyDescent="0.25">
      <c r="A1" s="871" t="s">
        <v>686</v>
      </c>
      <c r="B1" s="871" t="s">
        <v>685</v>
      </c>
      <c r="C1" s="827" t="s">
        <v>667</v>
      </c>
      <c r="D1" s="827" t="s">
        <v>10</v>
      </c>
      <c r="E1" s="828" t="s">
        <v>11</v>
      </c>
      <c r="F1" s="828" t="s">
        <v>12</v>
      </c>
      <c r="G1" s="829" t="s">
        <v>13</v>
      </c>
      <c r="H1" s="829"/>
      <c r="I1" s="830" t="s">
        <v>14</v>
      </c>
      <c r="J1" s="829" t="s">
        <v>15</v>
      </c>
      <c r="K1" s="829" t="s">
        <v>16</v>
      </c>
      <c r="L1" s="829" t="s">
        <v>17</v>
      </c>
    </row>
    <row r="2" spans="1:12" ht="5.25" customHeight="1" thickBot="1" x14ac:dyDescent="0.3">
      <c r="A2" s="872"/>
      <c r="B2" s="872"/>
      <c r="C2" s="519"/>
      <c r="D2" s="519"/>
      <c r="E2" s="519"/>
      <c r="F2" s="517"/>
      <c r="G2" s="518"/>
      <c r="H2" s="518"/>
      <c r="I2" s="520"/>
      <c r="J2" s="518"/>
      <c r="K2" s="518"/>
      <c r="L2" s="518"/>
    </row>
    <row r="3" spans="1:12" ht="23.25" customHeight="1" thickBot="1" x14ac:dyDescent="0.3">
      <c r="A3" s="873" t="s">
        <v>18</v>
      </c>
      <c r="B3" s="873" t="s">
        <v>18</v>
      </c>
      <c r="C3" s="648" t="s">
        <v>18</v>
      </c>
      <c r="D3" s="521"/>
      <c r="E3" s="522" t="s">
        <v>19</v>
      </c>
      <c r="F3" s="522" t="s">
        <v>19</v>
      </c>
      <c r="G3" s="523" t="s">
        <v>20</v>
      </c>
      <c r="H3" s="524"/>
      <c r="I3" s="525" t="s">
        <v>21</v>
      </c>
      <c r="J3" s="526" t="s">
        <v>22</v>
      </c>
      <c r="K3" s="526" t="s">
        <v>23</v>
      </c>
      <c r="L3" s="526" t="s">
        <v>24</v>
      </c>
    </row>
    <row r="4" spans="1:12" ht="23.25" customHeight="1" thickBot="1" x14ac:dyDescent="0.3">
      <c r="A4" s="873" t="s">
        <v>18</v>
      </c>
      <c r="B4" s="873" t="s">
        <v>18</v>
      </c>
      <c r="C4" s="648" t="s">
        <v>18</v>
      </c>
      <c r="D4" s="521"/>
      <c r="E4" s="522" t="s">
        <v>25</v>
      </c>
      <c r="F4" s="522" t="s">
        <v>25</v>
      </c>
      <c r="G4" s="523" t="s">
        <v>26</v>
      </c>
      <c r="H4" s="524"/>
      <c r="I4" s="525" t="s">
        <v>27</v>
      </c>
      <c r="J4" s="526" t="s">
        <v>28</v>
      </c>
      <c r="K4" s="526" t="s">
        <v>29</v>
      </c>
      <c r="L4" s="526" t="s">
        <v>30</v>
      </c>
    </row>
    <row r="5" spans="1:12" ht="6" customHeight="1" thickBot="1" x14ac:dyDescent="0.3">
      <c r="A5" s="874"/>
      <c r="B5" s="874"/>
      <c r="C5" s="527"/>
      <c r="D5" s="527"/>
      <c r="E5" s="527"/>
      <c r="F5" s="528"/>
      <c r="G5" s="529"/>
      <c r="H5" s="530"/>
      <c r="I5" s="531"/>
      <c r="J5" s="532"/>
      <c r="K5" s="532"/>
      <c r="L5" s="532"/>
    </row>
    <row r="6" spans="1:12" ht="21.95" customHeight="1" thickBot="1" x14ac:dyDescent="0.3">
      <c r="A6" s="875">
        <v>0</v>
      </c>
      <c r="B6" s="875">
        <v>0</v>
      </c>
      <c r="C6" s="533">
        <v>0</v>
      </c>
      <c r="D6" s="533">
        <v>0</v>
      </c>
      <c r="E6" s="534">
        <v>67986</v>
      </c>
      <c r="F6" s="534">
        <v>67986</v>
      </c>
      <c r="G6" s="535">
        <v>66006</v>
      </c>
      <c r="H6" s="589"/>
      <c r="I6" s="537">
        <v>64084</v>
      </c>
      <c r="J6" s="538">
        <v>62218</v>
      </c>
      <c r="K6" s="538">
        <v>60238</v>
      </c>
      <c r="L6" s="538">
        <v>58316</v>
      </c>
    </row>
    <row r="7" spans="1:12" ht="21.95" customHeight="1" thickBot="1" x14ac:dyDescent="0.3">
      <c r="A7" s="875">
        <v>0</v>
      </c>
      <c r="B7" s="875">
        <v>0</v>
      </c>
      <c r="C7" s="533">
        <v>0</v>
      </c>
      <c r="D7" s="533">
        <v>1</v>
      </c>
      <c r="E7" s="534">
        <v>67986</v>
      </c>
      <c r="F7" s="534">
        <v>67986</v>
      </c>
      <c r="G7" s="535">
        <v>66006</v>
      </c>
      <c r="H7" s="536"/>
      <c r="I7" s="537">
        <v>64084</v>
      </c>
      <c r="J7" s="538">
        <v>62218</v>
      </c>
      <c r="K7" s="538">
        <v>60238</v>
      </c>
      <c r="L7" s="538">
        <v>58316</v>
      </c>
    </row>
    <row r="8" spans="1:12" ht="21.95" customHeight="1" thickBot="1" x14ac:dyDescent="0.3">
      <c r="A8" s="875">
        <v>0</v>
      </c>
      <c r="B8" s="875">
        <v>0</v>
      </c>
      <c r="C8" s="533">
        <v>1</v>
      </c>
      <c r="D8" s="533">
        <v>2</v>
      </c>
      <c r="E8" s="534">
        <v>67986</v>
      </c>
      <c r="F8" s="534">
        <v>67986</v>
      </c>
      <c r="G8" s="535">
        <v>66966</v>
      </c>
      <c r="H8" s="536"/>
      <c r="I8" s="537">
        <v>64084</v>
      </c>
      <c r="J8" s="538">
        <v>62218</v>
      </c>
      <c r="K8" s="538">
        <v>60238</v>
      </c>
      <c r="L8" s="538">
        <v>58316</v>
      </c>
    </row>
    <row r="9" spans="1:12" ht="21.95" customHeight="1" x14ac:dyDescent="0.25">
      <c r="A9" s="875">
        <v>0</v>
      </c>
      <c r="B9" s="875">
        <v>1</v>
      </c>
      <c r="C9" s="533">
        <v>2</v>
      </c>
      <c r="D9" s="533">
        <v>3</v>
      </c>
      <c r="E9" s="534">
        <v>67986</v>
      </c>
      <c r="F9" s="534">
        <v>67986</v>
      </c>
      <c r="G9" s="535">
        <v>66966</v>
      </c>
      <c r="H9" s="543"/>
      <c r="I9" s="537">
        <v>64084</v>
      </c>
      <c r="J9" s="538">
        <v>62218</v>
      </c>
      <c r="K9" s="538">
        <v>60238</v>
      </c>
      <c r="L9" s="538">
        <v>58316</v>
      </c>
    </row>
    <row r="10" spans="1:12" ht="21.95" customHeight="1" x14ac:dyDescent="0.25">
      <c r="A10" s="875">
        <v>1</v>
      </c>
      <c r="B10" s="875">
        <v>2</v>
      </c>
      <c r="C10" s="533">
        <v>3</v>
      </c>
      <c r="D10" s="533">
        <v>4</v>
      </c>
      <c r="E10" s="539">
        <f t="shared" ref="E10:F15" si="0">E9+1056</f>
        <v>69042</v>
      </c>
      <c r="F10" s="539">
        <f t="shared" si="0"/>
        <v>69042</v>
      </c>
      <c r="G10" s="540">
        <f>67926+960</f>
        <v>68886</v>
      </c>
      <c r="H10" s="544"/>
      <c r="I10" s="541">
        <f>65045+961</f>
        <v>66006</v>
      </c>
      <c r="J10" s="542">
        <f t="shared" ref="J10:J19" si="1">J9+671</f>
        <v>62889</v>
      </c>
      <c r="K10" s="542">
        <f t="shared" ref="K10:K19" si="2">K9+671</f>
        <v>60909</v>
      </c>
      <c r="L10" s="542">
        <f t="shared" ref="L10:L19" si="3">L9+671</f>
        <v>58987</v>
      </c>
    </row>
    <row r="11" spans="1:12" ht="21.95" customHeight="1" x14ac:dyDescent="0.25">
      <c r="A11" s="875">
        <v>2</v>
      </c>
      <c r="B11" s="875">
        <v>3</v>
      </c>
      <c r="C11" s="533">
        <f t="shared" ref="C11:D19" si="4">C10+1</f>
        <v>4</v>
      </c>
      <c r="D11" s="533">
        <f t="shared" si="4"/>
        <v>5</v>
      </c>
      <c r="E11" s="539">
        <f t="shared" si="0"/>
        <v>70098</v>
      </c>
      <c r="F11" s="539">
        <f t="shared" si="0"/>
        <v>70098</v>
      </c>
      <c r="G11" s="540">
        <f>68886+960</f>
        <v>69846</v>
      </c>
      <c r="H11" s="544"/>
      <c r="I11" s="541">
        <f>66006+961</f>
        <v>66967</v>
      </c>
      <c r="J11" s="542">
        <f t="shared" si="1"/>
        <v>63560</v>
      </c>
      <c r="K11" s="542">
        <f t="shared" si="2"/>
        <v>61580</v>
      </c>
      <c r="L11" s="542">
        <f t="shared" si="3"/>
        <v>59658</v>
      </c>
    </row>
    <row r="12" spans="1:12" ht="21.95" customHeight="1" x14ac:dyDescent="0.25">
      <c r="A12" s="875">
        <v>3</v>
      </c>
      <c r="B12" s="875">
        <v>4</v>
      </c>
      <c r="C12" s="533">
        <f t="shared" si="4"/>
        <v>5</v>
      </c>
      <c r="D12" s="533">
        <f t="shared" si="4"/>
        <v>6</v>
      </c>
      <c r="E12" s="539">
        <f t="shared" si="0"/>
        <v>71154</v>
      </c>
      <c r="F12" s="539">
        <f t="shared" si="0"/>
        <v>71154</v>
      </c>
      <c r="G12" s="540">
        <f>69846+960</f>
        <v>70806</v>
      </c>
      <c r="H12" s="545"/>
      <c r="I12" s="541">
        <f>66967+961</f>
        <v>67928</v>
      </c>
      <c r="J12" s="542">
        <f t="shared" si="1"/>
        <v>64231</v>
      </c>
      <c r="K12" s="542">
        <f t="shared" si="2"/>
        <v>62251</v>
      </c>
      <c r="L12" s="542">
        <f t="shared" si="3"/>
        <v>60329</v>
      </c>
    </row>
    <row r="13" spans="1:12" ht="21.95" customHeight="1" x14ac:dyDescent="0.25">
      <c r="A13" s="875">
        <v>4</v>
      </c>
      <c r="B13" s="875">
        <v>5</v>
      </c>
      <c r="C13" s="533">
        <f t="shared" si="4"/>
        <v>6</v>
      </c>
      <c r="D13" s="533">
        <f t="shared" si="4"/>
        <v>7</v>
      </c>
      <c r="E13" s="539">
        <f t="shared" si="0"/>
        <v>72210</v>
      </c>
      <c r="F13" s="539">
        <f t="shared" si="0"/>
        <v>72210</v>
      </c>
      <c r="G13" s="540">
        <f>70806+960</f>
        <v>71766</v>
      </c>
      <c r="H13" s="546"/>
      <c r="I13" s="541">
        <f>67928+961</f>
        <v>68889</v>
      </c>
      <c r="J13" s="542">
        <f t="shared" si="1"/>
        <v>64902</v>
      </c>
      <c r="K13" s="542">
        <f t="shared" si="2"/>
        <v>62922</v>
      </c>
      <c r="L13" s="542">
        <f t="shared" si="3"/>
        <v>61000</v>
      </c>
    </row>
    <row r="14" spans="1:12" ht="21.95" customHeight="1" x14ac:dyDescent="0.25">
      <c r="A14" s="875">
        <v>5</v>
      </c>
      <c r="B14" s="875">
        <v>6</v>
      </c>
      <c r="C14" s="533">
        <f t="shared" si="4"/>
        <v>7</v>
      </c>
      <c r="D14" s="533">
        <f t="shared" si="4"/>
        <v>8</v>
      </c>
      <c r="E14" s="539">
        <f t="shared" si="0"/>
        <v>73266</v>
      </c>
      <c r="F14" s="539">
        <f t="shared" si="0"/>
        <v>73266</v>
      </c>
      <c r="G14" s="540">
        <f>71766+960</f>
        <v>72726</v>
      </c>
      <c r="H14" s="790"/>
      <c r="I14" s="541">
        <f>68889+961</f>
        <v>69850</v>
      </c>
      <c r="J14" s="542">
        <f t="shared" si="1"/>
        <v>65573</v>
      </c>
      <c r="K14" s="542">
        <f t="shared" si="2"/>
        <v>63593</v>
      </c>
      <c r="L14" s="542">
        <f t="shared" si="3"/>
        <v>61671</v>
      </c>
    </row>
    <row r="15" spans="1:12" ht="21.95" customHeight="1" x14ac:dyDescent="0.25">
      <c r="A15" s="875">
        <v>6</v>
      </c>
      <c r="B15" s="875">
        <v>7</v>
      </c>
      <c r="C15" s="533">
        <f t="shared" si="4"/>
        <v>8</v>
      </c>
      <c r="D15" s="533">
        <f t="shared" si="4"/>
        <v>9</v>
      </c>
      <c r="E15" s="539">
        <f t="shared" si="0"/>
        <v>74322</v>
      </c>
      <c r="F15" s="539">
        <f t="shared" si="0"/>
        <v>74322</v>
      </c>
      <c r="G15" s="540">
        <f>72726+960</f>
        <v>73686</v>
      </c>
      <c r="H15" s="547"/>
      <c r="I15" s="541">
        <f>69850+961</f>
        <v>70811</v>
      </c>
      <c r="J15" s="542">
        <f t="shared" si="1"/>
        <v>66244</v>
      </c>
      <c r="K15" s="542">
        <f t="shared" si="2"/>
        <v>64264</v>
      </c>
      <c r="L15" s="542">
        <f t="shared" si="3"/>
        <v>62342</v>
      </c>
    </row>
    <row r="16" spans="1:12" ht="21.95" customHeight="1" x14ac:dyDescent="0.25">
      <c r="A16" s="875">
        <v>7</v>
      </c>
      <c r="B16" s="875">
        <v>8</v>
      </c>
      <c r="C16" s="533">
        <f t="shared" si="4"/>
        <v>9</v>
      </c>
      <c r="D16" s="533">
        <f t="shared" si="4"/>
        <v>10</v>
      </c>
      <c r="E16" s="539">
        <f t="shared" ref="E16:F19" si="5">E15+1056</f>
        <v>75378</v>
      </c>
      <c r="F16" s="539">
        <f t="shared" si="5"/>
        <v>75378</v>
      </c>
      <c r="G16" s="540">
        <f>73686+960</f>
        <v>74646</v>
      </c>
      <c r="H16" s="547"/>
      <c r="I16" s="541">
        <f>70811+961</f>
        <v>71772</v>
      </c>
      <c r="J16" s="542">
        <f t="shared" si="1"/>
        <v>66915</v>
      </c>
      <c r="K16" s="542">
        <f t="shared" si="2"/>
        <v>64935</v>
      </c>
      <c r="L16" s="542">
        <f t="shared" si="3"/>
        <v>63013</v>
      </c>
    </row>
    <row r="17" spans="1:12" ht="21.95" customHeight="1" x14ac:dyDescent="0.25">
      <c r="A17" s="875">
        <v>8</v>
      </c>
      <c r="B17" s="875">
        <v>9</v>
      </c>
      <c r="C17" s="533">
        <f t="shared" si="4"/>
        <v>10</v>
      </c>
      <c r="D17" s="533">
        <f t="shared" si="4"/>
        <v>11</v>
      </c>
      <c r="E17" s="539">
        <f t="shared" si="5"/>
        <v>76434</v>
      </c>
      <c r="F17" s="539">
        <f t="shared" si="5"/>
        <v>76434</v>
      </c>
      <c r="G17" s="540">
        <f>74646+960</f>
        <v>75606</v>
      </c>
      <c r="H17" s="790"/>
      <c r="I17" s="541">
        <f>71772+961</f>
        <v>72733</v>
      </c>
      <c r="J17" s="542">
        <f t="shared" si="1"/>
        <v>67586</v>
      </c>
      <c r="K17" s="542">
        <f t="shared" si="2"/>
        <v>65606</v>
      </c>
      <c r="L17" s="542">
        <f t="shared" si="3"/>
        <v>63684</v>
      </c>
    </row>
    <row r="18" spans="1:12" ht="21.95" customHeight="1" thickBot="1" x14ac:dyDescent="0.3">
      <c r="A18" s="875">
        <v>9</v>
      </c>
      <c r="B18" s="875">
        <v>10</v>
      </c>
      <c r="C18" s="533">
        <f t="shared" si="4"/>
        <v>11</v>
      </c>
      <c r="D18" s="533">
        <f t="shared" si="4"/>
        <v>12</v>
      </c>
      <c r="E18" s="539">
        <f t="shared" si="5"/>
        <v>77490</v>
      </c>
      <c r="F18" s="539">
        <f t="shared" si="5"/>
        <v>77490</v>
      </c>
      <c r="G18" s="549">
        <f>75606+960</f>
        <v>76566</v>
      </c>
      <c r="H18" s="791"/>
      <c r="I18" s="550">
        <f>72733+961</f>
        <v>73694</v>
      </c>
      <c r="J18" s="542">
        <f t="shared" si="1"/>
        <v>68257</v>
      </c>
      <c r="K18" s="542">
        <f t="shared" si="2"/>
        <v>66277</v>
      </c>
      <c r="L18" s="542">
        <f t="shared" si="3"/>
        <v>64355</v>
      </c>
    </row>
    <row r="19" spans="1:12" ht="21.95" customHeight="1" thickBot="1" x14ac:dyDescent="0.3">
      <c r="A19" s="875">
        <v>10</v>
      </c>
      <c r="B19" s="875">
        <v>11</v>
      </c>
      <c r="C19" s="548">
        <f t="shared" si="4"/>
        <v>12</v>
      </c>
      <c r="D19" s="548">
        <f t="shared" si="4"/>
        <v>13</v>
      </c>
      <c r="E19" s="539">
        <f t="shared" si="5"/>
        <v>78546</v>
      </c>
      <c r="F19" s="539">
        <f t="shared" si="5"/>
        <v>78546</v>
      </c>
      <c r="G19" s="549">
        <f>76566+960</f>
        <v>77526</v>
      </c>
      <c r="H19" s="791"/>
      <c r="I19" s="550">
        <f>73694+961</f>
        <v>74655</v>
      </c>
      <c r="J19" s="542">
        <f t="shared" si="1"/>
        <v>68928</v>
      </c>
      <c r="K19" s="542">
        <f t="shared" si="2"/>
        <v>66948</v>
      </c>
      <c r="L19" s="542">
        <f t="shared" si="3"/>
        <v>65026</v>
      </c>
    </row>
    <row r="20" spans="1:12" ht="21.95" customHeight="1" x14ac:dyDescent="0.25">
      <c r="A20" s="823" t="s">
        <v>31</v>
      </c>
      <c r="B20" s="1018"/>
      <c r="C20" s="1019"/>
      <c r="D20" s="1019"/>
      <c r="E20" s="1020"/>
      <c r="F20" s="1020"/>
      <c r="G20" s="1020"/>
      <c r="H20" s="792"/>
      <c r="I20" s="1020"/>
      <c r="J20" s="1020"/>
      <c r="K20" s="1020"/>
      <c r="L20" s="1020"/>
    </row>
    <row r="21" spans="1:12" ht="19.5" customHeight="1" x14ac:dyDescent="0.2">
      <c r="A21" s="824" t="s">
        <v>32</v>
      </c>
      <c r="B21" s="824"/>
      <c r="C21" s="823"/>
      <c r="D21" s="823"/>
      <c r="E21" s="823"/>
      <c r="F21" s="823"/>
      <c r="G21" s="823"/>
      <c r="H21" s="682"/>
      <c r="I21" s="682"/>
      <c r="J21" s="682"/>
      <c r="K21" s="682"/>
      <c r="L21" s="682"/>
    </row>
    <row r="22" spans="1:12" ht="19.5" customHeight="1" x14ac:dyDescent="0.2">
      <c r="A22" s="824" t="s">
        <v>33</v>
      </c>
      <c r="B22" s="824"/>
      <c r="C22" s="823"/>
      <c r="D22" s="823"/>
      <c r="E22" s="823"/>
      <c r="F22" s="823"/>
      <c r="G22" s="823"/>
      <c r="H22" s="682"/>
      <c r="I22" s="682"/>
      <c r="J22" s="682"/>
      <c r="K22" s="682"/>
      <c r="L22" s="682"/>
    </row>
    <row r="23" spans="1:12" ht="19.5" customHeight="1" x14ac:dyDescent="0.2">
      <c r="A23" s="824" t="s">
        <v>34</v>
      </c>
      <c r="B23" s="823"/>
      <c r="C23" s="824"/>
      <c r="D23" s="824"/>
      <c r="E23" s="824"/>
      <c r="F23" s="823"/>
      <c r="G23" s="823"/>
      <c r="H23" s="823"/>
      <c r="I23" s="823"/>
      <c r="J23" s="491"/>
      <c r="K23" s="478"/>
      <c r="L23" s="478"/>
    </row>
    <row r="24" spans="1:12" ht="19.5" customHeight="1" x14ac:dyDescent="0.3">
      <c r="A24" s="683" t="s">
        <v>35</v>
      </c>
      <c r="B24" s="823"/>
      <c r="C24" s="824"/>
      <c r="D24" s="824"/>
      <c r="E24" s="824"/>
      <c r="F24" s="824"/>
      <c r="G24" s="823"/>
      <c r="H24" s="823"/>
      <c r="I24" s="823"/>
      <c r="J24" s="491"/>
      <c r="K24" s="478"/>
      <c r="L24" s="478"/>
    </row>
    <row r="25" spans="1:12" ht="19.5" customHeight="1" x14ac:dyDescent="0.3">
      <c r="A25" s="683" t="s">
        <v>36</v>
      </c>
      <c r="B25" s="823"/>
      <c r="C25" s="823"/>
      <c r="D25" s="823"/>
      <c r="E25" s="823"/>
      <c r="F25" s="823"/>
      <c r="G25" s="823"/>
      <c r="H25" s="823"/>
      <c r="I25" s="823"/>
      <c r="J25" s="491"/>
      <c r="K25" s="478"/>
      <c r="L25" s="478"/>
    </row>
    <row r="26" spans="1:12" ht="19.5" customHeight="1" x14ac:dyDescent="0.3">
      <c r="A26" s="683" t="s">
        <v>37</v>
      </c>
      <c r="B26" s="823"/>
      <c r="C26" s="823"/>
      <c r="D26" s="823"/>
      <c r="E26" s="683"/>
      <c r="F26" s="825"/>
      <c r="G26" s="825"/>
      <c r="H26" s="825"/>
      <c r="I26" s="823"/>
      <c r="J26" s="491"/>
      <c r="K26" s="478"/>
      <c r="L26" s="478"/>
    </row>
    <row r="27" spans="1:12" ht="19.5" customHeight="1" x14ac:dyDescent="0.3">
      <c r="A27" s="683" t="s">
        <v>38</v>
      </c>
      <c r="B27" s="655"/>
      <c r="C27" s="823"/>
      <c r="D27" s="823"/>
      <c r="E27" s="683"/>
      <c r="F27" s="825"/>
      <c r="G27" s="825"/>
      <c r="H27" s="825"/>
      <c r="I27" s="825"/>
      <c r="J27" s="448"/>
      <c r="K27" s="478"/>
      <c r="L27" s="478"/>
    </row>
    <row r="28" spans="1:12" ht="19.5" customHeight="1" x14ac:dyDescent="0.3">
      <c r="A28" s="947" t="s">
        <v>684</v>
      </c>
      <c r="B28" s="947"/>
      <c r="C28" s="823"/>
      <c r="D28" s="823"/>
      <c r="E28" s="683"/>
      <c r="F28" s="826"/>
      <c r="G28" s="826"/>
      <c r="H28" s="826"/>
      <c r="I28" s="825"/>
      <c r="J28" s="448"/>
      <c r="K28" s="478"/>
      <c r="L28" s="478"/>
    </row>
  </sheetData>
  <printOptions horizontalCentered="1"/>
  <pageMargins left="0.25" right="0.26" top="1.4791666666666701" bottom="1" header="0.5" footer="0.5"/>
  <pageSetup orientation="portrait" r:id="rId1"/>
  <headerFooter alignWithMargins="0">
    <oddHeader xml:space="preserve">&amp;C&amp;"Times New Roman,Bold"&amp;14Liberty County School Board
Administrative Personnel Salary Schedule
Fiscal Year 2023-2024
</oddHeader>
    <oddFooter>&amp;LAPPROVED: June 29, 2023&amp;R
&amp;"Times New Roman,Regular"&amp;11Page 2</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5"/>
  </sheetPr>
  <dimension ref="A1:D34"/>
  <sheetViews>
    <sheetView topLeftCell="A18" zoomScaleNormal="100" zoomScaleSheetLayoutView="100" workbookViewId="0">
      <selection activeCell="B29" sqref="B29"/>
    </sheetView>
  </sheetViews>
  <sheetFormatPr defaultRowHeight="12.75" customHeight="1" x14ac:dyDescent="0.2"/>
  <cols>
    <col min="1" max="1" width="9.42578125" customWidth="1"/>
    <col min="2" max="2" width="52" customWidth="1"/>
    <col min="3" max="3" width="10" customWidth="1"/>
    <col min="4" max="4" width="12.42578125" customWidth="1"/>
    <col min="5" max="5" width="9.140625" customWidth="1"/>
  </cols>
  <sheetData>
    <row r="1" spans="1:4" ht="23.25" customHeight="1" thickBot="1" x14ac:dyDescent="0.35">
      <c r="A1" s="79" t="s">
        <v>512</v>
      </c>
      <c r="B1" s="2"/>
      <c r="C1" s="2"/>
      <c r="D1" s="2"/>
    </row>
    <row r="2" spans="1:4" ht="33.75" customHeight="1" thickBot="1" x14ac:dyDescent="0.3">
      <c r="A2" s="293" t="s">
        <v>324</v>
      </c>
      <c r="B2" s="293" t="s">
        <v>449</v>
      </c>
      <c r="C2" s="711" t="s">
        <v>497</v>
      </c>
      <c r="D2" s="294" t="s">
        <v>451</v>
      </c>
    </row>
    <row r="3" spans="1:4" ht="3" customHeight="1" x14ac:dyDescent="0.25">
      <c r="A3" s="293"/>
      <c r="B3" s="293"/>
      <c r="C3" s="712"/>
      <c r="D3" s="318"/>
    </row>
    <row r="4" spans="1:4" ht="15.75" x14ac:dyDescent="0.25">
      <c r="A4" s="324" t="s">
        <v>513</v>
      </c>
      <c r="B4" s="314" t="s">
        <v>514</v>
      </c>
      <c r="C4" s="714">
        <v>1</v>
      </c>
      <c r="D4" s="728">
        <v>3500</v>
      </c>
    </row>
    <row r="5" spans="1:4" ht="15.75" x14ac:dyDescent="0.25">
      <c r="A5" s="324" t="s">
        <v>515</v>
      </c>
      <c r="B5" s="314" t="s">
        <v>516</v>
      </c>
      <c r="C5" s="714"/>
      <c r="D5" s="728">
        <v>1900</v>
      </c>
    </row>
    <row r="6" spans="1:4" ht="15.75" x14ac:dyDescent="0.25">
      <c r="A6" s="324" t="s">
        <v>517</v>
      </c>
      <c r="B6" s="314" t="s">
        <v>518</v>
      </c>
      <c r="C6" s="714"/>
      <c r="D6" s="728">
        <v>1300</v>
      </c>
    </row>
    <row r="7" spans="1:4" ht="15.75" customHeight="1" x14ac:dyDescent="0.25">
      <c r="A7" s="385" t="s">
        <v>519</v>
      </c>
      <c r="B7" s="386" t="s">
        <v>520</v>
      </c>
      <c r="C7" s="715">
        <v>2</v>
      </c>
      <c r="D7" s="729">
        <v>3500</v>
      </c>
    </row>
    <row r="8" spans="1:4" ht="15.75" x14ac:dyDescent="0.25">
      <c r="A8" s="324" t="s">
        <v>521</v>
      </c>
      <c r="B8" s="314" t="s">
        <v>522</v>
      </c>
      <c r="C8" s="714">
        <v>1</v>
      </c>
      <c r="D8" s="728">
        <v>450</v>
      </c>
    </row>
    <row r="9" spans="1:4" ht="13.5" customHeight="1" x14ac:dyDescent="0.25">
      <c r="A9" s="157"/>
      <c r="B9" s="316" t="s">
        <v>523</v>
      </c>
      <c r="C9" s="716"/>
      <c r="D9" s="730"/>
    </row>
    <row r="10" spans="1:4" ht="3" customHeight="1" x14ac:dyDescent="0.25">
      <c r="A10" s="157"/>
      <c r="B10" s="319"/>
      <c r="C10" s="717"/>
      <c r="D10" s="730"/>
    </row>
    <row r="11" spans="1:4" ht="3" customHeight="1" x14ac:dyDescent="0.25">
      <c r="A11" s="157"/>
      <c r="B11" s="319"/>
      <c r="C11" s="717"/>
      <c r="D11" s="730"/>
    </row>
    <row r="12" spans="1:4" ht="15.75" x14ac:dyDescent="0.25">
      <c r="A12" s="385" t="s">
        <v>524</v>
      </c>
      <c r="B12" s="386" t="s">
        <v>525</v>
      </c>
      <c r="C12" s="715">
        <v>2</v>
      </c>
      <c r="D12" s="731">
        <v>1600</v>
      </c>
    </row>
    <row r="13" spans="1:4" ht="15.75" x14ac:dyDescent="0.25">
      <c r="A13" s="385"/>
      <c r="B13" s="386" t="s">
        <v>526</v>
      </c>
      <c r="C13" s="715">
        <v>1</v>
      </c>
      <c r="D13" s="731">
        <v>1000</v>
      </c>
    </row>
    <row r="14" spans="1:4" ht="15.75" customHeight="1" x14ac:dyDescent="0.25">
      <c r="A14" s="324" t="s">
        <v>527</v>
      </c>
      <c r="B14" s="314" t="s">
        <v>528</v>
      </c>
      <c r="C14" s="327" t="s">
        <v>279</v>
      </c>
      <c r="D14" s="732" t="s">
        <v>279</v>
      </c>
    </row>
    <row r="15" spans="1:4" ht="15.75" customHeight="1" x14ac:dyDescent="0.25">
      <c r="A15" s="157"/>
      <c r="B15" s="316" t="s">
        <v>529</v>
      </c>
      <c r="C15" s="718"/>
      <c r="D15" s="730"/>
    </row>
    <row r="16" spans="1:4" ht="4.5" customHeight="1" x14ac:dyDescent="0.25">
      <c r="A16" s="157"/>
      <c r="B16" s="669"/>
      <c r="C16" s="719"/>
      <c r="D16" s="730"/>
    </row>
    <row r="17" spans="1:4" ht="4.5" customHeight="1" x14ac:dyDescent="0.25">
      <c r="A17" s="157"/>
      <c r="B17" s="669"/>
      <c r="C17" s="719"/>
      <c r="D17" s="730"/>
    </row>
    <row r="18" spans="1:4" ht="15.75" x14ac:dyDescent="0.25">
      <c r="A18" s="324" t="s">
        <v>530</v>
      </c>
      <c r="B18" s="317" t="s">
        <v>531</v>
      </c>
      <c r="C18" s="720">
        <v>1</v>
      </c>
      <c r="D18" s="728">
        <v>3000</v>
      </c>
    </row>
    <row r="19" spans="1:4" ht="15.75" customHeight="1" x14ac:dyDescent="0.25">
      <c r="A19" s="385" t="s">
        <v>532</v>
      </c>
      <c r="B19" s="495" t="s">
        <v>533</v>
      </c>
      <c r="C19" s="721">
        <v>1</v>
      </c>
      <c r="D19" s="731" t="s">
        <v>534</v>
      </c>
    </row>
    <row r="20" spans="1:4" ht="15.75" x14ac:dyDescent="0.25">
      <c r="A20" s="324" t="s">
        <v>535</v>
      </c>
      <c r="B20" s="314" t="s">
        <v>536</v>
      </c>
      <c r="C20" s="714">
        <v>2</v>
      </c>
      <c r="D20" s="728">
        <v>2000</v>
      </c>
    </row>
    <row r="21" spans="1:4" ht="15.75" customHeight="1" x14ac:dyDescent="0.25">
      <c r="A21" s="329" t="s">
        <v>517</v>
      </c>
      <c r="B21" s="322" t="s">
        <v>537</v>
      </c>
      <c r="C21" s="722"/>
      <c r="D21" s="728">
        <v>1000</v>
      </c>
    </row>
    <row r="22" spans="1:4" ht="15.75" customHeight="1" x14ac:dyDescent="0.25">
      <c r="A22" s="329" t="s">
        <v>517</v>
      </c>
      <c r="B22" s="322" t="s">
        <v>538</v>
      </c>
      <c r="C22" s="722"/>
      <c r="D22" s="728">
        <v>500</v>
      </c>
    </row>
    <row r="23" spans="1:4" ht="18.75" customHeight="1" x14ac:dyDescent="0.25">
      <c r="A23" s="385" t="s">
        <v>517</v>
      </c>
      <c r="B23" s="496" t="s">
        <v>539</v>
      </c>
      <c r="C23" s="723"/>
      <c r="D23" s="731">
        <v>500</v>
      </c>
    </row>
    <row r="24" spans="1:4" ht="18.75" customHeight="1" x14ac:dyDescent="0.25">
      <c r="A24" s="385" t="s">
        <v>517</v>
      </c>
      <c r="B24" s="496" t="s">
        <v>540</v>
      </c>
      <c r="C24" s="723"/>
      <c r="D24" s="731">
        <v>250</v>
      </c>
    </row>
    <row r="25" spans="1:4" ht="15.75" customHeight="1" x14ac:dyDescent="0.2">
      <c r="A25" s="587"/>
      <c r="B25" s="706" t="s">
        <v>541</v>
      </c>
      <c r="C25" s="356"/>
      <c r="D25" s="361"/>
    </row>
    <row r="26" spans="1:4" ht="18" customHeight="1" x14ac:dyDescent="0.25">
      <c r="A26" s="514" t="s">
        <v>542</v>
      </c>
      <c r="B26" s="449" t="s">
        <v>543</v>
      </c>
      <c r="C26" s="466" t="s">
        <v>279</v>
      </c>
      <c r="D26" s="729" t="s">
        <v>279</v>
      </c>
    </row>
    <row r="27" spans="1:4" ht="25.5" customHeight="1" x14ac:dyDescent="0.35">
      <c r="A27" s="588"/>
      <c r="B27" s="713" t="s">
        <v>284</v>
      </c>
      <c r="C27" s="724"/>
      <c r="D27" s="733"/>
    </row>
    <row r="28" spans="1:4" ht="15" customHeight="1" x14ac:dyDescent="0.35">
      <c r="A28" s="588"/>
      <c r="B28" s="707" t="s">
        <v>285</v>
      </c>
      <c r="C28" s="724"/>
      <c r="D28" s="733"/>
    </row>
    <row r="29" spans="1:4" ht="18" customHeight="1" x14ac:dyDescent="0.25">
      <c r="A29" s="514"/>
      <c r="B29" s="322"/>
      <c r="C29" s="722"/>
      <c r="D29" s="734"/>
    </row>
    <row r="30" spans="1:4" ht="17.25" customHeight="1" thickBot="1" x14ac:dyDescent="0.3">
      <c r="A30" s="514"/>
      <c r="B30" s="322"/>
      <c r="C30" s="722"/>
      <c r="D30" s="734"/>
    </row>
    <row r="31" spans="1:4" ht="15.75" x14ac:dyDescent="0.25">
      <c r="A31" s="513" t="s">
        <v>544</v>
      </c>
      <c r="B31" s="708" t="s">
        <v>545</v>
      </c>
      <c r="C31" s="725"/>
      <c r="D31" s="735">
        <v>450</v>
      </c>
    </row>
    <row r="32" spans="1:4" ht="15.75" x14ac:dyDescent="0.25">
      <c r="A32" s="513" t="s">
        <v>546</v>
      </c>
      <c r="B32" s="709" t="s">
        <v>547</v>
      </c>
      <c r="C32" s="726">
        <v>1</v>
      </c>
      <c r="D32" s="736">
        <v>7500</v>
      </c>
    </row>
    <row r="33" spans="1:4" ht="15.75" x14ac:dyDescent="0.25">
      <c r="A33" s="513" t="s">
        <v>517</v>
      </c>
      <c r="B33" s="709" t="s">
        <v>548</v>
      </c>
      <c r="C33" s="726">
        <v>1</v>
      </c>
      <c r="D33" s="736">
        <v>7500</v>
      </c>
    </row>
    <row r="34" spans="1:4" ht="18" customHeight="1" x14ac:dyDescent="0.25">
      <c r="A34" s="501"/>
      <c r="B34" s="710" t="s">
        <v>549</v>
      </c>
      <c r="C34" s="727"/>
      <c r="D34" s="295"/>
    </row>
  </sheetData>
  <phoneticPr fontId="46" type="noConversion"/>
  <printOptions horizontalCentered="1"/>
  <pageMargins left="1.01" right="0.75" top="1.8229166666666667" bottom="1.1499999999999999" header="0.5" footer="0.67"/>
  <pageSetup orientation="portrait" cellComments="asDisplayed" r:id="rId1"/>
  <headerFooter alignWithMargins="0">
    <oddHeader xml:space="preserve">&amp;L &amp;C&amp;"Times New Roman,Bold"&amp;14Liberty County School Board
Other Compensation 
Fiscal Year 2023-2024
</oddHeader>
    <oddFooter>&amp;LAPPROVED:  June 29, 2023&amp;R
&amp;"Times New Roman,Regular"&amp;11Page 38</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5"/>
  </sheetPr>
  <dimension ref="A1:D43"/>
  <sheetViews>
    <sheetView topLeftCell="A44" zoomScaleNormal="100" zoomScaleSheetLayoutView="100" workbookViewId="0">
      <selection activeCell="A44" sqref="A44"/>
    </sheetView>
  </sheetViews>
  <sheetFormatPr defaultRowHeight="12.75" customHeight="1" x14ac:dyDescent="0.2"/>
  <cols>
    <col min="1" max="1" width="9.42578125" customWidth="1"/>
    <col min="2" max="2" width="48.85546875" customWidth="1"/>
    <col min="3" max="3" width="11.42578125" customWidth="1"/>
    <col min="4" max="4" width="13.28515625" customWidth="1"/>
    <col min="5" max="6" width="9.140625" customWidth="1"/>
  </cols>
  <sheetData>
    <row r="1" spans="1:4" ht="17.25" customHeight="1" thickBot="1" x14ac:dyDescent="0.35">
      <c r="A1" s="388" t="s">
        <v>550</v>
      </c>
      <c r="B1" s="389"/>
      <c r="C1" s="389"/>
      <c r="D1" s="2"/>
    </row>
    <row r="2" spans="1:4" ht="16.5" thickBot="1" x14ac:dyDescent="0.3">
      <c r="A2" s="293" t="s">
        <v>324</v>
      </c>
      <c r="B2" s="291" t="s">
        <v>449</v>
      </c>
      <c r="C2" s="737"/>
      <c r="D2" s="363" t="s">
        <v>451</v>
      </c>
    </row>
    <row r="3" spans="1:4" ht="4.5" customHeight="1" x14ac:dyDescent="0.25">
      <c r="A3" s="293"/>
      <c r="B3" s="291"/>
      <c r="C3" s="737"/>
      <c r="D3" s="364"/>
    </row>
    <row r="4" spans="1:4" ht="15.75" x14ac:dyDescent="0.25">
      <c r="A4" s="326" t="s">
        <v>551</v>
      </c>
      <c r="B4" s="315" t="s">
        <v>552</v>
      </c>
      <c r="C4" s="315">
        <v>1</v>
      </c>
      <c r="D4" s="365">
        <v>2000</v>
      </c>
    </row>
    <row r="5" spans="1:4" ht="4.5" customHeight="1" x14ac:dyDescent="0.25">
      <c r="A5" s="157"/>
      <c r="B5" s="319"/>
      <c r="C5" s="319"/>
      <c r="D5" s="366"/>
    </row>
    <row r="6" spans="1:4" ht="16.5" customHeight="1" x14ac:dyDescent="0.25">
      <c r="A6" s="385" t="s">
        <v>553</v>
      </c>
      <c r="B6" s="386" t="s">
        <v>554</v>
      </c>
      <c r="C6" s="386"/>
      <c r="D6" s="387" t="s">
        <v>534</v>
      </c>
    </row>
    <row r="7" spans="1:4" ht="3" customHeight="1" x14ac:dyDescent="0.25">
      <c r="A7" s="157"/>
      <c r="B7" s="739"/>
      <c r="C7" s="313"/>
      <c r="D7" s="366"/>
    </row>
    <row r="8" spans="1:4" ht="15.75" x14ac:dyDescent="0.25">
      <c r="A8" s="326" t="s">
        <v>555</v>
      </c>
      <c r="B8" s="315" t="s">
        <v>556</v>
      </c>
      <c r="C8" s="315">
        <v>1</v>
      </c>
      <c r="D8" s="365">
        <v>2100</v>
      </c>
    </row>
    <row r="9" spans="1:4" ht="15.75" customHeight="1" x14ac:dyDescent="0.25">
      <c r="A9" s="324"/>
      <c r="B9" s="314"/>
      <c r="C9" s="314"/>
      <c r="D9" s="367"/>
    </row>
    <row r="10" spans="1:4" ht="4.5" customHeight="1" x14ac:dyDescent="0.25">
      <c r="A10" s="157"/>
      <c r="B10" s="669"/>
      <c r="C10" s="313"/>
      <c r="D10" s="368"/>
    </row>
    <row r="11" spans="1:4" ht="18" customHeight="1" x14ac:dyDescent="0.25">
      <c r="A11" s="324" t="s">
        <v>557</v>
      </c>
      <c r="B11" s="314" t="s">
        <v>558</v>
      </c>
      <c r="C11" s="314">
        <v>1</v>
      </c>
      <c r="D11" s="369">
        <v>900</v>
      </c>
    </row>
    <row r="12" spans="1:4" ht="17.25" customHeight="1" x14ac:dyDescent="0.25">
      <c r="A12" s="326" t="s">
        <v>559</v>
      </c>
      <c r="B12" s="315" t="s">
        <v>560</v>
      </c>
      <c r="C12" s="315">
        <v>1</v>
      </c>
      <c r="D12" s="370">
        <v>900</v>
      </c>
    </row>
    <row r="13" spans="1:4" ht="17.25" customHeight="1" x14ac:dyDescent="0.25">
      <c r="A13" s="324" t="s">
        <v>561</v>
      </c>
      <c r="B13" s="314" t="s">
        <v>562</v>
      </c>
      <c r="C13" s="314">
        <v>1</v>
      </c>
      <c r="D13" s="369">
        <v>900</v>
      </c>
    </row>
    <row r="14" spans="1:4" ht="15.75" customHeight="1" x14ac:dyDescent="0.25">
      <c r="A14" s="326" t="s">
        <v>563</v>
      </c>
      <c r="B14" s="315" t="s">
        <v>564</v>
      </c>
      <c r="C14" s="315">
        <v>1</v>
      </c>
      <c r="D14" s="370">
        <v>900</v>
      </c>
    </row>
    <row r="15" spans="1:4" ht="15.75" customHeight="1" x14ac:dyDescent="0.25">
      <c r="A15" s="324" t="s">
        <v>546</v>
      </c>
      <c r="B15" s="314" t="s">
        <v>565</v>
      </c>
      <c r="C15" s="314">
        <v>1</v>
      </c>
      <c r="D15" s="369">
        <v>1200</v>
      </c>
    </row>
    <row r="16" spans="1:4" ht="15.75" customHeight="1" x14ac:dyDescent="0.25">
      <c r="A16" s="326" t="s">
        <v>517</v>
      </c>
      <c r="B16" s="323" t="s">
        <v>566</v>
      </c>
      <c r="C16" s="742">
        <v>1</v>
      </c>
      <c r="D16" s="738">
        <v>500</v>
      </c>
    </row>
    <row r="17" spans="1:4" ht="15.75" customHeight="1" x14ac:dyDescent="0.25">
      <c r="A17" s="326" t="s">
        <v>517</v>
      </c>
      <c r="B17" s="323" t="s">
        <v>567</v>
      </c>
      <c r="C17" s="742">
        <v>1</v>
      </c>
      <c r="D17" s="738">
        <v>900</v>
      </c>
    </row>
    <row r="18" spans="1:4" ht="11.25" customHeight="1" x14ac:dyDescent="0.2">
      <c r="C18" s="744"/>
    </row>
    <row r="19" spans="1:4" ht="3" hidden="1" customHeight="1" x14ac:dyDescent="0.25">
      <c r="A19" s="157"/>
      <c r="B19" s="669"/>
      <c r="C19" s="313"/>
      <c r="D19" s="368"/>
    </row>
    <row r="20" spans="1:4" ht="31.5" customHeight="1" x14ac:dyDescent="0.25">
      <c r="A20" s="324" t="s">
        <v>568</v>
      </c>
      <c r="B20" s="317" t="s">
        <v>569</v>
      </c>
      <c r="C20" s="345">
        <v>1</v>
      </c>
      <c r="D20" s="369">
        <v>500</v>
      </c>
    </row>
    <row r="21" spans="1:4" ht="15.75" customHeight="1" x14ac:dyDescent="0.25">
      <c r="A21" s="326" t="s">
        <v>570</v>
      </c>
      <c r="B21" s="315" t="s">
        <v>725</v>
      </c>
      <c r="C21" s="315"/>
      <c r="D21" s="370" t="s">
        <v>534</v>
      </c>
    </row>
    <row r="22" spans="1:4" ht="15.75" customHeight="1" x14ac:dyDescent="0.25">
      <c r="A22" s="324" t="s">
        <v>571</v>
      </c>
      <c r="B22" s="314" t="s">
        <v>572</v>
      </c>
      <c r="C22" s="314"/>
      <c r="D22" s="328">
        <v>325</v>
      </c>
    </row>
    <row r="23" spans="1:4" ht="15" customHeight="1" x14ac:dyDescent="0.25">
      <c r="A23" s="514" t="s">
        <v>573</v>
      </c>
      <c r="B23" s="740" t="s">
        <v>574</v>
      </c>
      <c r="C23" s="586" t="s">
        <v>279</v>
      </c>
      <c r="D23" s="586" t="s">
        <v>279</v>
      </c>
    </row>
    <row r="24" spans="1:4" ht="16.5" thickBot="1" x14ac:dyDescent="0.3">
      <c r="A24" s="324" t="s">
        <v>575</v>
      </c>
      <c r="B24" s="314" t="s">
        <v>576</v>
      </c>
      <c r="C24" s="314"/>
      <c r="D24" s="328" t="s">
        <v>534</v>
      </c>
    </row>
    <row r="25" spans="1:4" ht="16.5" thickBot="1" x14ac:dyDescent="0.3">
      <c r="A25" s="497" t="s">
        <v>577</v>
      </c>
      <c r="B25" s="741" t="s">
        <v>578</v>
      </c>
      <c r="C25" s="795" t="s">
        <v>279</v>
      </c>
      <c r="D25" s="795" t="s">
        <v>279</v>
      </c>
    </row>
    <row r="26" spans="1:4" ht="13.5" x14ac:dyDescent="0.25">
      <c r="A26" s="498"/>
      <c r="B26" s="499" t="s">
        <v>579</v>
      </c>
      <c r="C26" s="743"/>
      <c r="D26" s="500"/>
    </row>
    <row r="27" spans="1:4" ht="15.75" x14ac:dyDescent="0.25">
      <c r="A27" s="329" t="s">
        <v>580</v>
      </c>
      <c r="B27" s="320" t="s">
        <v>581</v>
      </c>
      <c r="C27" s="438" t="s">
        <v>279</v>
      </c>
      <c r="D27" s="438" t="s">
        <v>279</v>
      </c>
    </row>
    <row r="28" spans="1:4" ht="22.5" x14ac:dyDescent="0.2">
      <c r="A28" s="321"/>
      <c r="B28" s="475" t="s">
        <v>582</v>
      </c>
      <c r="C28" s="475"/>
      <c r="D28" s="330"/>
    </row>
    <row r="29" spans="1:4" x14ac:dyDescent="0.2"/>
    <row r="30" spans="1:4" x14ac:dyDescent="0.2"/>
    <row r="31" spans="1:4" x14ac:dyDescent="0.2"/>
    <row r="32" spans="1:4"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sheetData>
  <printOptions horizontalCentered="1"/>
  <pageMargins left="1.01" right="0.75" top="1.8229166666666667" bottom="1.1499999999999999" header="0.5" footer="0.67"/>
  <pageSetup orientation="portrait" cellComments="asDisplayed" r:id="rId1"/>
  <headerFooter alignWithMargins="0">
    <oddHeader>&amp;L &amp;C&amp;"Times New Roman,Bold"&amp;14Liberty County School Board
Other Compensation 
Fiscal Year 2023-2024</oddHeader>
    <oddFooter>&amp;L
&amp;"Times New Roman,Regular"&amp;14APPROVED: June 29, 2023&amp;R
&amp;"Times New Roman,Regular"&amp;11Page 39</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5"/>
  </sheetPr>
  <dimension ref="A1:E36"/>
  <sheetViews>
    <sheetView topLeftCell="A4" zoomScaleNormal="100" workbookViewId="0">
      <selection activeCell="C11" sqref="C11"/>
    </sheetView>
  </sheetViews>
  <sheetFormatPr defaultColWidth="9.140625" defaultRowHeight="12.75" customHeight="1" x14ac:dyDescent="0.2"/>
  <cols>
    <col min="1" max="1" width="4.140625" customWidth="1"/>
    <col min="2" max="2" width="12.140625" customWidth="1"/>
    <col min="3" max="3" width="48.28515625" customWidth="1"/>
    <col min="4" max="4" width="10.28515625" customWidth="1"/>
    <col min="5" max="5" width="12.5703125" customWidth="1"/>
  </cols>
  <sheetData>
    <row r="1" spans="1:5" ht="19.5" thickBot="1" x14ac:dyDescent="0.35">
      <c r="A1" s="166"/>
      <c r="B1" s="79" t="s">
        <v>583</v>
      </c>
      <c r="C1" s="2"/>
      <c r="D1" s="2"/>
      <c r="E1" s="2"/>
    </row>
    <row r="2" spans="1:5" ht="27" thickBot="1" x14ac:dyDescent="0.3">
      <c r="A2" s="166"/>
      <c r="B2" s="212" t="s">
        <v>324</v>
      </c>
      <c r="C2" s="745" t="s">
        <v>449</v>
      </c>
      <c r="D2" s="923" t="s">
        <v>497</v>
      </c>
      <c r="E2" s="37" t="s">
        <v>451</v>
      </c>
    </row>
    <row r="3" spans="1:5" ht="6" customHeight="1" thickBot="1" x14ac:dyDescent="0.3">
      <c r="A3" s="166"/>
      <c r="B3" s="212"/>
      <c r="C3" s="745"/>
      <c r="D3" s="818"/>
      <c r="E3" s="747"/>
    </row>
    <row r="4" spans="1:5" ht="11.25" customHeight="1" x14ac:dyDescent="0.2">
      <c r="A4" s="2"/>
      <c r="B4" s="2"/>
      <c r="C4" s="2"/>
      <c r="D4" s="751"/>
      <c r="E4" s="2"/>
    </row>
    <row r="5" spans="1:5" hidden="1" x14ac:dyDescent="0.2">
      <c r="A5" s="2"/>
      <c r="B5" s="2"/>
      <c r="C5" s="2"/>
      <c r="D5" s="751"/>
      <c r="E5" s="2"/>
    </row>
    <row r="6" spans="1:5" ht="9" customHeight="1" x14ac:dyDescent="0.2">
      <c r="A6" s="2"/>
      <c r="B6" s="2"/>
      <c r="C6" s="2"/>
      <c r="D6" s="751"/>
      <c r="E6" s="2"/>
    </row>
    <row r="7" spans="1:5" ht="17.25" customHeight="1" thickBot="1" x14ac:dyDescent="0.25">
      <c r="A7" s="2"/>
      <c r="B7" s="214"/>
      <c r="C7" s="2"/>
      <c r="D7" s="751"/>
      <c r="E7" s="105"/>
    </row>
    <row r="8" spans="1:5" ht="18.75" customHeight="1" x14ac:dyDescent="0.25">
      <c r="A8" s="2"/>
      <c r="B8" s="172" t="s">
        <v>584</v>
      </c>
      <c r="C8" s="331" t="s">
        <v>585</v>
      </c>
      <c r="D8" s="752"/>
      <c r="E8" s="141" t="s">
        <v>534</v>
      </c>
    </row>
    <row r="9" spans="1:5" ht="9" customHeight="1" thickBot="1" x14ac:dyDescent="0.3">
      <c r="A9" s="2"/>
      <c r="B9" s="81"/>
      <c r="C9" s="334"/>
      <c r="D9" s="82"/>
      <c r="E9" s="748"/>
    </row>
    <row r="10" spans="1:5" ht="12.75" customHeight="1" x14ac:dyDescent="0.2">
      <c r="A10" s="2"/>
      <c r="B10" s="940"/>
      <c r="C10" s="941" t="s">
        <v>586</v>
      </c>
      <c r="D10" s="942"/>
      <c r="E10" s="749"/>
    </row>
    <row r="11" spans="1:5" ht="11.25" customHeight="1" thickBot="1" x14ac:dyDescent="0.25">
      <c r="A11" s="2"/>
      <c r="B11" s="335"/>
      <c r="C11" s="943" t="s">
        <v>587</v>
      </c>
      <c r="D11" s="944"/>
      <c r="E11" s="750"/>
    </row>
    <row r="12" spans="1:5" ht="10.5" customHeight="1" x14ac:dyDescent="0.2">
      <c r="A12" s="2"/>
      <c r="B12" s="215"/>
      <c r="C12" s="215"/>
      <c r="D12" s="215"/>
      <c r="E12" s="10"/>
    </row>
    <row r="13" spans="1:5" ht="10.5" customHeight="1" x14ac:dyDescent="0.2">
      <c r="A13" s="2"/>
      <c r="B13" s="215"/>
      <c r="C13" s="215"/>
      <c r="D13" s="215"/>
      <c r="E13" s="10"/>
    </row>
    <row r="14" spans="1:5" ht="10.5" customHeight="1" thickBot="1" x14ac:dyDescent="0.25">
      <c r="A14" s="2"/>
      <c r="B14" s="410"/>
      <c r="C14" s="215"/>
      <c r="D14" s="215"/>
      <c r="E14" s="411"/>
    </row>
    <row r="15" spans="1:5" ht="10.5" customHeight="1" thickTop="1" x14ac:dyDescent="0.2">
      <c r="A15" s="2"/>
      <c r="B15" s="29"/>
      <c r="C15" s="216"/>
      <c r="D15" s="136"/>
      <c r="E15" s="95"/>
    </row>
    <row r="16" spans="1:5" ht="19.5" customHeight="1" thickBot="1" x14ac:dyDescent="0.3">
      <c r="A16" s="2"/>
      <c r="B16" s="80" t="s">
        <v>588</v>
      </c>
      <c r="C16" s="924" t="s">
        <v>589</v>
      </c>
      <c r="D16" s="925">
        <v>1</v>
      </c>
      <c r="E16" s="97">
        <v>1500</v>
      </c>
    </row>
    <row r="17" spans="1:5" ht="19.5" customHeight="1" thickBot="1" x14ac:dyDescent="0.3">
      <c r="A17" s="2"/>
      <c r="B17" s="502" t="s">
        <v>590</v>
      </c>
      <c r="C17" s="332" t="s">
        <v>591</v>
      </c>
      <c r="D17" s="926">
        <v>3</v>
      </c>
      <c r="E17" s="931">
        <v>1500</v>
      </c>
    </row>
    <row r="18" spans="1:5" ht="19.5" customHeight="1" thickBot="1" x14ac:dyDescent="0.3">
      <c r="A18" s="2"/>
      <c r="B18" s="502" t="s">
        <v>592</v>
      </c>
      <c r="C18" s="503" t="s">
        <v>665</v>
      </c>
      <c r="D18" s="927">
        <v>3</v>
      </c>
      <c r="E18" s="932" t="s">
        <v>534</v>
      </c>
    </row>
    <row r="19" spans="1:5" ht="19.5" customHeight="1" thickBot="1" x14ac:dyDescent="0.3">
      <c r="A19" s="2"/>
      <c r="B19" s="668" t="s">
        <v>411</v>
      </c>
      <c r="C19" s="503" t="s">
        <v>695</v>
      </c>
      <c r="D19" s="928">
        <v>1</v>
      </c>
      <c r="E19" s="935">
        <v>10000</v>
      </c>
    </row>
    <row r="20" spans="1:5" ht="28.5" customHeight="1" thickBot="1" x14ac:dyDescent="0.3">
      <c r="A20" s="2"/>
      <c r="B20" s="502" t="s">
        <v>593</v>
      </c>
      <c r="C20" s="503" t="s">
        <v>594</v>
      </c>
      <c r="D20" s="928">
        <v>1</v>
      </c>
      <c r="E20" s="930">
        <v>2500</v>
      </c>
    </row>
    <row r="21" spans="1:5" ht="23.25" customHeight="1" thickBot="1" x14ac:dyDescent="0.3">
      <c r="A21" s="2"/>
      <c r="B21" s="502" t="s">
        <v>593</v>
      </c>
      <c r="C21" s="922" t="s">
        <v>666</v>
      </c>
      <c r="D21" s="928">
        <v>1</v>
      </c>
      <c r="E21" s="930">
        <v>2500</v>
      </c>
    </row>
    <row r="22" spans="1:5" ht="17.25" customHeight="1" x14ac:dyDescent="0.25">
      <c r="A22" s="2"/>
      <c r="B22" s="80" t="s">
        <v>595</v>
      </c>
      <c r="C22" s="314" t="s">
        <v>596</v>
      </c>
      <c r="D22" s="933">
        <v>1</v>
      </c>
      <c r="E22" s="929">
        <v>2500</v>
      </c>
    </row>
    <row r="23" spans="1:5" ht="19.5" customHeight="1" x14ac:dyDescent="0.25">
      <c r="A23" s="2"/>
      <c r="B23" s="80" t="s">
        <v>597</v>
      </c>
      <c r="C23" s="314" t="s">
        <v>598</v>
      </c>
      <c r="D23" s="933"/>
      <c r="E23" s="929" t="s">
        <v>534</v>
      </c>
    </row>
    <row r="24" spans="1:5" ht="18.75" customHeight="1" x14ac:dyDescent="0.25">
      <c r="A24" s="2"/>
      <c r="B24" s="80" t="s">
        <v>599</v>
      </c>
      <c r="C24" s="314" t="s">
        <v>600</v>
      </c>
      <c r="D24" s="684"/>
      <c r="E24" s="929" t="s">
        <v>534</v>
      </c>
    </row>
    <row r="25" spans="1:5" ht="17.25" customHeight="1" thickBot="1" x14ac:dyDescent="0.3">
      <c r="A25" s="2"/>
      <c r="B25" s="337"/>
      <c r="C25" s="746"/>
      <c r="D25" s="746"/>
      <c r="E25" s="936"/>
    </row>
    <row r="26" spans="1:5" ht="10.5" customHeight="1" x14ac:dyDescent="0.2">
      <c r="A26" s="2"/>
      <c r="B26" s="215"/>
      <c r="C26" s="215"/>
      <c r="D26" s="934"/>
      <c r="E26" s="151"/>
    </row>
    <row r="27" spans="1:5" ht="10.5" customHeight="1" thickBot="1" x14ac:dyDescent="0.25">
      <c r="A27" s="2"/>
      <c r="B27" s="215"/>
      <c r="C27" s="215"/>
      <c r="D27" s="934"/>
      <c r="E27" s="151"/>
    </row>
    <row r="28" spans="1:5" ht="7.5" customHeight="1" x14ac:dyDescent="0.2">
      <c r="A28" s="2"/>
      <c r="B28" s="216"/>
      <c r="C28" s="287"/>
      <c r="D28" s="287"/>
      <c r="E28" s="937"/>
    </row>
    <row r="29" spans="1:5" ht="17.25" customHeight="1" thickBot="1" x14ac:dyDescent="0.3">
      <c r="A29" s="2"/>
      <c r="B29" s="81" t="s">
        <v>601</v>
      </c>
      <c r="C29" s="334" t="s">
        <v>602</v>
      </c>
      <c r="D29" s="334"/>
      <c r="E29" s="938">
        <v>2934</v>
      </c>
    </row>
    <row r="30" spans="1:5" ht="10.5" customHeight="1" thickBot="1" x14ac:dyDescent="0.3">
      <c r="A30" s="2"/>
      <c r="B30" s="338"/>
      <c r="C30" s="457"/>
      <c r="D30" s="457"/>
      <c r="E30" s="939"/>
    </row>
    <row r="31" spans="1:5" ht="18.75" customHeight="1" x14ac:dyDescent="0.25">
      <c r="A31" s="2"/>
      <c r="B31" s="80" t="s">
        <v>603</v>
      </c>
      <c r="C31" s="684" t="s">
        <v>604</v>
      </c>
      <c r="D31" s="684"/>
      <c r="E31" s="929">
        <v>4534</v>
      </c>
    </row>
    <row r="32" spans="1:5" ht="10.5" customHeight="1" thickBot="1" x14ac:dyDescent="0.3">
      <c r="A32" s="2"/>
      <c r="B32" s="337"/>
      <c r="C32" s="336"/>
      <c r="D32" s="336"/>
      <c r="E32" s="936"/>
    </row>
    <row r="33" spans="1:5" ht="19.5" customHeight="1" x14ac:dyDescent="0.25">
      <c r="A33" s="2"/>
      <c r="B33" s="80" t="s">
        <v>605</v>
      </c>
      <c r="C33" s="684" t="s">
        <v>606</v>
      </c>
      <c r="D33" s="684"/>
      <c r="E33" s="929">
        <v>4934</v>
      </c>
    </row>
    <row r="34" spans="1:5" ht="10.5" customHeight="1" thickBot="1" x14ac:dyDescent="0.3">
      <c r="A34" s="2"/>
      <c r="B34" s="337"/>
      <c r="C34" s="336"/>
      <c r="D34" s="336"/>
      <c r="E34" s="936"/>
    </row>
    <row r="35" spans="1:5" ht="10.5" customHeight="1" x14ac:dyDescent="0.2">
      <c r="A35" s="2"/>
      <c r="B35" s="215"/>
      <c r="C35" s="215" t="s">
        <v>607</v>
      </c>
      <c r="D35" s="215"/>
      <c r="E35" s="10"/>
    </row>
    <row r="36" spans="1:5" ht="10.5" customHeight="1" x14ac:dyDescent="0.2">
      <c r="A36" s="2"/>
      <c r="B36" s="215"/>
      <c r="C36" s="215" t="s">
        <v>608</v>
      </c>
      <c r="D36" s="215"/>
      <c r="E36" s="10"/>
    </row>
  </sheetData>
  <phoneticPr fontId="46" type="noConversion"/>
  <pageMargins left="1.01" right="0.75" top="1.8229166666666667" bottom="1.1499999999999999" header="0.5" footer="0.67"/>
  <pageSetup orientation="portrait" r:id="rId1"/>
  <headerFooter alignWithMargins="0">
    <oddHeader xml:space="preserve">&amp;L &amp;C&amp;"Times New Roman,Bold"&amp;14Liberty County School Board
Other Compensation 
Fiscal Year 2023-2024
</oddHeader>
    <oddFooter>&amp;L&amp;9APPROVED: June 29, 2023&amp;R
&amp;"Times New Roman,Regular"&amp;11Page 40</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5"/>
  </sheetPr>
  <dimension ref="A1:D41"/>
  <sheetViews>
    <sheetView topLeftCell="A3" zoomScaleNormal="100" workbookViewId="0">
      <selection activeCell="C3" sqref="C3"/>
    </sheetView>
  </sheetViews>
  <sheetFormatPr defaultColWidth="9.140625" defaultRowHeight="12.75" customHeight="1" x14ac:dyDescent="0.2"/>
  <cols>
    <col min="1" max="1" width="4.140625" customWidth="1"/>
    <col min="2" max="2" width="12.140625" customWidth="1"/>
    <col min="3" max="3" width="54.140625" customWidth="1"/>
    <col min="4" max="4" width="17.140625" customWidth="1"/>
  </cols>
  <sheetData>
    <row r="1" spans="1:4" ht="20.25" customHeight="1" x14ac:dyDescent="0.3">
      <c r="A1" s="2"/>
      <c r="B1" s="168"/>
      <c r="C1" s="2"/>
      <c r="D1" s="167"/>
    </row>
    <row r="2" spans="1:4" ht="5.25" customHeight="1" x14ac:dyDescent="0.2">
      <c r="A2" s="2"/>
      <c r="B2" s="2"/>
      <c r="C2" s="2"/>
      <c r="D2" s="2"/>
    </row>
    <row r="3" spans="1:4" ht="19.5" thickBot="1" x14ac:dyDescent="0.35">
      <c r="A3" s="166"/>
      <c r="B3" s="388" t="s">
        <v>609</v>
      </c>
      <c r="C3" s="389"/>
      <c r="D3" s="2"/>
    </row>
    <row r="4" spans="1:4" ht="18.75" thickBot="1" x14ac:dyDescent="0.3">
      <c r="A4" s="166"/>
      <c r="B4" s="212" t="s">
        <v>324</v>
      </c>
      <c r="C4" s="32" t="s">
        <v>449</v>
      </c>
      <c r="D4" s="34" t="s">
        <v>451</v>
      </c>
    </row>
    <row r="5" spans="1:4" ht="6" customHeight="1" thickBot="1" x14ac:dyDescent="0.3">
      <c r="A5" s="166"/>
      <c r="B5" s="212"/>
      <c r="C5" s="32"/>
      <c r="D5" s="213"/>
    </row>
    <row r="6" spans="1:4" ht="18.75" thickBot="1" x14ac:dyDescent="0.3">
      <c r="A6" s="166"/>
      <c r="B6" s="29"/>
      <c r="C6" s="59"/>
      <c r="D6" s="95"/>
    </row>
    <row r="7" spans="1:4" ht="12.75" customHeight="1" thickBot="1" x14ac:dyDescent="0.3">
      <c r="A7" s="166"/>
      <c r="B7" s="83"/>
      <c r="C7" s="84"/>
      <c r="D7" s="96"/>
    </row>
    <row r="8" spans="1:4" ht="12.75" customHeight="1" x14ac:dyDescent="0.25">
      <c r="A8" s="166"/>
      <c r="B8" s="88"/>
      <c r="C8" s="87"/>
      <c r="D8" s="97"/>
    </row>
    <row r="9" spans="1:4" ht="20.25" customHeight="1" thickBot="1" x14ac:dyDescent="0.3">
      <c r="A9" s="166"/>
      <c r="B9" s="90" t="s">
        <v>610</v>
      </c>
      <c r="C9" s="91" t="s">
        <v>611</v>
      </c>
      <c r="D9" s="98">
        <v>1500</v>
      </c>
    </row>
    <row r="10" spans="1:4" ht="12.75" customHeight="1" thickBot="1" x14ac:dyDescent="0.3">
      <c r="A10" s="2"/>
      <c r="B10" s="93"/>
      <c r="C10" s="86"/>
      <c r="D10" s="97"/>
    </row>
    <row r="11" spans="1:4" ht="15.75" customHeight="1" x14ac:dyDescent="0.2">
      <c r="A11" s="2"/>
      <c r="B11" s="92"/>
      <c r="C11" s="85"/>
      <c r="D11" s="99"/>
    </row>
    <row r="12" spans="1:4" ht="12.75" customHeight="1" x14ac:dyDescent="0.25">
      <c r="A12" s="2"/>
      <c r="B12" s="89" t="s">
        <v>612</v>
      </c>
      <c r="C12" s="75" t="s">
        <v>613</v>
      </c>
      <c r="D12" s="94">
        <v>3000</v>
      </c>
    </row>
    <row r="13" spans="1:4" ht="15.75" customHeight="1" thickBot="1" x14ac:dyDescent="0.25">
      <c r="A13" s="2"/>
      <c r="B13" s="338"/>
      <c r="C13" s="336" t="s">
        <v>614</v>
      </c>
      <c r="D13" s="339"/>
    </row>
    <row r="14" spans="1:4" ht="12" customHeight="1" x14ac:dyDescent="0.2">
      <c r="A14" s="2"/>
      <c r="B14" s="2"/>
      <c r="C14" s="2"/>
      <c r="D14" s="2"/>
    </row>
    <row r="15" spans="1:4" ht="15" hidden="1" customHeight="1" thickBot="1" x14ac:dyDescent="0.25">
      <c r="A15" s="2"/>
      <c r="B15" s="2"/>
      <c r="C15" s="2"/>
      <c r="D15" s="2"/>
    </row>
    <row r="16" spans="1:4" ht="5.25" customHeight="1" x14ac:dyDescent="0.2">
      <c r="A16" s="2"/>
      <c r="B16" s="2"/>
      <c r="C16" s="2"/>
      <c r="D16" s="2"/>
    </row>
    <row r="17" spans="1:4" ht="3.75" customHeight="1" thickBot="1" x14ac:dyDescent="0.3">
      <c r="A17" s="2"/>
      <c r="B17" s="2"/>
      <c r="C17" s="139"/>
      <c r="D17" s="2"/>
    </row>
    <row r="18" spans="1:4" ht="12" customHeight="1" x14ac:dyDescent="0.2">
      <c r="A18" s="2"/>
      <c r="B18" s="216"/>
      <c r="C18" s="85"/>
      <c r="D18" s="308"/>
    </row>
    <row r="19" spans="1:4" ht="14.25" customHeight="1" x14ac:dyDescent="0.25">
      <c r="A19" s="2"/>
      <c r="B19" s="80" t="s">
        <v>615</v>
      </c>
      <c r="C19" s="75" t="s">
        <v>616</v>
      </c>
      <c r="D19" s="94">
        <v>250</v>
      </c>
    </row>
    <row r="20" spans="1:4" ht="11.25" customHeight="1" thickBot="1" x14ac:dyDescent="0.25">
      <c r="A20" s="2"/>
      <c r="B20" s="2"/>
      <c r="C20" s="2"/>
      <c r="D20" s="2"/>
    </row>
    <row r="21" spans="1:4" hidden="1" x14ac:dyDescent="0.2">
      <c r="A21" s="2"/>
      <c r="B21" s="2"/>
      <c r="C21" s="2"/>
      <c r="D21" s="2"/>
    </row>
    <row r="22" spans="1:4" ht="19.5" customHeight="1" x14ac:dyDescent="0.25">
      <c r="A22" s="2"/>
      <c r="B22" s="104" t="s">
        <v>617</v>
      </c>
      <c r="C22" s="332" t="s">
        <v>618</v>
      </c>
      <c r="D22" s="333">
        <v>500</v>
      </c>
    </row>
    <row r="23" spans="1:4" ht="13.5" thickBot="1" x14ac:dyDescent="0.25">
      <c r="A23" s="2"/>
      <c r="B23" s="3"/>
      <c r="C23" s="3"/>
      <c r="D23" s="6"/>
    </row>
    <row r="24" spans="1:4" x14ac:dyDescent="0.2">
      <c r="A24" s="2"/>
      <c r="B24" s="2"/>
      <c r="C24" s="2"/>
      <c r="D24" s="2"/>
    </row>
    <row r="25" spans="1:4" ht="8.25" customHeight="1" x14ac:dyDescent="0.2">
      <c r="A25" s="2"/>
      <c r="B25" s="2"/>
      <c r="C25" s="2"/>
      <c r="D25" s="2"/>
    </row>
    <row r="26" spans="1:4" ht="21.75" customHeight="1" x14ac:dyDescent="0.2">
      <c r="A26" s="2"/>
      <c r="B26" s="2"/>
      <c r="C26" s="2"/>
      <c r="D26" s="2"/>
    </row>
    <row r="27" spans="1:4" ht="12" customHeight="1" x14ac:dyDescent="0.2">
      <c r="A27" s="2"/>
      <c r="B27" s="2"/>
      <c r="C27" s="2"/>
      <c r="D27" s="2"/>
    </row>
    <row r="28" spans="1:4" x14ac:dyDescent="0.2">
      <c r="B28" s="2"/>
      <c r="C28" s="2"/>
      <c r="D28" s="2"/>
    </row>
    <row r="29" spans="1:4" x14ac:dyDescent="0.2"/>
    <row r="30" spans="1:4" x14ac:dyDescent="0.2"/>
    <row r="31" spans="1:4" x14ac:dyDescent="0.2"/>
    <row r="32" spans="1:4" x14ac:dyDescent="0.2"/>
    <row r="33" x14ac:dyDescent="0.2"/>
    <row r="34" x14ac:dyDescent="0.2"/>
    <row r="35" x14ac:dyDescent="0.2"/>
    <row r="36" x14ac:dyDescent="0.2"/>
    <row r="37" x14ac:dyDescent="0.2"/>
    <row r="38" x14ac:dyDescent="0.2"/>
    <row r="39" x14ac:dyDescent="0.2"/>
    <row r="40" x14ac:dyDescent="0.2"/>
    <row r="41" x14ac:dyDescent="0.2"/>
  </sheetData>
  <pageMargins left="1.01" right="0.75" top="1.8229166666666667" bottom="1.1499999999999999" header="0.5" footer="0.67"/>
  <pageSetup orientation="portrait" r:id="rId1"/>
  <headerFooter alignWithMargins="0">
    <oddHeader xml:space="preserve">&amp;L &amp;C&amp;"Times New Roman,Bold"&amp;14Liberty County School Board
Other Compensation 
Fiscal Year 2023-2024
</oddHeader>
    <oddFooter>&amp;L
&amp;"Times New Roman,Regular"&amp;14APPROVED: June 29, 2023&amp;R
&amp;"Times New Roman,Regular"&amp;11Page 41</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C34"/>
  <sheetViews>
    <sheetView topLeftCell="A15" zoomScaleNormal="100" workbookViewId="0">
      <selection activeCell="B43" sqref="B43"/>
    </sheetView>
  </sheetViews>
  <sheetFormatPr defaultColWidth="9.140625" defaultRowHeight="12.75" customHeight="1" x14ac:dyDescent="0.2"/>
  <cols>
    <col min="1" max="1" width="12.85546875" customWidth="1"/>
    <col min="2" max="2" width="49.140625" customWidth="1"/>
    <col min="3" max="3" width="15.42578125" customWidth="1"/>
  </cols>
  <sheetData>
    <row r="1" spans="1:3" ht="20.25" customHeight="1" thickBot="1" x14ac:dyDescent="0.3">
      <c r="A1" s="107"/>
      <c r="B1" s="28" t="s">
        <v>325</v>
      </c>
      <c r="C1" s="108" t="s">
        <v>619</v>
      </c>
    </row>
    <row r="2" spans="1:3" ht="3.75" customHeight="1" thickBot="1" x14ac:dyDescent="0.25">
      <c r="A2" s="107"/>
      <c r="B2" s="110"/>
      <c r="C2" s="108"/>
    </row>
    <row r="3" spans="1:3" x14ac:dyDescent="0.2">
      <c r="A3" s="107"/>
      <c r="B3" s="111"/>
      <c r="C3" s="112"/>
    </row>
    <row r="4" spans="1:3" ht="14.25" x14ac:dyDescent="0.2">
      <c r="A4" s="113"/>
      <c r="B4" s="123" t="s">
        <v>620</v>
      </c>
      <c r="C4" s="114">
        <v>100</v>
      </c>
    </row>
    <row r="5" spans="1:3" ht="9.75" customHeight="1" thickBot="1" x14ac:dyDescent="0.25">
      <c r="A5" s="109"/>
      <c r="B5" s="30"/>
      <c r="C5" s="115"/>
    </row>
    <row r="6" spans="1:3" x14ac:dyDescent="0.2">
      <c r="A6" s="109"/>
      <c r="B6" s="109"/>
      <c r="C6" s="109"/>
    </row>
    <row r="7" spans="1:3" x14ac:dyDescent="0.2">
      <c r="A7" s="109"/>
      <c r="B7" s="109"/>
      <c r="C7" s="109"/>
    </row>
    <row r="8" spans="1:3" ht="15.75" customHeight="1" x14ac:dyDescent="0.2">
      <c r="A8" s="109"/>
      <c r="B8" s="109"/>
      <c r="C8" s="109"/>
    </row>
    <row r="9" spans="1:3" ht="15.75" customHeight="1" thickBot="1" x14ac:dyDescent="0.25">
      <c r="A9" s="109"/>
      <c r="B9" s="109"/>
      <c r="C9" s="109"/>
    </row>
    <row r="10" spans="1:3" ht="21.75" customHeight="1" thickBot="1" x14ac:dyDescent="0.3">
      <c r="A10" s="109"/>
      <c r="B10" s="28" t="s">
        <v>325</v>
      </c>
      <c r="C10" s="108" t="s">
        <v>619</v>
      </c>
    </row>
    <row r="11" spans="1:3" ht="13.5" hidden="1" thickBot="1" x14ac:dyDescent="0.25">
      <c r="A11" s="109"/>
      <c r="B11" s="110"/>
      <c r="C11" s="108"/>
    </row>
    <row r="12" spans="1:3" ht="4.5" customHeight="1" thickBot="1" x14ac:dyDescent="0.25">
      <c r="A12" s="109"/>
      <c r="B12" s="111"/>
      <c r="C12" s="116"/>
    </row>
    <row r="13" spans="1:3" ht="4.5" customHeight="1" x14ac:dyDescent="0.2">
      <c r="A13" s="109"/>
      <c r="B13" s="117"/>
      <c r="C13" s="118"/>
    </row>
    <row r="14" spans="1:3" ht="16.5" customHeight="1" x14ac:dyDescent="0.2">
      <c r="A14" s="109"/>
      <c r="B14" s="143"/>
      <c r="C14" s="119" t="s">
        <v>621</v>
      </c>
    </row>
    <row r="15" spans="1:3" ht="16.5" customHeight="1" x14ac:dyDescent="0.2">
      <c r="A15" s="109"/>
      <c r="B15" s="122" t="s">
        <v>622</v>
      </c>
      <c r="C15" s="112" t="s">
        <v>623</v>
      </c>
    </row>
    <row r="16" spans="1:3" ht="13.5" thickBot="1" x14ac:dyDescent="0.25">
      <c r="A16" s="109"/>
      <c r="B16" s="30"/>
      <c r="C16" s="120" t="s">
        <v>624</v>
      </c>
    </row>
    <row r="17" spans="1:3" x14ac:dyDescent="0.2">
      <c r="A17" s="109"/>
      <c r="B17" s="109"/>
      <c r="C17" s="109"/>
    </row>
    <row r="18" spans="1:3" x14ac:dyDescent="0.2">
      <c r="A18" s="109"/>
      <c r="B18" s="109"/>
      <c r="C18" s="109"/>
    </row>
    <row r="19" spans="1:3" x14ac:dyDescent="0.2">
      <c r="A19" s="109"/>
      <c r="B19" s="109"/>
      <c r="C19" s="109"/>
    </row>
    <row r="20" spans="1:3" ht="13.5" thickBot="1" x14ac:dyDescent="0.25">
      <c r="A20" s="109"/>
      <c r="B20" s="109"/>
      <c r="C20" s="109"/>
    </row>
    <row r="21" spans="1:3" ht="21.75" customHeight="1" thickBot="1" x14ac:dyDescent="0.3">
      <c r="A21" s="109"/>
      <c r="B21" s="28" t="s">
        <v>325</v>
      </c>
      <c r="C21" s="108" t="s">
        <v>619</v>
      </c>
    </row>
    <row r="22" spans="1:3" ht="4.5" customHeight="1" thickBot="1" x14ac:dyDescent="0.25">
      <c r="A22" s="109"/>
      <c r="B22" s="144"/>
      <c r="C22" s="145"/>
    </row>
    <row r="23" spans="1:3" ht="15.75" customHeight="1" x14ac:dyDescent="0.2">
      <c r="A23" s="109"/>
      <c r="B23" s="118"/>
      <c r="C23" s="146"/>
    </row>
    <row r="24" spans="1:3" ht="14.25" x14ac:dyDescent="0.2">
      <c r="A24" s="109"/>
      <c r="B24" s="142" t="s">
        <v>625</v>
      </c>
      <c r="C24" s="112" t="s">
        <v>626</v>
      </c>
    </row>
    <row r="25" spans="1:3" x14ac:dyDescent="0.2">
      <c r="A25" s="109"/>
      <c r="B25" s="146"/>
      <c r="C25" s="112" t="s">
        <v>627</v>
      </c>
    </row>
    <row r="26" spans="1:3" x14ac:dyDescent="0.2">
      <c r="A26" s="109"/>
      <c r="B26" s="151" t="s">
        <v>628</v>
      </c>
      <c r="C26" s="112" t="s">
        <v>629</v>
      </c>
    </row>
    <row r="27" spans="1:3" x14ac:dyDescent="0.2">
      <c r="A27" s="109"/>
      <c r="B27" s="151"/>
      <c r="C27" s="112"/>
    </row>
    <row r="28" spans="1:3" x14ac:dyDescent="0.2">
      <c r="A28" s="109"/>
      <c r="B28" s="169" t="s">
        <v>630</v>
      </c>
      <c r="C28" s="112"/>
    </row>
    <row r="29" spans="1:3" x14ac:dyDescent="0.2">
      <c r="A29" s="109"/>
      <c r="B29" s="151" t="s">
        <v>631</v>
      </c>
      <c r="C29" s="112"/>
    </row>
    <row r="30" spans="1:3" ht="13.5" thickBot="1" x14ac:dyDescent="0.25">
      <c r="A30" s="109"/>
      <c r="B30" s="147"/>
      <c r="C30" s="115"/>
    </row>
    <row r="31" spans="1:3" ht="3.75" customHeight="1" thickBot="1" x14ac:dyDescent="0.25">
      <c r="A31" s="109"/>
      <c r="B31" s="64"/>
      <c r="C31" s="148"/>
    </row>
    <row r="32" spans="1:3" ht="27.75" customHeight="1" thickBot="1" x14ac:dyDescent="0.25">
      <c r="A32" s="109"/>
      <c r="B32" s="149" t="s">
        <v>632</v>
      </c>
      <c r="C32" s="148"/>
    </row>
    <row r="33" spans="1:3" x14ac:dyDescent="0.2">
      <c r="A33" s="109"/>
      <c r="B33" s="109"/>
      <c r="C33" s="109"/>
    </row>
    <row r="34" spans="1:3" x14ac:dyDescent="0.2">
      <c r="A34" s="109"/>
      <c r="B34" s="150" t="s">
        <v>633</v>
      </c>
      <c r="C34" s="109"/>
    </row>
  </sheetData>
  <phoneticPr fontId="46" type="noConversion"/>
  <pageMargins left="1.01" right="0.75" top="1.8229166666666667" bottom="1.1499999999999999" header="0.5" footer="0.67"/>
  <pageSetup orientation="portrait" r:id="rId1"/>
  <headerFooter alignWithMargins="0">
    <oddHeader>&amp;L &amp;C&amp;"Times New Roman,Bold"&amp;14Liberty County School Board
Other Compensation 
Fiscal Year 2023-2024</oddHeader>
    <oddFooter>&amp;L
&amp;"Times New Roman,Regular"&amp;14APPROVED: June 29, 2023&amp;R
&amp;"Times New Roman,Regular"&amp;11Page 42</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E21"/>
  <sheetViews>
    <sheetView topLeftCell="A4" zoomScaleNormal="100" workbookViewId="0">
      <selection activeCell="D40" sqref="D40"/>
    </sheetView>
  </sheetViews>
  <sheetFormatPr defaultColWidth="9.140625" defaultRowHeight="12.75" customHeight="1" x14ac:dyDescent="0.2"/>
  <cols>
    <col min="1" max="1" width="12.42578125" customWidth="1"/>
    <col min="2" max="2" width="35.5703125" customWidth="1"/>
    <col min="3" max="3" width="12.42578125" customWidth="1"/>
  </cols>
  <sheetData>
    <row r="1" spans="1:5" ht="22.5" customHeight="1" x14ac:dyDescent="0.2">
      <c r="A1" s="2"/>
      <c r="B1" s="2"/>
      <c r="C1" s="2"/>
      <c r="D1" s="2"/>
      <c r="E1" s="2"/>
    </row>
    <row r="2" spans="1:5" ht="17.25" customHeight="1" x14ac:dyDescent="0.2">
      <c r="A2" s="2"/>
      <c r="B2" s="2"/>
      <c r="C2" s="2"/>
      <c r="D2" s="2"/>
      <c r="E2" s="2"/>
    </row>
    <row r="3" spans="1:5" ht="13.5" customHeight="1" x14ac:dyDescent="0.2">
      <c r="A3" s="679" t="s">
        <v>634</v>
      </c>
      <c r="B3" s="2"/>
      <c r="C3" s="2"/>
      <c r="D3" s="2"/>
      <c r="E3" s="2"/>
    </row>
    <row r="4" spans="1:5" ht="9" customHeight="1" x14ac:dyDescent="0.2">
      <c r="A4" s="2"/>
      <c r="B4" s="2"/>
      <c r="C4" s="2"/>
      <c r="D4" s="2"/>
      <c r="E4" s="2"/>
    </row>
    <row r="5" spans="1:5" ht="12" customHeight="1" x14ac:dyDescent="0.2">
      <c r="A5" s="2"/>
      <c r="B5" s="2"/>
      <c r="C5" s="2"/>
      <c r="D5" s="2"/>
      <c r="E5" s="2"/>
    </row>
    <row r="6" spans="1:5" ht="8.25" customHeight="1" x14ac:dyDescent="0.2">
      <c r="A6" s="2"/>
      <c r="B6" s="2"/>
      <c r="C6" s="2"/>
      <c r="D6" s="2"/>
      <c r="E6" s="2"/>
    </row>
    <row r="7" spans="1:5" ht="15.75" customHeight="1" x14ac:dyDescent="0.2">
      <c r="A7" s="2"/>
      <c r="B7" s="2"/>
      <c r="C7" s="2"/>
      <c r="D7" s="2"/>
      <c r="E7" s="2"/>
    </row>
    <row r="8" spans="1:5" x14ac:dyDescent="0.2">
      <c r="A8" s="2"/>
      <c r="B8" s="2"/>
      <c r="C8" s="2"/>
      <c r="D8" s="2"/>
      <c r="E8" s="2"/>
    </row>
    <row r="9" spans="1:5" ht="5.25" customHeight="1" x14ac:dyDescent="0.2">
      <c r="A9" s="2"/>
      <c r="B9" s="2"/>
      <c r="C9" s="2"/>
      <c r="D9" s="2"/>
      <c r="E9" s="2"/>
    </row>
    <row r="10" spans="1:5" ht="13.5" customHeight="1" x14ac:dyDescent="0.2">
      <c r="A10" s="2"/>
      <c r="B10" s="2"/>
      <c r="C10" s="2"/>
      <c r="D10" s="2"/>
      <c r="E10" s="2"/>
    </row>
    <row r="11" spans="1:5" ht="15.75" customHeight="1" x14ac:dyDescent="0.2">
      <c r="A11" s="2"/>
      <c r="B11" s="2"/>
      <c r="C11" s="2"/>
      <c r="D11" s="2"/>
      <c r="E11" s="2"/>
    </row>
    <row r="12" spans="1:5" ht="24" customHeight="1" x14ac:dyDescent="0.2">
      <c r="A12" s="2"/>
      <c r="B12" s="2"/>
      <c r="C12" s="2"/>
      <c r="D12" s="2"/>
      <c r="E12" s="2"/>
    </row>
    <row r="13" spans="1:5" ht="11.25" customHeight="1" x14ac:dyDescent="0.2">
      <c r="A13" s="2"/>
      <c r="B13" s="2"/>
      <c r="C13" s="2"/>
      <c r="D13" s="2"/>
      <c r="E13" s="2"/>
    </row>
    <row r="14" spans="1:5" ht="10.5" customHeight="1" x14ac:dyDescent="0.2">
      <c r="A14" s="2"/>
      <c r="B14" s="2"/>
      <c r="C14" s="2"/>
      <c r="D14" s="2"/>
      <c r="E14" s="2"/>
    </row>
    <row r="15" spans="1:5" ht="27" customHeight="1" x14ac:dyDescent="0.2">
      <c r="A15" s="2"/>
      <c r="B15" s="2"/>
      <c r="C15" s="2"/>
      <c r="D15" s="2"/>
      <c r="E15" s="2"/>
    </row>
    <row r="16" spans="1:5" x14ac:dyDescent="0.2">
      <c r="A16" s="2"/>
      <c r="B16" s="2"/>
      <c r="C16" s="2"/>
      <c r="D16" s="2"/>
      <c r="E16" s="2"/>
    </row>
    <row r="17" spans="1:5" ht="14.25" customHeight="1" x14ac:dyDescent="0.2">
      <c r="A17" s="2"/>
      <c r="B17" s="2"/>
      <c r="C17" s="2"/>
      <c r="D17" s="2"/>
      <c r="E17" s="2"/>
    </row>
    <row r="18" spans="1:5" x14ac:dyDescent="0.2">
      <c r="A18" s="2"/>
      <c r="B18" s="2"/>
      <c r="C18" s="2"/>
      <c r="D18" s="2"/>
      <c r="E18" s="2"/>
    </row>
    <row r="19" spans="1:5" x14ac:dyDescent="0.2">
      <c r="A19" s="2"/>
      <c r="B19" s="2"/>
      <c r="C19" s="2"/>
      <c r="D19" s="2"/>
      <c r="E19" s="2"/>
    </row>
    <row r="20" spans="1:5" x14ac:dyDescent="0.2">
      <c r="A20" s="2"/>
      <c r="B20" s="2"/>
      <c r="C20" s="2"/>
      <c r="D20" s="2"/>
      <c r="E20" s="2"/>
    </row>
    <row r="21" spans="1:5" ht="25.5" customHeight="1" x14ac:dyDescent="0.2">
      <c r="A21" s="2"/>
      <c r="B21" s="2"/>
      <c r="C21" s="2"/>
      <c r="D21" s="2"/>
      <c r="E21" s="2"/>
    </row>
  </sheetData>
  <pageMargins left="1.01" right="0.75" top="1.8229166666666667" bottom="1.1499999999999999" header="0.5" footer="0.67"/>
  <pageSetup orientation="portrait" r:id="rId1"/>
  <headerFooter alignWithMargins="0">
    <oddHeader xml:space="preserve">&amp;L &amp;C&amp;"Times New Roman,Bold"&amp;14Liberty County School Board
Other Compensation 
Fiscal Year 2023-2024
</oddHeader>
    <oddFooter>&amp;L
&amp;"Times New Roman,Regular"&amp;14APPROVED: June 29, 2023&amp;R
&amp;"Times New Roman,Regular"&amp;11Page 43</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E26"/>
  <sheetViews>
    <sheetView topLeftCell="A12" zoomScaleNormal="100" workbookViewId="0">
      <selection activeCell="B40" sqref="B40"/>
    </sheetView>
  </sheetViews>
  <sheetFormatPr defaultColWidth="9.140625" defaultRowHeight="12.75" customHeight="1" x14ac:dyDescent="0.2"/>
  <cols>
    <col min="1" max="1" width="12.42578125" customWidth="1"/>
    <col min="2" max="2" width="35.5703125" customWidth="1"/>
    <col min="3" max="3" width="12.42578125" customWidth="1"/>
  </cols>
  <sheetData>
    <row r="1" spans="1:5" ht="22.5" customHeight="1" x14ac:dyDescent="0.2">
      <c r="A1" s="2"/>
      <c r="B1" s="2"/>
      <c r="C1" s="2"/>
      <c r="D1" s="2"/>
      <c r="E1" s="2"/>
    </row>
    <row r="2" spans="1:5" ht="17.25" customHeight="1" x14ac:dyDescent="0.2">
      <c r="A2" s="2"/>
      <c r="B2" s="2"/>
      <c r="C2" s="2"/>
      <c r="D2" s="2"/>
      <c r="E2" s="2"/>
    </row>
    <row r="3" spans="1:5" ht="13.5" customHeight="1" x14ac:dyDescent="0.2">
      <c r="A3" s="2"/>
      <c r="B3" s="2"/>
      <c r="C3" s="2"/>
      <c r="D3" s="2"/>
      <c r="E3" s="2"/>
    </row>
    <row r="4" spans="1:5" ht="9" customHeight="1" x14ac:dyDescent="0.2">
      <c r="A4" s="2"/>
      <c r="B4" s="2"/>
      <c r="C4" s="2"/>
      <c r="D4" s="2"/>
      <c r="E4" s="2"/>
    </row>
    <row r="5" spans="1:5" ht="12" customHeight="1" x14ac:dyDescent="0.2">
      <c r="A5" s="2"/>
      <c r="B5" s="2"/>
      <c r="C5" s="2"/>
      <c r="D5" s="2"/>
      <c r="E5" s="2"/>
    </row>
    <row r="6" spans="1:5" ht="8.25" customHeight="1" x14ac:dyDescent="0.2">
      <c r="A6" s="2"/>
      <c r="B6" s="2"/>
      <c r="C6" s="2"/>
      <c r="D6" s="2"/>
      <c r="E6" s="2"/>
    </row>
    <row r="7" spans="1:5" ht="15.75" customHeight="1" x14ac:dyDescent="0.2">
      <c r="A7" s="2"/>
      <c r="B7" s="2"/>
      <c r="C7" s="2"/>
      <c r="D7" s="2"/>
      <c r="E7" s="2"/>
    </row>
    <row r="8" spans="1:5" x14ac:dyDescent="0.2">
      <c r="A8" s="2"/>
      <c r="B8" s="2"/>
      <c r="C8" s="2"/>
      <c r="D8" s="2"/>
      <c r="E8" s="2"/>
    </row>
    <row r="9" spans="1:5" ht="5.25" customHeight="1" x14ac:dyDescent="0.2">
      <c r="A9" s="2"/>
      <c r="B9" s="2"/>
      <c r="C9" s="2"/>
      <c r="D9" s="2"/>
      <c r="E9" s="2"/>
    </row>
    <row r="10" spans="1:5" ht="13.5" customHeight="1" x14ac:dyDescent="0.2">
      <c r="A10" s="2"/>
      <c r="B10" s="2"/>
      <c r="C10" s="2"/>
      <c r="D10" s="2"/>
      <c r="E10" s="2"/>
    </row>
    <row r="11" spans="1:5" ht="15.75" customHeight="1" x14ac:dyDescent="0.2">
      <c r="A11" s="2"/>
      <c r="B11" s="2"/>
      <c r="C11" s="2"/>
      <c r="D11" s="2"/>
      <c r="E11" s="2"/>
    </row>
    <row r="12" spans="1:5" ht="24" customHeight="1" x14ac:dyDescent="0.2">
      <c r="A12" s="2"/>
      <c r="B12" s="2"/>
      <c r="C12" s="2"/>
      <c r="D12" s="2"/>
      <c r="E12" s="2"/>
    </row>
    <row r="13" spans="1:5" ht="11.25" customHeight="1" x14ac:dyDescent="0.2">
      <c r="A13" s="2"/>
      <c r="B13" s="2"/>
      <c r="C13" s="2"/>
      <c r="D13" s="2"/>
      <c r="E13" s="2"/>
    </row>
    <row r="14" spans="1:5" ht="10.5" customHeight="1" x14ac:dyDescent="0.2">
      <c r="A14" s="2"/>
      <c r="B14" s="2"/>
      <c r="C14" s="2"/>
      <c r="D14" s="2"/>
      <c r="E14" s="2"/>
    </row>
    <row r="15" spans="1:5" ht="27" customHeight="1" x14ac:dyDescent="0.2">
      <c r="A15" s="2"/>
      <c r="B15" s="2"/>
      <c r="C15" s="2"/>
      <c r="D15" s="2"/>
      <c r="E15" s="2"/>
    </row>
    <row r="16" spans="1:5" x14ac:dyDescent="0.2">
      <c r="A16" s="2"/>
      <c r="B16" s="2"/>
      <c r="C16" s="2"/>
      <c r="D16" s="2"/>
      <c r="E16" s="2"/>
    </row>
    <row r="17" spans="1:5" ht="14.25" customHeight="1" x14ac:dyDescent="0.2">
      <c r="A17" s="2"/>
      <c r="B17" s="2"/>
      <c r="C17" s="2"/>
      <c r="D17" s="2"/>
      <c r="E17" s="2"/>
    </row>
    <row r="18" spans="1:5" x14ac:dyDescent="0.2">
      <c r="A18" s="2"/>
      <c r="B18" s="2"/>
      <c r="C18" s="2"/>
      <c r="D18" s="2"/>
      <c r="E18" s="2"/>
    </row>
    <row r="19" spans="1:5" x14ac:dyDescent="0.2">
      <c r="A19" s="2"/>
      <c r="B19" s="2"/>
      <c r="C19" s="2"/>
      <c r="D19" s="2"/>
      <c r="E19" s="2"/>
    </row>
    <row r="20" spans="1:5" x14ac:dyDescent="0.2">
      <c r="A20" s="2"/>
      <c r="B20" s="2"/>
      <c r="C20" s="2"/>
      <c r="D20" s="2"/>
      <c r="E20" s="2"/>
    </row>
    <row r="21" spans="1:5" ht="25.5" customHeight="1" x14ac:dyDescent="0.2">
      <c r="A21" s="2"/>
      <c r="B21" s="2"/>
      <c r="C21" s="2"/>
      <c r="D21" s="2"/>
      <c r="E21" s="2"/>
    </row>
    <row r="22" spans="1:5" ht="21" customHeight="1" x14ac:dyDescent="0.2">
      <c r="A22" s="2"/>
      <c r="B22" s="2"/>
      <c r="C22" s="2"/>
      <c r="D22" s="2"/>
      <c r="E22" s="2"/>
    </row>
    <row r="23" spans="1:5" ht="12" customHeight="1" x14ac:dyDescent="0.2">
      <c r="A23" s="2"/>
      <c r="B23" s="2"/>
      <c r="C23" s="2"/>
      <c r="D23" s="2"/>
      <c r="E23" s="2"/>
    </row>
    <row r="24" spans="1:5" ht="6" customHeight="1" x14ac:dyDescent="0.2">
      <c r="A24" s="2"/>
      <c r="B24" s="2"/>
      <c r="C24" s="2"/>
      <c r="D24" s="2"/>
      <c r="E24" s="2"/>
    </row>
    <row r="25" spans="1:5" x14ac:dyDescent="0.2">
      <c r="A25" s="2"/>
      <c r="B25" s="2"/>
      <c r="C25" s="2"/>
      <c r="D25" s="2"/>
      <c r="E25" s="2"/>
    </row>
    <row r="26" spans="1:5" ht="19.5" customHeight="1" x14ac:dyDescent="0.2">
      <c r="A26" s="2"/>
      <c r="B26" s="2"/>
      <c r="C26" s="2"/>
      <c r="D26" s="2"/>
      <c r="E26" s="2"/>
    </row>
  </sheetData>
  <pageMargins left="1.01" right="0.75" top="1.8229166666666667" bottom="1.1499999999999999" header="0.5" footer="0.67"/>
  <pageSetup orientation="portrait" r:id="rId1"/>
  <headerFooter alignWithMargins="0">
    <oddHeader>&amp;L &amp;C&amp;"Times New Roman,Bold"&amp;14Liberty County School Board
Other Compensation 
Fiscal Year 2023-2024</oddHeader>
    <oddFooter>&amp;L
&amp;"Times New Roman,Regular"&amp;14APPROVED: June 29, 2023&amp;C&amp;"Times New Roman,Regular" &amp;R
&amp;"Times New Roman,Regular"&amp;11Page 44</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E40"/>
  <sheetViews>
    <sheetView topLeftCell="A25" zoomScaleNormal="100" workbookViewId="0">
      <selection activeCell="C41" sqref="C41"/>
    </sheetView>
  </sheetViews>
  <sheetFormatPr defaultColWidth="9.140625" defaultRowHeight="12.75" customHeight="1" x14ac:dyDescent="0.2"/>
  <cols>
    <col min="1" max="1" width="12.42578125" customWidth="1"/>
    <col min="2" max="2" width="35.5703125" customWidth="1"/>
    <col min="3" max="3" width="12.42578125" customWidth="1"/>
    <col min="5" max="5" width="8.7109375" customWidth="1"/>
  </cols>
  <sheetData>
    <row r="1" spans="1:5" ht="22.5" customHeight="1" x14ac:dyDescent="0.2">
      <c r="A1" s="2"/>
      <c r="B1" s="2"/>
      <c r="C1" s="2"/>
      <c r="D1" s="2"/>
      <c r="E1" s="2"/>
    </row>
    <row r="2" spans="1:5" ht="17.25" customHeight="1" x14ac:dyDescent="0.2">
      <c r="A2" s="2"/>
      <c r="B2" s="2"/>
      <c r="C2" s="2"/>
      <c r="D2" s="2"/>
      <c r="E2" s="2"/>
    </row>
    <row r="3" spans="1:5" ht="13.5" customHeight="1" x14ac:dyDescent="0.2">
      <c r="A3" s="2"/>
      <c r="B3" s="2"/>
      <c r="C3" s="2"/>
      <c r="D3" s="2"/>
      <c r="E3" s="2"/>
    </row>
    <row r="4" spans="1:5" ht="9" customHeight="1" x14ac:dyDescent="0.2">
      <c r="A4" s="2"/>
      <c r="B4" s="2"/>
      <c r="C4" s="2"/>
      <c r="D4" s="2"/>
      <c r="E4" s="2"/>
    </row>
    <row r="5" spans="1:5" ht="12" customHeight="1" x14ac:dyDescent="0.2">
      <c r="A5" s="2"/>
      <c r="B5" s="2"/>
      <c r="C5" s="2"/>
      <c r="D5" s="2"/>
      <c r="E5" s="2"/>
    </row>
    <row r="6" spans="1:5" ht="8.25" customHeight="1" x14ac:dyDescent="0.2">
      <c r="A6" s="2"/>
      <c r="B6" s="2"/>
      <c r="C6" s="2"/>
      <c r="D6" s="2"/>
      <c r="E6" s="2"/>
    </row>
    <row r="7" spans="1:5" ht="15.75" customHeight="1" x14ac:dyDescent="0.2">
      <c r="A7" s="2"/>
      <c r="B7" s="2"/>
      <c r="C7" s="2"/>
      <c r="D7" s="2"/>
      <c r="E7" s="2"/>
    </row>
    <row r="8" spans="1:5" x14ac:dyDescent="0.2">
      <c r="A8" s="2"/>
      <c r="B8" s="2"/>
      <c r="C8" s="2"/>
      <c r="D8" s="2"/>
      <c r="E8" s="2"/>
    </row>
    <row r="9" spans="1:5" ht="5.25" customHeight="1" x14ac:dyDescent="0.2">
      <c r="A9" s="2"/>
      <c r="B9" s="2"/>
      <c r="C9" s="2"/>
      <c r="D9" s="2"/>
      <c r="E9" s="2"/>
    </row>
    <row r="10" spans="1:5" ht="13.5" customHeight="1" x14ac:dyDescent="0.2">
      <c r="A10" s="2"/>
      <c r="B10" s="2"/>
      <c r="C10" s="2"/>
      <c r="D10" s="2"/>
      <c r="E10" s="2"/>
    </row>
    <row r="11" spans="1:5" ht="15.75" customHeight="1" x14ac:dyDescent="0.2">
      <c r="A11" s="2"/>
      <c r="B11" s="2"/>
      <c r="C11" s="2"/>
      <c r="D11" s="2"/>
      <c r="E11" s="2"/>
    </row>
    <row r="12" spans="1:5" ht="24" customHeight="1" x14ac:dyDescent="0.2">
      <c r="A12" s="2"/>
      <c r="B12" s="2"/>
      <c r="C12" s="2"/>
      <c r="D12" s="2"/>
      <c r="E12" s="2"/>
    </row>
    <row r="13" spans="1:5" ht="11.25" customHeight="1" x14ac:dyDescent="0.2">
      <c r="A13" s="2"/>
      <c r="B13" s="2"/>
      <c r="C13" s="2"/>
      <c r="D13" s="2"/>
      <c r="E13" s="2"/>
    </row>
    <row r="14" spans="1:5" ht="10.5" customHeight="1" x14ac:dyDescent="0.2">
      <c r="A14" s="2"/>
      <c r="B14" s="2"/>
      <c r="C14" s="2"/>
      <c r="D14" s="2"/>
      <c r="E14" s="2"/>
    </row>
    <row r="15" spans="1:5" ht="27" customHeight="1" x14ac:dyDescent="0.2">
      <c r="A15" s="2"/>
      <c r="B15" s="2"/>
      <c r="C15" s="2"/>
      <c r="D15" s="2"/>
      <c r="E15" s="2"/>
    </row>
    <row r="16" spans="1:5" x14ac:dyDescent="0.2">
      <c r="A16" s="2"/>
      <c r="B16" s="2"/>
      <c r="C16" s="2"/>
      <c r="D16" s="2"/>
      <c r="E16" s="2"/>
    </row>
    <row r="17" spans="1:5" ht="14.25" customHeight="1" x14ac:dyDescent="0.2">
      <c r="A17" s="2"/>
      <c r="B17" s="2"/>
      <c r="C17" s="2"/>
      <c r="D17" s="2"/>
      <c r="E17" s="2"/>
    </row>
    <row r="18" spans="1:5" x14ac:dyDescent="0.2">
      <c r="A18" s="2"/>
      <c r="B18" s="2"/>
      <c r="C18" s="2"/>
      <c r="D18" s="2"/>
      <c r="E18" s="2"/>
    </row>
    <row r="19" spans="1:5" x14ac:dyDescent="0.2">
      <c r="A19" s="2"/>
      <c r="B19" s="2"/>
      <c r="C19" s="2"/>
      <c r="D19" s="2"/>
      <c r="E19" s="2"/>
    </row>
    <row r="20" spans="1:5" x14ac:dyDescent="0.2">
      <c r="A20" s="2"/>
      <c r="B20" s="2"/>
      <c r="C20" s="2"/>
      <c r="D20" s="2"/>
      <c r="E20" s="2"/>
    </row>
    <row r="21" spans="1:5" ht="25.5" customHeight="1" x14ac:dyDescent="0.2">
      <c r="A21" s="2"/>
      <c r="B21" s="2"/>
      <c r="C21" s="2"/>
      <c r="D21" s="2"/>
      <c r="E21" s="2"/>
    </row>
    <row r="22" spans="1:5" ht="21" customHeight="1" x14ac:dyDescent="0.2">
      <c r="A22" s="2"/>
      <c r="B22" s="2"/>
      <c r="C22" s="2"/>
      <c r="D22" s="2"/>
      <c r="E22" s="2"/>
    </row>
    <row r="23" spans="1:5" ht="12" customHeight="1" x14ac:dyDescent="0.2">
      <c r="A23" s="2"/>
      <c r="B23" s="2"/>
      <c r="C23" s="2"/>
      <c r="D23" s="2"/>
      <c r="E23" s="2"/>
    </row>
    <row r="24" spans="1:5" ht="6" customHeight="1" x14ac:dyDescent="0.2">
      <c r="A24" s="2"/>
      <c r="B24" s="2"/>
      <c r="C24" s="2"/>
      <c r="D24" s="2"/>
      <c r="E24" s="2"/>
    </row>
    <row r="25" spans="1:5" x14ac:dyDescent="0.2">
      <c r="A25" s="2"/>
      <c r="B25" s="2"/>
      <c r="C25" s="2"/>
      <c r="D25" s="2"/>
      <c r="E25" s="2"/>
    </row>
    <row r="26" spans="1:5" ht="19.5" customHeight="1" x14ac:dyDescent="0.2">
      <c r="A26" s="2"/>
      <c r="B26" s="2"/>
      <c r="C26" s="2"/>
      <c r="D26" s="2"/>
      <c r="E26" s="2"/>
    </row>
    <row r="27" spans="1:5" ht="20.25" customHeight="1" x14ac:dyDescent="0.2">
      <c r="A27" s="2"/>
      <c r="B27" s="2"/>
      <c r="C27" s="2"/>
      <c r="D27" s="2"/>
      <c r="E27" s="2"/>
    </row>
    <row r="28" spans="1:5" ht="12.75" customHeight="1" x14ac:dyDescent="0.2">
      <c r="A28" s="440"/>
      <c r="B28" s="440"/>
      <c r="C28" s="440"/>
      <c r="D28" s="447"/>
      <c r="E28" s="447"/>
    </row>
    <row r="29" spans="1:5" ht="10.5" customHeight="1" x14ac:dyDescent="0.2">
      <c r="A29" s="447"/>
      <c r="B29" s="447"/>
      <c r="C29" s="447"/>
      <c r="D29" s="440"/>
      <c r="E29" s="440"/>
    </row>
    <row r="30" spans="1:5" x14ac:dyDescent="0.2">
      <c r="A30" s="448"/>
      <c r="B30" s="448"/>
      <c r="C30" s="448"/>
      <c r="D30" s="440"/>
      <c r="E30" s="440"/>
    </row>
    <row r="31" spans="1:5" ht="12" customHeight="1" x14ac:dyDescent="0.2">
      <c r="A31" s="440"/>
      <c r="B31" s="440"/>
      <c r="C31" s="440"/>
      <c r="D31" s="440"/>
      <c r="E31" s="440"/>
    </row>
    <row r="32" spans="1:5" ht="15.75" customHeight="1" x14ac:dyDescent="0.2">
      <c r="A32" s="440"/>
      <c r="B32" s="440"/>
      <c r="C32" s="440"/>
      <c r="D32" s="440"/>
      <c r="E32" s="440"/>
    </row>
    <row r="33" spans="1:5" x14ac:dyDescent="0.2">
      <c r="A33" s="440"/>
      <c r="B33" s="440"/>
      <c r="C33" s="440"/>
      <c r="D33" s="440"/>
      <c r="E33" s="440"/>
    </row>
    <row r="34" spans="1:5" ht="6" customHeight="1" x14ac:dyDescent="0.2">
      <c r="A34" s="440"/>
      <c r="B34" s="440"/>
      <c r="C34" s="440"/>
      <c r="D34" s="440"/>
      <c r="E34" s="440"/>
    </row>
    <row r="35" spans="1:5" x14ac:dyDescent="0.2">
      <c r="A35" s="440"/>
      <c r="B35" s="440"/>
      <c r="C35" s="440"/>
      <c r="D35" s="440"/>
      <c r="E35" s="440"/>
    </row>
    <row r="36" spans="1:5" x14ac:dyDescent="0.2">
      <c r="A36" s="440"/>
      <c r="B36" s="440"/>
      <c r="C36" s="440"/>
      <c r="D36" s="440"/>
      <c r="E36" s="440"/>
    </row>
    <row r="37" spans="1:5" ht="10.5" customHeight="1" x14ac:dyDescent="0.2">
      <c r="A37" s="440"/>
      <c r="B37" s="440"/>
      <c r="C37" s="440"/>
      <c r="D37" s="440"/>
      <c r="E37" s="440"/>
    </row>
    <row r="38" spans="1:5" ht="6" customHeight="1" x14ac:dyDescent="0.2">
      <c r="A38" s="440"/>
      <c r="B38" s="440"/>
      <c r="C38" s="440"/>
      <c r="D38" s="440"/>
      <c r="E38" s="440"/>
    </row>
    <row r="39" spans="1:5" ht="10.5" customHeight="1" x14ac:dyDescent="0.2">
      <c r="A39" s="440"/>
      <c r="B39" s="440"/>
      <c r="C39" s="440"/>
      <c r="D39" s="440"/>
      <c r="E39" s="440"/>
    </row>
    <row r="40" spans="1:5" ht="14.25" customHeight="1" x14ac:dyDescent="0.2">
      <c r="A40" s="440"/>
      <c r="B40" s="440"/>
      <c r="C40" s="440"/>
      <c r="D40" s="440"/>
      <c r="E40" s="440"/>
    </row>
  </sheetData>
  <pageMargins left="1.01" right="0.75" top="1.8229166666666667" bottom="1.1499999999999999" header="0.5" footer="0.67"/>
  <pageSetup orientation="portrait" r:id="rId1"/>
  <headerFooter alignWithMargins="0">
    <oddHeader>&amp;L &amp;C&amp;"Times New Roman,Bold"&amp;14Liberty County School Board
Other Compensation 
Fiscal Year 2023-2024</oddHeader>
    <oddFooter>&amp;L
&amp;"Times New Roman,Regular"&amp;14APPROVED: June 29, 2023&amp;C&amp;"Times New Roman,Regular"
&amp;R
&amp;"Times New Roman,Regular"&amp;11Page 45</oddFoot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9"/>
  <sheetViews>
    <sheetView topLeftCell="A14" zoomScaleNormal="100" workbookViewId="0">
      <selection activeCell="G14" sqref="G14"/>
    </sheetView>
  </sheetViews>
  <sheetFormatPr defaultColWidth="9.140625" defaultRowHeight="12.75" customHeight="1" x14ac:dyDescent="0.2"/>
  <sheetData>
    <row r="1" spans="1:1" x14ac:dyDescent="0.2">
      <c r="A1" s="680" t="s">
        <v>635</v>
      </c>
    </row>
    <row r="2" spans="1:1" x14ac:dyDescent="0.2"/>
    <row r="3" spans="1:1" x14ac:dyDescent="0.2">
      <c r="A3" s="666"/>
    </row>
    <row r="4" spans="1:1" x14ac:dyDescent="0.2"/>
    <row r="5" spans="1:1" x14ac:dyDescent="0.2">
      <c r="A5" s="662" t="s">
        <v>636</v>
      </c>
    </row>
    <row r="6" spans="1:1" x14ac:dyDescent="0.2"/>
    <row r="7" spans="1:1" x14ac:dyDescent="0.2">
      <c r="A7" s="662" t="s">
        <v>708</v>
      </c>
    </row>
    <row r="8" spans="1:1" x14ac:dyDescent="0.2"/>
    <row r="9" spans="1:1" x14ac:dyDescent="0.2">
      <c r="A9" s="662" t="s">
        <v>719</v>
      </c>
    </row>
  </sheetData>
  <pageMargins left="0.7" right="0.7" top="0.75" bottom="0.75" header="0.3" footer="0.3"/>
  <pageSetup orientation="portrait" r:id="rId1"/>
  <headerFooter>
    <oddFooter>&amp;LAPPROVED: June 29, 2023&amp;RPage 46</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C32"/>
  <sheetViews>
    <sheetView zoomScaleNormal="100" workbookViewId="0">
      <selection activeCell="E53" sqref="E53"/>
    </sheetView>
  </sheetViews>
  <sheetFormatPr defaultColWidth="9.140625" defaultRowHeight="12.75" customHeight="1" x14ac:dyDescent="0.2"/>
  <sheetData>
    <row r="1" spans="1:3" x14ac:dyDescent="0.2">
      <c r="A1" s="680" t="s">
        <v>637</v>
      </c>
    </row>
    <row r="2" spans="1:3" x14ac:dyDescent="0.2"/>
    <row r="3" spans="1:3" x14ac:dyDescent="0.2"/>
    <row r="4" spans="1:3" x14ac:dyDescent="0.2">
      <c r="A4" s="663" t="s">
        <v>638</v>
      </c>
      <c r="B4" s="663"/>
      <c r="C4" s="1"/>
    </row>
    <row r="5" spans="1:3" x14ac:dyDescent="0.2">
      <c r="A5" s="662" t="s">
        <v>639</v>
      </c>
      <c r="B5" s="662"/>
      <c r="C5" s="1"/>
    </row>
    <row r="6" spans="1:3" x14ac:dyDescent="0.2">
      <c r="A6" s="662" t="s">
        <v>640</v>
      </c>
      <c r="B6" s="662"/>
      <c r="C6" s="1"/>
    </row>
    <row r="7" spans="1:3" x14ac:dyDescent="0.2">
      <c r="A7" s="1"/>
      <c r="B7" s="1"/>
      <c r="C7" s="1"/>
    </row>
    <row r="8" spans="1:3" x14ac:dyDescent="0.2">
      <c r="A8" s="665" t="s">
        <v>641</v>
      </c>
      <c r="B8" s="666"/>
      <c r="C8" s="666"/>
    </row>
    <row r="9" spans="1:3" x14ac:dyDescent="0.2">
      <c r="A9" s="665" t="s">
        <v>642</v>
      </c>
      <c r="B9" s="665"/>
      <c r="C9" s="665"/>
    </row>
    <row r="10" spans="1:3" x14ac:dyDescent="0.2">
      <c r="A10" s="665"/>
      <c r="B10" s="665"/>
      <c r="C10" s="665"/>
    </row>
    <row r="11" spans="1:3" x14ac:dyDescent="0.2">
      <c r="A11" s="665" t="s">
        <v>643</v>
      </c>
      <c r="B11" s="665"/>
      <c r="C11" s="665"/>
    </row>
    <row r="12" spans="1:3" x14ac:dyDescent="0.2">
      <c r="A12" s="665" t="s">
        <v>644</v>
      </c>
      <c r="B12" s="665"/>
      <c r="C12" s="665"/>
    </row>
    <row r="13" spans="1:3" x14ac:dyDescent="0.2">
      <c r="A13" s="666"/>
      <c r="B13" s="666"/>
      <c r="C13" s="666"/>
    </row>
    <row r="14" spans="1:3" x14ac:dyDescent="0.2">
      <c r="A14" s="666" t="s">
        <v>645</v>
      </c>
      <c r="B14" s="666"/>
      <c r="C14" s="666"/>
    </row>
    <row r="15" spans="1:3" x14ac:dyDescent="0.2"/>
    <row r="16" spans="1:3" x14ac:dyDescent="0.2">
      <c r="A16" s="662"/>
    </row>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sheetData>
  <pageMargins left="0.7" right="0.7" top="0.75" bottom="0.75" header="0.3" footer="0.3"/>
  <pageSetup orientation="portrait" r:id="rId1"/>
  <headerFooter>
    <oddFooter>&amp;LAPPROVED: June 29, 2023&amp;RPage 47</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1"/>
  <sheetViews>
    <sheetView zoomScaleNormal="100" workbookViewId="0">
      <selection activeCell="F4" sqref="F4"/>
    </sheetView>
  </sheetViews>
  <sheetFormatPr defaultRowHeight="12.75" customHeight="1" x14ac:dyDescent="0.2"/>
  <cols>
    <col min="2" max="4" width="12.5703125" customWidth="1"/>
    <col min="5" max="5" width="14.42578125" customWidth="1"/>
    <col min="6" max="6" width="27" customWidth="1"/>
    <col min="7" max="7" width="9.140625" customWidth="1"/>
    <col min="9" max="12" width="9.140625" customWidth="1"/>
  </cols>
  <sheetData>
    <row r="1" spans="1:6" ht="40.5" customHeight="1" thickBot="1" x14ac:dyDescent="0.3">
      <c r="A1" s="490"/>
      <c r="B1" s="876" t="s">
        <v>687</v>
      </c>
      <c r="C1" s="516" t="s">
        <v>676</v>
      </c>
      <c r="D1" s="516" t="s">
        <v>677</v>
      </c>
      <c r="E1" s="516" t="s">
        <v>39</v>
      </c>
      <c r="F1" s="551" t="s">
        <v>40</v>
      </c>
    </row>
    <row r="2" spans="1:6" ht="18" customHeight="1" thickBot="1" x14ac:dyDescent="0.3">
      <c r="A2" s="490"/>
      <c r="B2" s="877" t="s">
        <v>18</v>
      </c>
      <c r="C2" s="521" t="s">
        <v>18</v>
      </c>
      <c r="D2" s="521" t="s">
        <v>18</v>
      </c>
      <c r="E2" s="521" t="s">
        <v>18</v>
      </c>
      <c r="F2" s="552"/>
    </row>
    <row r="3" spans="1:6" ht="20.25" customHeight="1" x14ac:dyDescent="0.25">
      <c r="A3" s="490"/>
      <c r="B3" s="878">
        <v>0</v>
      </c>
      <c r="C3" s="553">
        <v>0</v>
      </c>
      <c r="D3" s="553">
        <v>0</v>
      </c>
      <c r="E3" s="553">
        <v>0</v>
      </c>
      <c r="F3" s="537">
        <v>35409</v>
      </c>
    </row>
    <row r="4" spans="1:6" ht="20.25" customHeight="1" x14ac:dyDescent="0.25">
      <c r="A4" s="490"/>
      <c r="B4" s="878">
        <v>0</v>
      </c>
      <c r="C4" s="553">
        <v>0</v>
      </c>
      <c r="D4" s="553">
        <v>0</v>
      </c>
      <c r="E4" s="553">
        <v>1</v>
      </c>
      <c r="F4" s="541">
        <v>35409</v>
      </c>
    </row>
    <row r="5" spans="1:6" ht="20.25" customHeight="1" x14ac:dyDescent="0.25">
      <c r="A5" s="490"/>
      <c r="B5" s="878">
        <v>0</v>
      </c>
      <c r="C5" s="553">
        <v>0</v>
      </c>
      <c r="D5" s="553">
        <v>1</v>
      </c>
      <c r="E5" s="553">
        <v>2</v>
      </c>
      <c r="F5" s="541">
        <v>35409</v>
      </c>
    </row>
    <row r="6" spans="1:6" ht="20.25" customHeight="1" x14ac:dyDescent="0.25">
      <c r="A6" s="490"/>
      <c r="B6" s="879">
        <v>0</v>
      </c>
      <c r="C6" s="554">
        <v>1</v>
      </c>
      <c r="D6" s="554">
        <v>2</v>
      </c>
      <c r="E6" s="554">
        <v>3</v>
      </c>
      <c r="F6" s="541">
        <v>35409</v>
      </c>
    </row>
    <row r="7" spans="1:6" ht="20.25" customHeight="1" x14ac:dyDescent="0.25">
      <c r="A7" s="490"/>
      <c r="B7" s="879">
        <f t="shared" ref="B7:C7" si="0">B6+1</f>
        <v>1</v>
      </c>
      <c r="C7" s="554">
        <f t="shared" si="0"/>
        <v>2</v>
      </c>
      <c r="D7" s="554">
        <f t="shared" ref="D7:E22" si="1">D6+1</f>
        <v>3</v>
      </c>
      <c r="E7" s="554">
        <f t="shared" si="1"/>
        <v>4</v>
      </c>
      <c r="F7" s="541">
        <f t="shared" ref="F7:F24" si="2">F6+705</f>
        <v>36114</v>
      </c>
    </row>
    <row r="8" spans="1:6" ht="20.25" customHeight="1" x14ac:dyDescent="0.25">
      <c r="A8" s="490"/>
      <c r="B8" s="879">
        <f t="shared" ref="B8:C8" si="3">B7+1</f>
        <v>2</v>
      </c>
      <c r="C8" s="554">
        <f t="shared" si="3"/>
        <v>3</v>
      </c>
      <c r="D8" s="554">
        <f t="shared" si="1"/>
        <v>4</v>
      </c>
      <c r="E8" s="554">
        <f t="shared" si="1"/>
        <v>5</v>
      </c>
      <c r="F8" s="541">
        <f t="shared" si="2"/>
        <v>36819</v>
      </c>
    </row>
    <row r="9" spans="1:6" ht="20.25" customHeight="1" x14ac:dyDescent="0.25">
      <c r="A9" s="490"/>
      <c r="B9" s="879">
        <f t="shared" ref="B9:C9" si="4">B8+1</f>
        <v>3</v>
      </c>
      <c r="C9" s="554">
        <f t="shared" si="4"/>
        <v>4</v>
      </c>
      <c r="D9" s="554">
        <f t="shared" si="1"/>
        <v>5</v>
      </c>
      <c r="E9" s="554">
        <f t="shared" si="1"/>
        <v>6</v>
      </c>
      <c r="F9" s="541">
        <f t="shared" si="2"/>
        <v>37524</v>
      </c>
    </row>
    <row r="10" spans="1:6" ht="20.25" customHeight="1" x14ac:dyDescent="0.25">
      <c r="A10" s="490"/>
      <c r="B10" s="879">
        <f t="shared" ref="B10:C10" si="5">B9+1</f>
        <v>4</v>
      </c>
      <c r="C10" s="554">
        <f t="shared" si="5"/>
        <v>5</v>
      </c>
      <c r="D10" s="554">
        <f t="shared" si="1"/>
        <v>6</v>
      </c>
      <c r="E10" s="554">
        <f t="shared" si="1"/>
        <v>7</v>
      </c>
      <c r="F10" s="541">
        <f t="shared" si="2"/>
        <v>38229</v>
      </c>
    </row>
    <row r="11" spans="1:6" ht="20.25" customHeight="1" x14ac:dyDescent="0.25">
      <c r="A11" s="490"/>
      <c r="B11" s="879">
        <f t="shared" ref="B11:C11" si="6">B10+1</f>
        <v>5</v>
      </c>
      <c r="C11" s="554">
        <f t="shared" si="6"/>
        <v>6</v>
      </c>
      <c r="D11" s="554">
        <f t="shared" si="1"/>
        <v>7</v>
      </c>
      <c r="E11" s="554">
        <f t="shared" si="1"/>
        <v>8</v>
      </c>
      <c r="F11" s="541">
        <f t="shared" si="2"/>
        <v>38934</v>
      </c>
    </row>
    <row r="12" spans="1:6" ht="20.25" customHeight="1" x14ac:dyDescent="0.25">
      <c r="A12" s="490"/>
      <c r="B12" s="879">
        <f t="shared" ref="B12:C12" si="7">B11+1</f>
        <v>6</v>
      </c>
      <c r="C12" s="554">
        <f t="shared" si="7"/>
        <v>7</v>
      </c>
      <c r="D12" s="554">
        <f t="shared" si="1"/>
        <v>8</v>
      </c>
      <c r="E12" s="554">
        <f t="shared" si="1"/>
        <v>9</v>
      </c>
      <c r="F12" s="541">
        <f t="shared" si="2"/>
        <v>39639</v>
      </c>
    </row>
    <row r="13" spans="1:6" ht="20.25" customHeight="1" x14ac:dyDescent="0.25">
      <c r="A13" s="490"/>
      <c r="B13" s="879">
        <f t="shared" ref="B13:C13" si="8">B12+1</f>
        <v>7</v>
      </c>
      <c r="C13" s="554">
        <f t="shared" si="8"/>
        <v>8</v>
      </c>
      <c r="D13" s="554">
        <f t="shared" si="1"/>
        <v>9</v>
      </c>
      <c r="E13" s="554">
        <f t="shared" si="1"/>
        <v>10</v>
      </c>
      <c r="F13" s="541">
        <f t="shared" si="2"/>
        <v>40344</v>
      </c>
    </row>
    <row r="14" spans="1:6" ht="20.25" customHeight="1" x14ac:dyDescent="0.25">
      <c r="A14" s="490"/>
      <c r="B14" s="879">
        <f t="shared" ref="B14:C14" si="9">B13+1</f>
        <v>8</v>
      </c>
      <c r="C14" s="554">
        <f t="shared" si="9"/>
        <v>9</v>
      </c>
      <c r="D14" s="554">
        <f t="shared" si="1"/>
        <v>10</v>
      </c>
      <c r="E14" s="554">
        <f t="shared" si="1"/>
        <v>11</v>
      </c>
      <c r="F14" s="541">
        <f t="shared" si="2"/>
        <v>41049</v>
      </c>
    </row>
    <row r="15" spans="1:6" ht="20.25" customHeight="1" x14ac:dyDescent="0.25">
      <c r="A15" s="490"/>
      <c r="B15" s="879">
        <f t="shared" ref="B15:C15" si="10">B14+1</f>
        <v>9</v>
      </c>
      <c r="C15" s="554">
        <f t="shared" si="10"/>
        <v>10</v>
      </c>
      <c r="D15" s="554">
        <f t="shared" si="1"/>
        <v>11</v>
      </c>
      <c r="E15" s="554">
        <f t="shared" si="1"/>
        <v>12</v>
      </c>
      <c r="F15" s="541">
        <f t="shared" si="2"/>
        <v>41754</v>
      </c>
    </row>
    <row r="16" spans="1:6" ht="20.25" customHeight="1" x14ac:dyDescent="0.25">
      <c r="A16" s="490"/>
      <c r="B16" s="879">
        <f t="shared" ref="B16:C16" si="11">B15+1</f>
        <v>10</v>
      </c>
      <c r="C16" s="554">
        <f t="shared" si="11"/>
        <v>11</v>
      </c>
      <c r="D16" s="554">
        <f t="shared" si="1"/>
        <v>12</v>
      </c>
      <c r="E16" s="554">
        <f t="shared" si="1"/>
        <v>13</v>
      </c>
      <c r="F16" s="541">
        <f t="shared" si="2"/>
        <v>42459</v>
      </c>
    </row>
    <row r="17" spans="1:6" ht="20.25" customHeight="1" x14ac:dyDescent="0.25">
      <c r="A17" s="490"/>
      <c r="B17" s="879">
        <f t="shared" ref="B17:C17" si="12">B16+1</f>
        <v>11</v>
      </c>
      <c r="C17" s="554">
        <f t="shared" si="12"/>
        <v>12</v>
      </c>
      <c r="D17" s="554">
        <f t="shared" si="1"/>
        <v>13</v>
      </c>
      <c r="E17" s="554">
        <f t="shared" si="1"/>
        <v>14</v>
      </c>
      <c r="F17" s="541">
        <f t="shared" si="2"/>
        <v>43164</v>
      </c>
    </row>
    <row r="18" spans="1:6" ht="20.25" customHeight="1" x14ac:dyDescent="0.25">
      <c r="A18" s="490"/>
      <c r="B18" s="879">
        <f t="shared" ref="B18:C18" si="13">B17+1</f>
        <v>12</v>
      </c>
      <c r="C18" s="554">
        <f t="shared" si="13"/>
        <v>13</v>
      </c>
      <c r="D18" s="554">
        <f t="shared" si="1"/>
        <v>14</v>
      </c>
      <c r="E18" s="554">
        <f t="shared" si="1"/>
        <v>15</v>
      </c>
      <c r="F18" s="541">
        <f t="shared" si="2"/>
        <v>43869</v>
      </c>
    </row>
    <row r="19" spans="1:6" ht="20.25" customHeight="1" x14ac:dyDescent="0.25">
      <c r="A19" s="490"/>
      <c r="B19" s="879">
        <f t="shared" ref="B19:C19" si="14">B18+1</f>
        <v>13</v>
      </c>
      <c r="C19" s="554">
        <f t="shared" si="14"/>
        <v>14</v>
      </c>
      <c r="D19" s="554">
        <f t="shared" si="1"/>
        <v>15</v>
      </c>
      <c r="E19" s="554">
        <f t="shared" si="1"/>
        <v>16</v>
      </c>
      <c r="F19" s="541">
        <f t="shared" si="2"/>
        <v>44574</v>
      </c>
    </row>
    <row r="20" spans="1:6" ht="20.25" customHeight="1" x14ac:dyDescent="0.25">
      <c r="A20" s="490"/>
      <c r="B20" s="879">
        <f t="shared" ref="B20:C20" si="15">B19+1</f>
        <v>14</v>
      </c>
      <c r="C20" s="554">
        <f t="shared" si="15"/>
        <v>15</v>
      </c>
      <c r="D20" s="554">
        <f t="shared" si="1"/>
        <v>16</v>
      </c>
      <c r="E20" s="554">
        <f t="shared" si="1"/>
        <v>17</v>
      </c>
      <c r="F20" s="541">
        <f t="shared" si="2"/>
        <v>45279</v>
      </c>
    </row>
    <row r="21" spans="1:6" ht="20.25" customHeight="1" x14ac:dyDescent="0.25">
      <c r="A21" s="490"/>
      <c r="B21" s="879">
        <f t="shared" ref="B21:C21" si="16">B20+1</f>
        <v>15</v>
      </c>
      <c r="C21" s="554">
        <f t="shared" si="16"/>
        <v>16</v>
      </c>
      <c r="D21" s="554">
        <f t="shared" si="1"/>
        <v>17</v>
      </c>
      <c r="E21" s="554">
        <f t="shared" si="1"/>
        <v>18</v>
      </c>
      <c r="F21" s="541">
        <f t="shared" si="2"/>
        <v>45984</v>
      </c>
    </row>
    <row r="22" spans="1:6" ht="20.25" customHeight="1" x14ac:dyDescent="0.25">
      <c r="A22" s="490"/>
      <c r="B22" s="879">
        <f t="shared" ref="B22:C22" si="17">B21+1</f>
        <v>16</v>
      </c>
      <c r="C22" s="554">
        <f t="shared" si="17"/>
        <v>17</v>
      </c>
      <c r="D22" s="554">
        <f t="shared" si="1"/>
        <v>18</v>
      </c>
      <c r="E22" s="554">
        <f t="shared" si="1"/>
        <v>19</v>
      </c>
      <c r="F22" s="541">
        <f t="shared" si="2"/>
        <v>46689</v>
      </c>
    </row>
    <row r="23" spans="1:6" ht="20.25" customHeight="1" x14ac:dyDescent="0.25">
      <c r="A23" s="490"/>
      <c r="B23" s="879">
        <f t="shared" ref="B23:E24" si="18">B22+1</f>
        <v>17</v>
      </c>
      <c r="C23" s="554">
        <f t="shared" si="18"/>
        <v>18</v>
      </c>
      <c r="D23" s="554">
        <f t="shared" si="18"/>
        <v>19</v>
      </c>
      <c r="E23" s="554">
        <f t="shared" si="18"/>
        <v>20</v>
      </c>
      <c r="F23" s="541">
        <f t="shared" si="2"/>
        <v>47394</v>
      </c>
    </row>
    <row r="24" spans="1:6" ht="18" customHeight="1" thickBot="1" x14ac:dyDescent="0.3">
      <c r="A24" s="490"/>
      <c r="B24" s="880">
        <f t="shared" si="18"/>
        <v>18</v>
      </c>
      <c r="C24" s="555">
        <f t="shared" si="18"/>
        <v>19</v>
      </c>
      <c r="D24" s="555">
        <f t="shared" si="18"/>
        <v>20</v>
      </c>
      <c r="E24" s="555">
        <f t="shared" si="18"/>
        <v>21</v>
      </c>
      <c r="F24" s="541">
        <f t="shared" si="2"/>
        <v>48099</v>
      </c>
    </row>
    <row r="25" spans="1:6" ht="20.25" customHeight="1" thickTop="1" thickBot="1" x14ac:dyDescent="0.3">
      <c r="A25" s="490"/>
      <c r="B25" s="881"/>
      <c r="C25" s="556"/>
      <c r="D25" s="556"/>
      <c r="E25" s="556"/>
      <c r="F25" s="557"/>
    </row>
    <row r="26" spans="1:6" ht="6" customHeight="1" x14ac:dyDescent="0.2">
      <c r="A26" s="491"/>
      <c r="B26" s="491"/>
      <c r="C26" s="491"/>
      <c r="D26" s="491"/>
      <c r="E26" s="491"/>
      <c r="F26" s="491"/>
    </row>
    <row r="27" spans="1:6" ht="3.75" hidden="1" customHeight="1" x14ac:dyDescent="0.2">
      <c r="A27" s="491"/>
      <c r="B27" s="491"/>
      <c r="C27" s="491"/>
      <c r="D27" s="491"/>
      <c r="E27" s="491"/>
      <c r="F27" s="491"/>
    </row>
    <row r="28" spans="1:6" ht="18" customHeight="1" x14ac:dyDescent="0.2">
      <c r="A28" s="491"/>
      <c r="B28" s="883"/>
      <c r="C28" s="655"/>
      <c r="D28" s="882"/>
      <c r="E28" s="882"/>
      <c r="F28" s="882"/>
    </row>
    <row r="29" spans="1:6" ht="14.25" x14ac:dyDescent="0.3">
      <c r="A29" s="491"/>
      <c r="B29" s="683" t="s">
        <v>38</v>
      </c>
      <c r="C29" s="491"/>
      <c r="D29" s="655"/>
      <c r="E29" s="655"/>
      <c r="F29" s="491"/>
    </row>
    <row r="30" spans="1:6" ht="14.25" x14ac:dyDescent="0.3">
      <c r="A30" s="491"/>
      <c r="B30" s="683" t="s">
        <v>668</v>
      </c>
      <c r="C30" s="491"/>
      <c r="D30" s="491"/>
      <c r="E30" s="491"/>
      <c r="F30" s="491"/>
    </row>
    <row r="31" spans="1:6" ht="14.25" x14ac:dyDescent="0.3">
      <c r="A31" s="491"/>
      <c r="B31" s="683" t="s">
        <v>688</v>
      </c>
      <c r="C31" s="491"/>
      <c r="D31" s="491"/>
      <c r="E31" s="491"/>
      <c r="F31" s="491"/>
    </row>
  </sheetData>
  <printOptions horizontalCentered="1"/>
  <pageMargins left="0.25" right="0.26" top="1.83" bottom="1" header="0.5" footer="0.5"/>
  <pageSetup orientation="portrait" r:id="rId1"/>
  <headerFooter alignWithMargins="0">
    <oddHeader>&amp;C&amp;"Arial,Bold"Liberty County School Board
 SUPERVISOR OF FOOD SERVICE SALARY SCHEDULE
2023-2024</oddHeader>
    <oddFooter>&amp;L
APPROVED June 29, 2023&amp;RPage 3</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A22"/>
  <sheetViews>
    <sheetView topLeftCell="A37" zoomScaleNormal="100" workbookViewId="0">
      <selection activeCell="G50" sqref="G50"/>
    </sheetView>
  </sheetViews>
  <sheetFormatPr defaultColWidth="9.140625" defaultRowHeight="12.75" customHeight="1" x14ac:dyDescent="0.2"/>
  <sheetData>
    <row r="1" spans="1:1" x14ac:dyDescent="0.2">
      <c r="A1" s="680" t="s">
        <v>646</v>
      </c>
    </row>
    <row r="2" spans="1:1" x14ac:dyDescent="0.2"/>
    <row r="3" spans="1:1" x14ac:dyDescent="0.2">
      <c r="A3" s="1"/>
    </row>
    <row r="4" spans="1:1" x14ac:dyDescent="0.2">
      <c r="A4" s="663" t="s">
        <v>647</v>
      </c>
    </row>
    <row r="5" spans="1:1" x14ac:dyDescent="0.2">
      <c r="A5" s="662" t="s">
        <v>639</v>
      </c>
    </row>
    <row r="6" spans="1:1" x14ac:dyDescent="0.2">
      <c r="A6" s="662" t="s">
        <v>640</v>
      </c>
    </row>
    <row r="7" spans="1:1" x14ac:dyDescent="0.2">
      <c r="A7" s="1"/>
    </row>
    <row r="8" spans="1:1" x14ac:dyDescent="0.2">
      <c r="A8" s="664"/>
    </row>
    <row r="9" spans="1:1" x14ac:dyDescent="0.2">
      <c r="A9" s="1"/>
    </row>
    <row r="10" spans="1:1" ht="15" customHeight="1" x14ac:dyDescent="0.2">
      <c r="A10" s="665" t="s">
        <v>648</v>
      </c>
    </row>
    <row r="11" spans="1:1" x14ac:dyDescent="0.2">
      <c r="A11" s="665" t="s">
        <v>649</v>
      </c>
    </row>
    <row r="12" spans="1:1" x14ac:dyDescent="0.2">
      <c r="A12" s="665"/>
    </row>
    <row r="13" spans="1:1" x14ac:dyDescent="0.2">
      <c r="A13" s="665" t="s">
        <v>650</v>
      </c>
    </row>
    <row r="14" spans="1:1" x14ac:dyDescent="0.2">
      <c r="A14" s="665" t="s">
        <v>651</v>
      </c>
    </row>
    <row r="15" spans="1:1" x14ac:dyDescent="0.2">
      <c r="A15" s="665"/>
    </row>
    <row r="16" spans="1:1" ht="13.5" x14ac:dyDescent="0.25">
      <c r="A16" s="755" t="s">
        <v>652</v>
      </c>
    </row>
    <row r="17" spans="1:1" x14ac:dyDescent="0.2">
      <c r="A17" s="667"/>
    </row>
    <row r="18" spans="1:1" x14ac:dyDescent="0.2">
      <c r="A18" s="662" t="s">
        <v>653</v>
      </c>
    </row>
    <row r="19" spans="1:1" x14ac:dyDescent="0.2"/>
    <row r="20" spans="1:1" x14ac:dyDescent="0.2">
      <c r="A20" s="662" t="s">
        <v>709</v>
      </c>
    </row>
    <row r="21" spans="1:1" x14ac:dyDescent="0.2"/>
    <row r="22" spans="1:1" x14ac:dyDescent="0.2">
      <c r="A22" s="662" t="s">
        <v>720</v>
      </c>
    </row>
  </sheetData>
  <pageMargins left="0.25" right="0.25" top="0.75" bottom="0.75" header="0.3" footer="0.3"/>
  <pageSetup orientation="portrait" r:id="rId1"/>
  <headerFooter>
    <oddFooter>&amp;LAPPROVED: June 29, 2023&amp;RPage 48</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A15"/>
  <sheetViews>
    <sheetView topLeftCell="A29" zoomScaleNormal="100" workbookViewId="0">
      <selection activeCell="F48" sqref="F48"/>
    </sheetView>
  </sheetViews>
  <sheetFormatPr defaultColWidth="9.140625" defaultRowHeight="12.75" customHeight="1" x14ac:dyDescent="0.2"/>
  <sheetData>
    <row r="1" spans="1:1" x14ac:dyDescent="0.2">
      <c r="A1" s="680" t="s">
        <v>654</v>
      </c>
    </row>
    <row r="2" spans="1:1" x14ac:dyDescent="0.2"/>
    <row r="3" spans="1:1" x14ac:dyDescent="0.2">
      <c r="A3" s="662" t="s">
        <v>655</v>
      </c>
    </row>
    <row r="4" spans="1:1" x14ac:dyDescent="0.2">
      <c r="A4" s="662"/>
    </row>
    <row r="5" spans="1:1" x14ac:dyDescent="0.2">
      <c r="A5" s="665" t="s">
        <v>656</v>
      </c>
    </row>
    <row r="6" spans="1:1" x14ac:dyDescent="0.2">
      <c r="A6" s="665" t="s">
        <v>657</v>
      </c>
    </row>
    <row r="7" spans="1:1" x14ac:dyDescent="0.2">
      <c r="A7" s="665" t="s">
        <v>658</v>
      </c>
    </row>
    <row r="8" spans="1:1" x14ac:dyDescent="0.2">
      <c r="A8" s="666"/>
    </row>
    <row r="9" spans="1:1" x14ac:dyDescent="0.2">
      <c r="A9" s="666" t="s">
        <v>659</v>
      </c>
    </row>
    <row r="10" spans="1:1" x14ac:dyDescent="0.2">
      <c r="A10" s="666"/>
    </row>
    <row r="11" spans="1:1" x14ac:dyDescent="0.2">
      <c r="A11" s="666" t="s">
        <v>660</v>
      </c>
    </row>
    <row r="12" spans="1:1" x14ac:dyDescent="0.2"/>
    <row r="13" spans="1:1" x14ac:dyDescent="0.2">
      <c r="A13" s="666" t="s">
        <v>710</v>
      </c>
    </row>
    <row r="14" spans="1:1" x14ac:dyDescent="0.2"/>
    <row r="15" spans="1:1" x14ac:dyDescent="0.2">
      <c r="A15" s="666" t="s">
        <v>721</v>
      </c>
    </row>
  </sheetData>
  <pageMargins left="0.25" right="0.25" top="0.75" bottom="0.75" header="0.3" footer="0.3"/>
  <pageSetup orientation="portrait" r:id="rId1"/>
  <headerFooter>
    <oddFooter>&amp;LAPPROVED: June 29, 2023&amp;RPage 49</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A14"/>
  <sheetViews>
    <sheetView zoomScaleNormal="100" workbookViewId="0">
      <selection activeCell="F53" sqref="F53"/>
    </sheetView>
  </sheetViews>
  <sheetFormatPr defaultColWidth="9.140625" defaultRowHeight="12.75" customHeight="1" x14ac:dyDescent="0.2"/>
  <sheetData>
    <row r="1" spans="1:1" x14ac:dyDescent="0.2">
      <c r="A1" s="680" t="s">
        <v>661</v>
      </c>
    </row>
    <row r="2" spans="1:1" x14ac:dyDescent="0.2"/>
    <row r="3" spans="1:1" x14ac:dyDescent="0.2"/>
    <row r="4" spans="1:1" x14ac:dyDescent="0.2">
      <c r="A4" s="680" t="s">
        <v>662</v>
      </c>
    </row>
    <row r="5" spans="1:1" x14ac:dyDescent="0.2">
      <c r="A5" s="680"/>
    </row>
    <row r="6" spans="1:1" x14ac:dyDescent="0.2">
      <c r="A6" s="680" t="s">
        <v>663</v>
      </c>
    </row>
    <row r="7" spans="1:1" x14ac:dyDescent="0.2">
      <c r="A7" s="680"/>
    </row>
    <row r="8" spans="1:1" x14ac:dyDescent="0.2">
      <c r="A8" s="680" t="s">
        <v>664</v>
      </c>
    </row>
    <row r="9" spans="1:1" x14ac:dyDescent="0.2">
      <c r="A9" s="680"/>
    </row>
    <row r="10" spans="1:1" x14ac:dyDescent="0.2">
      <c r="A10" s="680" t="s">
        <v>696</v>
      </c>
    </row>
    <row r="11" spans="1:1" x14ac:dyDescent="0.2"/>
    <row r="12" spans="1:1" x14ac:dyDescent="0.2">
      <c r="A12" s="680" t="s">
        <v>697</v>
      </c>
    </row>
    <row r="13" spans="1:1" x14ac:dyDescent="0.2"/>
    <row r="14" spans="1:1" x14ac:dyDescent="0.2">
      <c r="A14" s="680" t="s">
        <v>698</v>
      </c>
    </row>
  </sheetData>
  <pageMargins left="0.7" right="0.7" top="0.75" bottom="0.75" header="0.3" footer="0.3"/>
  <pageSetup orientation="portrait" r:id="rId1"/>
  <headerFooter>
    <oddFooter>&amp;LAPPROVED: June 29, 2023&amp;RPage 50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9"/>
  <sheetViews>
    <sheetView zoomScaleNormal="100" workbookViewId="0">
      <selection activeCell="F10" sqref="F10"/>
    </sheetView>
  </sheetViews>
  <sheetFormatPr defaultRowHeight="12.75" customHeight="1" x14ac:dyDescent="0.2"/>
  <cols>
    <col min="2" max="4" width="15.28515625" customWidth="1"/>
    <col min="5" max="5" width="14.42578125" customWidth="1"/>
    <col min="6" max="6" width="27" customWidth="1"/>
    <col min="7" max="7" width="9.140625" customWidth="1"/>
    <col min="9" max="12" width="9.140625" customWidth="1"/>
  </cols>
  <sheetData>
    <row r="1" spans="1:6" ht="43.5" customHeight="1" thickBot="1" x14ac:dyDescent="0.3">
      <c r="A1" s="478"/>
      <c r="B1" s="876" t="s">
        <v>683</v>
      </c>
      <c r="C1" s="876" t="s">
        <v>670</v>
      </c>
      <c r="D1" s="876" t="s">
        <v>669</v>
      </c>
      <c r="E1" s="876" t="s">
        <v>39</v>
      </c>
      <c r="F1" s="949" t="s">
        <v>41</v>
      </c>
    </row>
    <row r="2" spans="1:6" ht="5.25" customHeight="1" thickBot="1" x14ac:dyDescent="0.3">
      <c r="A2" s="478"/>
      <c r="B2" s="872"/>
      <c r="C2" s="872"/>
      <c r="D2" s="872"/>
      <c r="E2" s="872"/>
      <c r="F2" s="949"/>
    </row>
    <row r="3" spans="1:6" ht="23.25" customHeight="1" thickBot="1" x14ac:dyDescent="0.3">
      <c r="A3" s="478"/>
      <c r="B3" s="877" t="s">
        <v>18</v>
      </c>
      <c r="C3" s="877" t="s">
        <v>18</v>
      </c>
      <c r="D3" s="877" t="s">
        <v>18</v>
      </c>
      <c r="E3" s="877" t="s">
        <v>18</v>
      </c>
      <c r="F3" s="950" t="s">
        <v>42</v>
      </c>
    </row>
    <row r="4" spans="1:6" ht="6" customHeight="1" thickBot="1" x14ac:dyDescent="0.25">
      <c r="A4" s="478"/>
      <c r="B4" s="884"/>
      <c r="C4" s="884"/>
      <c r="D4" s="884"/>
      <c r="E4" s="884"/>
      <c r="F4" s="884"/>
    </row>
    <row r="5" spans="1:6" ht="20.25" customHeight="1" x14ac:dyDescent="0.25">
      <c r="A5" s="478"/>
      <c r="B5" s="878">
        <v>0</v>
      </c>
      <c r="C5" s="878">
        <v>0</v>
      </c>
      <c r="D5" s="878">
        <v>0</v>
      </c>
      <c r="E5" s="878">
        <v>0</v>
      </c>
      <c r="F5" s="951">
        <v>47250</v>
      </c>
    </row>
    <row r="6" spans="1:6" ht="20.25" customHeight="1" x14ac:dyDescent="0.25">
      <c r="A6" s="478"/>
      <c r="B6" s="878">
        <v>0</v>
      </c>
      <c r="C6" s="878">
        <v>0</v>
      </c>
      <c r="D6" s="878">
        <v>0</v>
      </c>
      <c r="E6" s="878">
        <v>1</v>
      </c>
      <c r="F6" s="952">
        <v>47250</v>
      </c>
    </row>
    <row r="7" spans="1:6" ht="20.25" customHeight="1" x14ac:dyDescent="0.25">
      <c r="A7" s="478"/>
      <c r="B7" s="878">
        <v>0</v>
      </c>
      <c r="C7" s="878">
        <v>0</v>
      </c>
      <c r="D7" s="878">
        <v>1</v>
      </c>
      <c r="E7" s="878">
        <v>2</v>
      </c>
      <c r="F7" s="952">
        <v>47250</v>
      </c>
    </row>
    <row r="8" spans="1:6" ht="20.25" customHeight="1" x14ac:dyDescent="0.25">
      <c r="A8" s="478"/>
      <c r="B8" s="879">
        <v>0</v>
      </c>
      <c r="C8" s="879">
        <v>1</v>
      </c>
      <c r="D8" s="879">
        <v>2</v>
      </c>
      <c r="E8" s="879">
        <v>3</v>
      </c>
      <c r="F8" s="952">
        <v>47250</v>
      </c>
    </row>
    <row r="9" spans="1:6" ht="20.25" customHeight="1" x14ac:dyDescent="0.25">
      <c r="A9" s="478"/>
      <c r="B9" s="879">
        <f t="shared" ref="B9" si="0">B8+1</f>
        <v>1</v>
      </c>
      <c r="C9" s="879">
        <f t="shared" ref="C9:E24" si="1">C8+1</f>
        <v>2</v>
      </c>
      <c r="D9" s="879">
        <f t="shared" si="1"/>
        <v>3</v>
      </c>
      <c r="E9" s="879">
        <f t="shared" si="1"/>
        <v>4</v>
      </c>
      <c r="F9" s="952">
        <f t="shared" ref="F9:F25" si="2">F8+705</f>
        <v>47955</v>
      </c>
    </row>
    <row r="10" spans="1:6" ht="20.25" customHeight="1" x14ac:dyDescent="0.25">
      <c r="A10" s="478"/>
      <c r="B10" s="879">
        <f t="shared" ref="B10" si="3">B9+1</f>
        <v>2</v>
      </c>
      <c r="C10" s="879">
        <f t="shared" si="1"/>
        <v>3</v>
      </c>
      <c r="D10" s="879">
        <f t="shared" si="1"/>
        <v>4</v>
      </c>
      <c r="E10" s="879">
        <f t="shared" si="1"/>
        <v>5</v>
      </c>
      <c r="F10" s="952">
        <f t="shared" si="2"/>
        <v>48660</v>
      </c>
    </row>
    <row r="11" spans="1:6" ht="20.25" customHeight="1" x14ac:dyDescent="0.25">
      <c r="A11" s="478"/>
      <c r="B11" s="879">
        <f t="shared" ref="B11" si="4">B10+1</f>
        <v>3</v>
      </c>
      <c r="C11" s="879">
        <f t="shared" si="1"/>
        <v>4</v>
      </c>
      <c r="D11" s="879">
        <f t="shared" si="1"/>
        <v>5</v>
      </c>
      <c r="E11" s="879">
        <f t="shared" si="1"/>
        <v>6</v>
      </c>
      <c r="F11" s="952">
        <f t="shared" si="2"/>
        <v>49365</v>
      </c>
    </row>
    <row r="12" spans="1:6" ht="20.25" customHeight="1" x14ac:dyDescent="0.25">
      <c r="A12" s="478"/>
      <c r="B12" s="879">
        <f t="shared" ref="B12" si="5">B11+1</f>
        <v>4</v>
      </c>
      <c r="C12" s="879">
        <f t="shared" si="1"/>
        <v>5</v>
      </c>
      <c r="D12" s="879">
        <f t="shared" si="1"/>
        <v>6</v>
      </c>
      <c r="E12" s="879">
        <f t="shared" si="1"/>
        <v>7</v>
      </c>
      <c r="F12" s="952">
        <f t="shared" si="2"/>
        <v>50070</v>
      </c>
    </row>
    <row r="13" spans="1:6" ht="20.25" customHeight="1" x14ac:dyDescent="0.25">
      <c r="A13" s="478"/>
      <c r="B13" s="879">
        <f t="shared" ref="B13" si="6">B12+1</f>
        <v>5</v>
      </c>
      <c r="C13" s="879">
        <f t="shared" si="1"/>
        <v>6</v>
      </c>
      <c r="D13" s="879">
        <f t="shared" si="1"/>
        <v>7</v>
      </c>
      <c r="E13" s="879">
        <f t="shared" si="1"/>
        <v>8</v>
      </c>
      <c r="F13" s="952">
        <f t="shared" si="2"/>
        <v>50775</v>
      </c>
    </row>
    <row r="14" spans="1:6" ht="20.25" customHeight="1" x14ac:dyDescent="0.25">
      <c r="A14" s="478"/>
      <c r="B14" s="879">
        <f t="shared" ref="B14" si="7">B13+1</f>
        <v>6</v>
      </c>
      <c r="C14" s="879">
        <f t="shared" si="1"/>
        <v>7</v>
      </c>
      <c r="D14" s="879">
        <f t="shared" si="1"/>
        <v>8</v>
      </c>
      <c r="E14" s="879">
        <f t="shared" si="1"/>
        <v>9</v>
      </c>
      <c r="F14" s="952">
        <f t="shared" si="2"/>
        <v>51480</v>
      </c>
    </row>
    <row r="15" spans="1:6" ht="20.25" customHeight="1" x14ac:dyDescent="0.25">
      <c r="A15" s="478"/>
      <c r="B15" s="879">
        <f t="shared" ref="B15" si="8">B14+1</f>
        <v>7</v>
      </c>
      <c r="C15" s="879">
        <f t="shared" si="1"/>
        <v>8</v>
      </c>
      <c r="D15" s="879">
        <f t="shared" si="1"/>
        <v>9</v>
      </c>
      <c r="E15" s="879">
        <f t="shared" si="1"/>
        <v>10</v>
      </c>
      <c r="F15" s="952">
        <f t="shared" si="2"/>
        <v>52185</v>
      </c>
    </row>
    <row r="16" spans="1:6" ht="20.25" customHeight="1" x14ac:dyDescent="0.25">
      <c r="A16" s="478"/>
      <c r="B16" s="879">
        <f t="shared" ref="B16" si="9">B15+1</f>
        <v>8</v>
      </c>
      <c r="C16" s="879">
        <f t="shared" si="1"/>
        <v>9</v>
      </c>
      <c r="D16" s="879">
        <f t="shared" si="1"/>
        <v>10</v>
      </c>
      <c r="E16" s="879">
        <f t="shared" si="1"/>
        <v>11</v>
      </c>
      <c r="F16" s="952">
        <f t="shared" si="2"/>
        <v>52890</v>
      </c>
    </row>
    <row r="17" spans="1:6" ht="20.25" customHeight="1" x14ac:dyDescent="0.25">
      <c r="A17" s="478"/>
      <c r="B17" s="879">
        <f t="shared" ref="B17" si="10">B16+1</f>
        <v>9</v>
      </c>
      <c r="C17" s="879">
        <f t="shared" si="1"/>
        <v>10</v>
      </c>
      <c r="D17" s="879">
        <f t="shared" si="1"/>
        <v>11</v>
      </c>
      <c r="E17" s="879">
        <f t="shared" si="1"/>
        <v>12</v>
      </c>
      <c r="F17" s="952">
        <f t="shared" si="2"/>
        <v>53595</v>
      </c>
    </row>
    <row r="18" spans="1:6" ht="20.25" customHeight="1" x14ac:dyDescent="0.25">
      <c r="A18" s="478"/>
      <c r="B18" s="879">
        <f t="shared" ref="B18" si="11">B17+1</f>
        <v>10</v>
      </c>
      <c r="C18" s="879">
        <f t="shared" si="1"/>
        <v>11</v>
      </c>
      <c r="D18" s="879">
        <f t="shared" si="1"/>
        <v>12</v>
      </c>
      <c r="E18" s="879">
        <f t="shared" si="1"/>
        <v>13</v>
      </c>
      <c r="F18" s="952">
        <f t="shared" si="2"/>
        <v>54300</v>
      </c>
    </row>
    <row r="19" spans="1:6" ht="20.25" customHeight="1" x14ac:dyDescent="0.25">
      <c r="A19" s="478"/>
      <c r="B19" s="879">
        <f t="shared" ref="B19" si="12">B18+1</f>
        <v>11</v>
      </c>
      <c r="C19" s="879">
        <f t="shared" si="1"/>
        <v>12</v>
      </c>
      <c r="D19" s="879">
        <f t="shared" si="1"/>
        <v>13</v>
      </c>
      <c r="E19" s="879">
        <f t="shared" si="1"/>
        <v>14</v>
      </c>
      <c r="F19" s="952">
        <f t="shared" si="2"/>
        <v>55005</v>
      </c>
    </row>
    <row r="20" spans="1:6" ht="20.25" customHeight="1" x14ac:dyDescent="0.25">
      <c r="A20" s="478"/>
      <c r="B20" s="879">
        <f t="shared" ref="B20" si="13">B19+1</f>
        <v>12</v>
      </c>
      <c r="C20" s="879">
        <f t="shared" si="1"/>
        <v>13</v>
      </c>
      <c r="D20" s="879">
        <f t="shared" si="1"/>
        <v>14</v>
      </c>
      <c r="E20" s="879">
        <f t="shared" si="1"/>
        <v>15</v>
      </c>
      <c r="F20" s="952">
        <f t="shared" si="2"/>
        <v>55710</v>
      </c>
    </row>
    <row r="21" spans="1:6" ht="20.25" customHeight="1" x14ac:dyDescent="0.25">
      <c r="A21" s="478"/>
      <c r="B21" s="879">
        <f t="shared" ref="B21" si="14">B20+1</f>
        <v>13</v>
      </c>
      <c r="C21" s="879">
        <f t="shared" si="1"/>
        <v>14</v>
      </c>
      <c r="D21" s="879">
        <f t="shared" si="1"/>
        <v>15</v>
      </c>
      <c r="E21" s="879">
        <f t="shared" si="1"/>
        <v>16</v>
      </c>
      <c r="F21" s="952">
        <f t="shared" si="2"/>
        <v>56415</v>
      </c>
    </row>
    <row r="22" spans="1:6" ht="20.25" customHeight="1" x14ac:dyDescent="0.25">
      <c r="A22" s="478"/>
      <c r="B22" s="879">
        <f t="shared" ref="B22" si="15">B21+1</f>
        <v>14</v>
      </c>
      <c r="C22" s="879">
        <f t="shared" si="1"/>
        <v>15</v>
      </c>
      <c r="D22" s="879">
        <f t="shared" si="1"/>
        <v>16</v>
      </c>
      <c r="E22" s="879">
        <f t="shared" si="1"/>
        <v>17</v>
      </c>
      <c r="F22" s="952">
        <f t="shared" si="2"/>
        <v>57120</v>
      </c>
    </row>
    <row r="23" spans="1:6" ht="20.25" customHeight="1" x14ac:dyDescent="0.25">
      <c r="A23" s="478"/>
      <c r="B23" s="879">
        <f t="shared" ref="B23" si="16">B22+1</f>
        <v>15</v>
      </c>
      <c r="C23" s="879">
        <f t="shared" si="1"/>
        <v>16</v>
      </c>
      <c r="D23" s="879">
        <f t="shared" si="1"/>
        <v>17</v>
      </c>
      <c r="E23" s="879">
        <f t="shared" si="1"/>
        <v>18</v>
      </c>
      <c r="F23" s="952">
        <f t="shared" si="2"/>
        <v>57825</v>
      </c>
    </row>
    <row r="24" spans="1:6" ht="20.25" customHeight="1" x14ac:dyDescent="0.25">
      <c r="A24" s="478"/>
      <c r="B24" s="879">
        <f t="shared" ref="B24" si="17">B23+1</f>
        <v>16</v>
      </c>
      <c r="C24" s="879">
        <f t="shared" si="1"/>
        <v>17</v>
      </c>
      <c r="D24" s="879">
        <f t="shared" si="1"/>
        <v>18</v>
      </c>
      <c r="E24" s="879">
        <f t="shared" si="1"/>
        <v>19</v>
      </c>
      <c r="F24" s="952">
        <f t="shared" si="2"/>
        <v>58530</v>
      </c>
    </row>
    <row r="25" spans="1:6" ht="20.25" customHeight="1" x14ac:dyDescent="0.25">
      <c r="A25" s="478"/>
      <c r="B25" s="879">
        <f t="shared" ref="B25" si="18">B24+1</f>
        <v>17</v>
      </c>
      <c r="C25" s="879">
        <f t="shared" ref="C25:E25" si="19">C24+1</f>
        <v>18</v>
      </c>
      <c r="D25" s="879">
        <f t="shared" si="19"/>
        <v>19</v>
      </c>
      <c r="E25" s="879">
        <f t="shared" si="19"/>
        <v>20</v>
      </c>
      <c r="F25" s="952">
        <f t="shared" si="2"/>
        <v>59235</v>
      </c>
    </row>
    <row r="26" spans="1:6" ht="7.5" customHeight="1" x14ac:dyDescent="0.2">
      <c r="A26" s="478"/>
      <c r="B26" s="478"/>
      <c r="C26" s="478"/>
      <c r="D26" s="478"/>
      <c r="E26" s="478"/>
      <c r="F26" s="478"/>
    </row>
    <row r="27" spans="1:6" ht="3.75" customHeight="1" x14ac:dyDescent="0.2">
      <c r="A27" s="478"/>
      <c r="B27" s="478"/>
      <c r="C27" s="478"/>
      <c r="D27" s="478"/>
      <c r="E27" s="478"/>
      <c r="F27" s="478"/>
    </row>
    <row r="28" spans="1:6" x14ac:dyDescent="0.2">
      <c r="A28" s="478"/>
      <c r="B28" s="869"/>
      <c r="C28" s="478"/>
      <c r="D28" s="478"/>
      <c r="E28" s="478"/>
      <c r="F28" s="478"/>
    </row>
    <row r="29" spans="1:6" x14ac:dyDescent="0.2">
      <c r="A29" s="478"/>
      <c r="B29" s="947" t="s">
        <v>689</v>
      </c>
      <c r="C29" s="947"/>
      <c r="D29" s="948"/>
      <c r="E29" s="478"/>
      <c r="F29" s="478"/>
    </row>
  </sheetData>
  <printOptions horizontalCentered="1"/>
  <pageMargins left="0.25" right="0.26" top="1.83" bottom="1" header="0.5" footer="0.5"/>
  <pageSetup fitToWidth="0" orientation="portrait" r:id="rId1"/>
  <headerFooter alignWithMargins="0">
    <oddHeader>&amp;C&amp;"Times New Roman,Bold"&amp;14 Liberty County School Board
Supervisor 12 Month Salary Schedule
2023-2024</oddHeader>
    <oddFooter xml:space="preserve">&amp;LAPPROVED: June 29, 2023&amp;R
&amp;"Times New Roman,Regular"&amp;11Page 4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3"/>
  <sheetViews>
    <sheetView topLeftCell="A10" zoomScale="75" zoomScaleNormal="75" zoomScalePageLayoutView="90" workbookViewId="0">
      <selection activeCell="M10" sqref="M10"/>
    </sheetView>
  </sheetViews>
  <sheetFormatPr defaultRowHeight="12.75" customHeight="1" x14ac:dyDescent="0.2"/>
  <cols>
    <col min="1" max="1" width="9.42578125" customWidth="1"/>
    <col min="2" max="2" width="12.85546875" customWidth="1"/>
    <col min="3" max="3" width="9.5703125" customWidth="1"/>
    <col min="4" max="4" width="0.7109375" customWidth="1"/>
    <col min="5" max="5" width="16.28515625" customWidth="1"/>
    <col min="6" max="6" width="0.140625" hidden="1" customWidth="1"/>
    <col min="7" max="7" width="1.42578125" customWidth="1"/>
    <col min="8" max="8" width="11.85546875" customWidth="1"/>
    <col min="9" max="9" width="9.42578125" customWidth="1"/>
    <col min="10" max="10" width="0.85546875" customWidth="1"/>
    <col min="11" max="11" width="13.42578125" customWidth="1"/>
    <col min="13" max="13" width="12.140625" customWidth="1"/>
    <col min="14" max="14" width="0.7109375" customWidth="1"/>
    <col min="15" max="15" width="11.85546875" customWidth="1"/>
    <col min="16" max="19" width="9.140625" customWidth="1"/>
  </cols>
  <sheetData>
    <row r="1" spans="1:15" ht="39" customHeight="1" thickBot="1" x14ac:dyDescent="0.3">
      <c r="A1" s="868" t="s">
        <v>9</v>
      </c>
      <c r="B1" s="179" t="s">
        <v>43</v>
      </c>
      <c r="C1" s="178">
        <v>0.2</v>
      </c>
      <c r="D1" s="180"/>
      <c r="E1" s="446" t="s">
        <v>44</v>
      </c>
      <c r="F1" s="206"/>
      <c r="G1" s="185"/>
      <c r="H1" s="998" t="s">
        <v>45</v>
      </c>
      <c r="I1" s="178">
        <v>0.2</v>
      </c>
      <c r="J1" s="190"/>
      <c r="K1" s="441" t="s">
        <v>46</v>
      </c>
      <c r="L1" s="442" t="s">
        <v>47</v>
      </c>
      <c r="M1" s="443">
        <v>0.2</v>
      </c>
      <c r="N1" s="444"/>
      <c r="O1" s="445" t="s">
        <v>48</v>
      </c>
    </row>
    <row r="2" spans="1:15" ht="6" customHeight="1" thickBot="1" x14ac:dyDescent="0.3">
      <c r="A2" s="187"/>
      <c r="B2" s="181"/>
      <c r="C2" s="181"/>
      <c r="D2" s="181"/>
      <c r="E2" s="188"/>
      <c r="F2" s="207"/>
      <c r="G2" s="181"/>
      <c r="H2" s="181"/>
      <c r="I2" s="188"/>
      <c r="J2" s="188"/>
      <c r="K2" s="189"/>
      <c r="L2" s="181"/>
      <c r="M2" s="188"/>
      <c r="N2" s="188"/>
      <c r="O2" s="189"/>
    </row>
    <row r="3" spans="1:15" ht="21.75" customHeight="1" x14ac:dyDescent="0.25">
      <c r="A3" s="399">
        <v>0</v>
      </c>
      <c r="B3" s="18">
        <f>31770+467</f>
        <v>32237</v>
      </c>
      <c r="C3" s="195">
        <f>B3*20%</f>
        <v>6447.4000000000005</v>
      </c>
      <c r="D3" s="182"/>
      <c r="E3" s="203">
        <f t="shared" ref="E3:E27" si="0">B3+C3</f>
        <v>38684.400000000001</v>
      </c>
      <c r="F3" s="208"/>
      <c r="G3" s="182"/>
      <c r="H3" s="19">
        <f>34704+467</f>
        <v>35171</v>
      </c>
      <c r="I3" s="199">
        <f>H3*20%</f>
        <v>7034.2000000000007</v>
      </c>
      <c r="J3" s="191"/>
      <c r="K3" s="396">
        <f>H3+I3</f>
        <v>42205.2</v>
      </c>
      <c r="L3" s="19">
        <f>36304+367</f>
        <v>36671</v>
      </c>
      <c r="M3" s="199">
        <f>L3*20%</f>
        <v>7334.2000000000007</v>
      </c>
      <c r="N3" s="191"/>
      <c r="O3" s="396">
        <f>L3+M3</f>
        <v>44005.2</v>
      </c>
    </row>
    <row r="4" spans="1:15" ht="21.75" customHeight="1" x14ac:dyDescent="0.25">
      <c r="A4" s="282">
        <v>1</v>
      </c>
      <c r="B4" s="18">
        <f>32386+1567</f>
        <v>33953</v>
      </c>
      <c r="C4" s="195">
        <f>B4*20%</f>
        <v>6790.6</v>
      </c>
      <c r="D4" s="182"/>
      <c r="E4" s="203">
        <f t="shared" si="0"/>
        <v>40743.599999999999</v>
      </c>
      <c r="F4" s="209"/>
      <c r="G4" s="186"/>
      <c r="H4" s="20">
        <f>35320+1567</f>
        <v>36887</v>
      </c>
      <c r="I4" s="199">
        <f t="shared" ref="I4:I28" si="1">H4*20%</f>
        <v>7377.4000000000005</v>
      </c>
      <c r="J4" s="192"/>
      <c r="K4" s="396">
        <f t="shared" ref="K4:K27" si="2">H4+I4</f>
        <v>44264.4</v>
      </c>
      <c r="L4" s="20">
        <f>36920+1467</f>
        <v>38387</v>
      </c>
      <c r="M4" s="199">
        <f t="shared" ref="M4:M28" si="3">L4*20%</f>
        <v>7677.4000000000005</v>
      </c>
      <c r="N4" s="192"/>
      <c r="O4" s="396">
        <f t="shared" ref="O4:O25" si="4">L4+M4</f>
        <v>46064.4</v>
      </c>
    </row>
    <row r="5" spans="1:15" ht="21.75" customHeight="1" x14ac:dyDescent="0.25">
      <c r="A5" s="282">
        <v>2</v>
      </c>
      <c r="B5" s="18">
        <f>B4+616</f>
        <v>34569</v>
      </c>
      <c r="C5" s="195">
        <f>B5*20%</f>
        <v>6913.8</v>
      </c>
      <c r="D5" s="182"/>
      <c r="E5" s="203">
        <f t="shared" si="0"/>
        <v>41482.800000000003</v>
      </c>
      <c r="F5" s="209"/>
      <c r="G5" s="186"/>
      <c r="H5" s="20">
        <f>H4+616</f>
        <v>37503</v>
      </c>
      <c r="I5" s="199">
        <f t="shared" si="1"/>
        <v>7500.6</v>
      </c>
      <c r="J5" s="192"/>
      <c r="K5" s="396">
        <f t="shared" si="2"/>
        <v>45003.6</v>
      </c>
      <c r="L5" s="20">
        <f>L4+716</f>
        <v>39103</v>
      </c>
      <c r="M5" s="199">
        <f t="shared" si="3"/>
        <v>7820.6</v>
      </c>
      <c r="N5" s="192"/>
      <c r="O5" s="396">
        <f t="shared" si="4"/>
        <v>46923.6</v>
      </c>
    </row>
    <row r="6" spans="1:15" ht="21.75" customHeight="1" x14ac:dyDescent="0.25">
      <c r="A6" s="282">
        <f>A5+1</f>
        <v>3</v>
      </c>
      <c r="B6" s="18">
        <f>B5+616</f>
        <v>35185</v>
      </c>
      <c r="C6" s="195">
        <f t="shared" ref="C6:C28" si="5">B6*20%</f>
        <v>7037</v>
      </c>
      <c r="D6" s="182"/>
      <c r="E6" s="203">
        <f t="shared" si="0"/>
        <v>42222</v>
      </c>
      <c r="F6" s="209"/>
      <c r="G6" s="186"/>
      <c r="H6" s="20">
        <f>H5+616</f>
        <v>38119</v>
      </c>
      <c r="I6" s="199">
        <f t="shared" si="1"/>
        <v>7623.8</v>
      </c>
      <c r="J6" s="192"/>
      <c r="K6" s="396">
        <f t="shared" si="2"/>
        <v>45742.8</v>
      </c>
      <c r="L6" s="20">
        <f>L5+716</f>
        <v>39819</v>
      </c>
      <c r="M6" s="199">
        <f t="shared" si="3"/>
        <v>7963.8</v>
      </c>
      <c r="N6" s="192"/>
      <c r="O6" s="396">
        <f t="shared" si="4"/>
        <v>47782.8</v>
      </c>
    </row>
    <row r="7" spans="1:15" ht="21.75" customHeight="1" x14ac:dyDescent="0.25">
      <c r="A7" s="282">
        <f t="shared" ref="A7:A25" si="6">A6+1</f>
        <v>4</v>
      </c>
      <c r="B7" s="18">
        <f t="shared" ref="B7:B28" si="7">B6+616</f>
        <v>35801</v>
      </c>
      <c r="C7" s="195">
        <f t="shared" si="5"/>
        <v>7160.2000000000007</v>
      </c>
      <c r="D7" s="182"/>
      <c r="E7" s="203">
        <f t="shared" si="0"/>
        <v>42961.2</v>
      </c>
      <c r="F7" s="209"/>
      <c r="G7" s="186"/>
      <c r="H7" s="20">
        <f t="shared" ref="H7:H28" si="8">H6+616</f>
        <v>38735</v>
      </c>
      <c r="I7" s="199">
        <f t="shared" si="1"/>
        <v>7747</v>
      </c>
      <c r="J7" s="192"/>
      <c r="K7" s="396">
        <f t="shared" si="2"/>
        <v>46482</v>
      </c>
      <c r="L7" s="20">
        <f t="shared" ref="L7:L28" si="9">L6+716</f>
        <v>40535</v>
      </c>
      <c r="M7" s="199">
        <f t="shared" si="3"/>
        <v>8107</v>
      </c>
      <c r="N7" s="192"/>
      <c r="O7" s="396">
        <f t="shared" si="4"/>
        <v>48642</v>
      </c>
    </row>
    <row r="8" spans="1:15" ht="21.75" customHeight="1" x14ac:dyDescent="0.25">
      <c r="A8" s="282">
        <f t="shared" si="6"/>
        <v>5</v>
      </c>
      <c r="B8" s="18">
        <f t="shared" si="7"/>
        <v>36417</v>
      </c>
      <c r="C8" s="195">
        <f t="shared" si="5"/>
        <v>7283.4000000000005</v>
      </c>
      <c r="D8" s="182"/>
      <c r="E8" s="203">
        <f t="shared" si="0"/>
        <v>43700.4</v>
      </c>
      <c r="F8" s="209"/>
      <c r="G8" s="186"/>
      <c r="H8" s="20">
        <f t="shared" si="8"/>
        <v>39351</v>
      </c>
      <c r="I8" s="199">
        <f t="shared" si="1"/>
        <v>7870.2000000000007</v>
      </c>
      <c r="J8" s="192"/>
      <c r="K8" s="396">
        <f t="shared" si="2"/>
        <v>47221.2</v>
      </c>
      <c r="L8" s="20">
        <f t="shared" si="9"/>
        <v>41251</v>
      </c>
      <c r="M8" s="199">
        <f t="shared" si="3"/>
        <v>8250.2000000000007</v>
      </c>
      <c r="N8" s="192"/>
      <c r="O8" s="396">
        <f t="shared" si="4"/>
        <v>49501.2</v>
      </c>
    </row>
    <row r="9" spans="1:15" ht="21.75" customHeight="1" x14ac:dyDescent="0.25">
      <c r="A9" s="282">
        <f t="shared" si="6"/>
        <v>6</v>
      </c>
      <c r="B9" s="18">
        <f t="shared" si="7"/>
        <v>37033</v>
      </c>
      <c r="C9" s="195">
        <f t="shared" si="5"/>
        <v>7406.6</v>
      </c>
      <c r="D9" s="182"/>
      <c r="E9" s="203">
        <f t="shared" si="0"/>
        <v>44439.6</v>
      </c>
      <c r="F9" s="209"/>
      <c r="G9" s="186"/>
      <c r="H9" s="20">
        <f t="shared" si="8"/>
        <v>39967</v>
      </c>
      <c r="I9" s="199">
        <f t="shared" si="1"/>
        <v>7993.4000000000005</v>
      </c>
      <c r="J9" s="192"/>
      <c r="K9" s="396">
        <f t="shared" si="2"/>
        <v>47960.4</v>
      </c>
      <c r="L9" s="20">
        <f t="shared" si="9"/>
        <v>41967</v>
      </c>
      <c r="M9" s="199">
        <f t="shared" si="3"/>
        <v>8393.4</v>
      </c>
      <c r="N9" s="192"/>
      <c r="O9" s="396">
        <f t="shared" si="4"/>
        <v>50360.4</v>
      </c>
    </row>
    <row r="10" spans="1:15" ht="21.75" customHeight="1" x14ac:dyDescent="0.25">
      <c r="A10" s="282">
        <f t="shared" si="6"/>
        <v>7</v>
      </c>
      <c r="B10" s="18">
        <f t="shared" si="7"/>
        <v>37649</v>
      </c>
      <c r="C10" s="195">
        <f t="shared" si="5"/>
        <v>7529.8</v>
      </c>
      <c r="D10" s="182"/>
      <c r="E10" s="203">
        <f t="shared" si="0"/>
        <v>45178.8</v>
      </c>
      <c r="F10" s="209"/>
      <c r="G10" s="186"/>
      <c r="H10" s="20">
        <f t="shared" si="8"/>
        <v>40583</v>
      </c>
      <c r="I10" s="199">
        <f t="shared" si="1"/>
        <v>8116.6</v>
      </c>
      <c r="J10" s="192"/>
      <c r="K10" s="396">
        <f t="shared" si="2"/>
        <v>48699.6</v>
      </c>
      <c r="L10" s="20">
        <f t="shared" si="9"/>
        <v>42683</v>
      </c>
      <c r="M10" s="199">
        <f t="shared" si="3"/>
        <v>8536.6</v>
      </c>
      <c r="N10" s="192"/>
      <c r="O10" s="396">
        <f t="shared" si="4"/>
        <v>51219.6</v>
      </c>
    </row>
    <row r="11" spans="1:15" ht="21.75" customHeight="1" x14ac:dyDescent="0.25">
      <c r="A11" s="282">
        <f t="shared" si="6"/>
        <v>8</v>
      </c>
      <c r="B11" s="18">
        <f t="shared" si="7"/>
        <v>38265</v>
      </c>
      <c r="C11" s="195">
        <f t="shared" si="5"/>
        <v>7653</v>
      </c>
      <c r="D11" s="182"/>
      <c r="E11" s="203">
        <f t="shared" si="0"/>
        <v>45918</v>
      </c>
      <c r="F11" s="209"/>
      <c r="G11" s="186"/>
      <c r="H11" s="20">
        <f t="shared" si="8"/>
        <v>41199</v>
      </c>
      <c r="I11" s="199">
        <f t="shared" si="1"/>
        <v>8239.8000000000011</v>
      </c>
      <c r="J11" s="192"/>
      <c r="K11" s="396">
        <f t="shared" si="2"/>
        <v>49438.8</v>
      </c>
      <c r="L11" s="20">
        <f t="shared" si="9"/>
        <v>43399</v>
      </c>
      <c r="M11" s="199">
        <f t="shared" si="3"/>
        <v>8679.8000000000011</v>
      </c>
      <c r="N11" s="192"/>
      <c r="O11" s="396">
        <f t="shared" si="4"/>
        <v>52078.8</v>
      </c>
    </row>
    <row r="12" spans="1:15" ht="21.75" customHeight="1" x14ac:dyDescent="0.25">
      <c r="A12" s="282">
        <f t="shared" si="6"/>
        <v>9</v>
      </c>
      <c r="B12" s="18">
        <f t="shared" si="7"/>
        <v>38881</v>
      </c>
      <c r="C12" s="195">
        <f t="shared" si="5"/>
        <v>7776.2000000000007</v>
      </c>
      <c r="D12" s="182"/>
      <c r="E12" s="203">
        <f t="shared" si="0"/>
        <v>46657.2</v>
      </c>
      <c r="F12" s="209"/>
      <c r="G12" s="186"/>
      <c r="H12" s="20">
        <f t="shared" si="8"/>
        <v>41815</v>
      </c>
      <c r="I12" s="199">
        <f t="shared" si="1"/>
        <v>8363</v>
      </c>
      <c r="J12" s="192"/>
      <c r="K12" s="396">
        <f t="shared" si="2"/>
        <v>50178</v>
      </c>
      <c r="L12" s="20">
        <f t="shared" si="9"/>
        <v>44115</v>
      </c>
      <c r="M12" s="199">
        <f t="shared" si="3"/>
        <v>8823</v>
      </c>
      <c r="N12" s="192"/>
      <c r="O12" s="396">
        <f t="shared" si="4"/>
        <v>52938</v>
      </c>
    </row>
    <row r="13" spans="1:15" ht="21.75" customHeight="1" x14ac:dyDescent="0.25">
      <c r="A13" s="282">
        <f t="shared" si="6"/>
        <v>10</v>
      </c>
      <c r="B13" s="18">
        <f t="shared" si="7"/>
        <v>39497</v>
      </c>
      <c r="C13" s="195">
        <f t="shared" si="5"/>
        <v>7899.4000000000005</v>
      </c>
      <c r="D13" s="182"/>
      <c r="E13" s="203">
        <f t="shared" si="0"/>
        <v>47396.4</v>
      </c>
      <c r="F13" s="209"/>
      <c r="G13" s="186"/>
      <c r="H13" s="20">
        <f t="shared" si="8"/>
        <v>42431</v>
      </c>
      <c r="I13" s="199">
        <f t="shared" si="1"/>
        <v>8486.2000000000007</v>
      </c>
      <c r="J13" s="192"/>
      <c r="K13" s="396">
        <f t="shared" si="2"/>
        <v>50917.2</v>
      </c>
      <c r="L13" s="20">
        <f t="shared" si="9"/>
        <v>44831</v>
      </c>
      <c r="M13" s="199">
        <f t="shared" si="3"/>
        <v>8966.2000000000007</v>
      </c>
      <c r="N13" s="192"/>
      <c r="O13" s="396">
        <f t="shared" si="4"/>
        <v>53797.2</v>
      </c>
    </row>
    <row r="14" spans="1:15" ht="21.75" customHeight="1" x14ac:dyDescent="0.25">
      <c r="A14" s="282">
        <f t="shared" si="6"/>
        <v>11</v>
      </c>
      <c r="B14" s="18">
        <f t="shared" si="7"/>
        <v>40113</v>
      </c>
      <c r="C14" s="195">
        <f t="shared" si="5"/>
        <v>8022.6</v>
      </c>
      <c r="D14" s="182"/>
      <c r="E14" s="203">
        <f t="shared" si="0"/>
        <v>48135.6</v>
      </c>
      <c r="F14" s="209"/>
      <c r="G14" s="186"/>
      <c r="H14" s="20">
        <f t="shared" si="8"/>
        <v>43047</v>
      </c>
      <c r="I14" s="199">
        <f t="shared" si="1"/>
        <v>8609.4</v>
      </c>
      <c r="J14" s="192"/>
      <c r="K14" s="396">
        <f t="shared" si="2"/>
        <v>51656.4</v>
      </c>
      <c r="L14" s="20">
        <f t="shared" si="9"/>
        <v>45547</v>
      </c>
      <c r="M14" s="199">
        <f t="shared" si="3"/>
        <v>9109.4</v>
      </c>
      <c r="N14" s="192"/>
      <c r="O14" s="396">
        <f t="shared" si="4"/>
        <v>54656.4</v>
      </c>
    </row>
    <row r="15" spans="1:15" ht="21.75" customHeight="1" x14ac:dyDescent="0.25">
      <c r="A15" s="282">
        <f t="shared" si="6"/>
        <v>12</v>
      </c>
      <c r="B15" s="18">
        <f t="shared" si="7"/>
        <v>40729</v>
      </c>
      <c r="C15" s="195">
        <f t="shared" si="5"/>
        <v>8145.8</v>
      </c>
      <c r="D15" s="182"/>
      <c r="E15" s="203">
        <f t="shared" si="0"/>
        <v>48874.8</v>
      </c>
      <c r="F15" s="209"/>
      <c r="G15" s="186"/>
      <c r="H15" s="20">
        <f t="shared" si="8"/>
        <v>43663</v>
      </c>
      <c r="I15" s="199">
        <f t="shared" si="1"/>
        <v>8732.6</v>
      </c>
      <c r="J15" s="192"/>
      <c r="K15" s="396">
        <f t="shared" si="2"/>
        <v>52395.6</v>
      </c>
      <c r="L15" s="20">
        <f t="shared" si="9"/>
        <v>46263</v>
      </c>
      <c r="M15" s="199">
        <f t="shared" si="3"/>
        <v>9252.6</v>
      </c>
      <c r="N15" s="192"/>
      <c r="O15" s="396">
        <f t="shared" si="4"/>
        <v>55515.6</v>
      </c>
    </row>
    <row r="16" spans="1:15" ht="21.75" customHeight="1" x14ac:dyDescent="0.25">
      <c r="A16" s="282">
        <f t="shared" si="6"/>
        <v>13</v>
      </c>
      <c r="B16" s="18">
        <f t="shared" si="7"/>
        <v>41345</v>
      </c>
      <c r="C16" s="195">
        <f t="shared" si="5"/>
        <v>8269</v>
      </c>
      <c r="D16" s="182"/>
      <c r="E16" s="203">
        <f t="shared" si="0"/>
        <v>49614</v>
      </c>
      <c r="F16" s="209"/>
      <c r="G16" s="186"/>
      <c r="H16" s="20">
        <f t="shared" si="8"/>
        <v>44279</v>
      </c>
      <c r="I16" s="199">
        <f t="shared" si="1"/>
        <v>8855.8000000000011</v>
      </c>
      <c r="J16" s="192"/>
      <c r="K16" s="396">
        <f t="shared" si="2"/>
        <v>53134.8</v>
      </c>
      <c r="L16" s="20">
        <f t="shared" si="9"/>
        <v>46979</v>
      </c>
      <c r="M16" s="199">
        <f t="shared" si="3"/>
        <v>9395.8000000000011</v>
      </c>
      <c r="N16" s="192"/>
      <c r="O16" s="396">
        <f t="shared" si="4"/>
        <v>56374.8</v>
      </c>
    </row>
    <row r="17" spans="1:15" ht="21.75" customHeight="1" x14ac:dyDescent="0.25">
      <c r="A17" s="282">
        <f t="shared" si="6"/>
        <v>14</v>
      </c>
      <c r="B17" s="18">
        <f t="shared" si="7"/>
        <v>41961</v>
      </c>
      <c r="C17" s="195">
        <f t="shared" si="5"/>
        <v>8392.2000000000007</v>
      </c>
      <c r="D17" s="182"/>
      <c r="E17" s="203">
        <f t="shared" si="0"/>
        <v>50353.2</v>
      </c>
      <c r="F17" s="209"/>
      <c r="G17" s="186"/>
      <c r="H17" s="20">
        <f t="shared" si="8"/>
        <v>44895</v>
      </c>
      <c r="I17" s="199">
        <f t="shared" si="1"/>
        <v>8979</v>
      </c>
      <c r="J17" s="192"/>
      <c r="K17" s="396">
        <f t="shared" si="2"/>
        <v>53874</v>
      </c>
      <c r="L17" s="20">
        <f t="shared" si="9"/>
        <v>47695</v>
      </c>
      <c r="M17" s="199">
        <f t="shared" si="3"/>
        <v>9539</v>
      </c>
      <c r="N17" s="192"/>
      <c r="O17" s="396">
        <f t="shared" si="4"/>
        <v>57234</v>
      </c>
    </row>
    <row r="18" spans="1:15" ht="21.75" customHeight="1" x14ac:dyDescent="0.25">
      <c r="A18" s="282">
        <f t="shared" si="6"/>
        <v>15</v>
      </c>
      <c r="B18" s="18">
        <f t="shared" si="7"/>
        <v>42577</v>
      </c>
      <c r="C18" s="195">
        <f t="shared" si="5"/>
        <v>8515.4</v>
      </c>
      <c r="D18" s="182"/>
      <c r="E18" s="203">
        <f t="shared" si="0"/>
        <v>51092.4</v>
      </c>
      <c r="F18" s="209"/>
      <c r="G18" s="186"/>
      <c r="H18" s="20">
        <f t="shared" si="8"/>
        <v>45511</v>
      </c>
      <c r="I18" s="199">
        <f t="shared" si="1"/>
        <v>9102.2000000000007</v>
      </c>
      <c r="J18" s="192"/>
      <c r="K18" s="396">
        <f t="shared" si="2"/>
        <v>54613.2</v>
      </c>
      <c r="L18" s="20">
        <f t="shared" si="9"/>
        <v>48411</v>
      </c>
      <c r="M18" s="199">
        <f t="shared" si="3"/>
        <v>9682.2000000000007</v>
      </c>
      <c r="N18" s="192"/>
      <c r="O18" s="396">
        <f t="shared" si="4"/>
        <v>58093.2</v>
      </c>
    </row>
    <row r="19" spans="1:15" ht="21.75" customHeight="1" x14ac:dyDescent="0.25">
      <c r="A19" s="282">
        <f t="shared" si="6"/>
        <v>16</v>
      </c>
      <c r="B19" s="18">
        <f t="shared" si="7"/>
        <v>43193</v>
      </c>
      <c r="C19" s="195">
        <f t="shared" si="5"/>
        <v>8638.6</v>
      </c>
      <c r="D19" s="182"/>
      <c r="E19" s="203">
        <f t="shared" si="0"/>
        <v>51831.6</v>
      </c>
      <c r="F19" s="209"/>
      <c r="G19" s="186"/>
      <c r="H19" s="20">
        <f t="shared" si="8"/>
        <v>46127</v>
      </c>
      <c r="I19" s="199">
        <f t="shared" si="1"/>
        <v>9225.4</v>
      </c>
      <c r="J19" s="192"/>
      <c r="K19" s="396">
        <f t="shared" si="2"/>
        <v>55352.4</v>
      </c>
      <c r="L19" s="20">
        <f t="shared" si="9"/>
        <v>49127</v>
      </c>
      <c r="M19" s="199">
        <f t="shared" si="3"/>
        <v>9825.4000000000015</v>
      </c>
      <c r="N19" s="192"/>
      <c r="O19" s="396">
        <f t="shared" si="4"/>
        <v>58952.4</v>
      </c>
    </row>
    <row r="20" spans="1:15" ht="21.75" customHeight="1" x14ac:dyDescent="0.25">
      <c r="A20" s="282">
        <f t="shared" si="6"/>
        <v>17</v>
      </c>
      <c r="B20" s="18">
        <f t="shared" si="7"/>
        <v>43809</v>
      </c>
      <c r="C20" s="195">
        <f t="shared" si="5"/>
        <v>8761.8000000000011</v>
      </c>
      <c r="D20" s="182"/>
      <c r="E20" s="203">
        <f t="shared" si="0"/>
        <v>52570.8</v>
      </c>
      <c r="F20" s="209"/>
      <c r="G20" s="186"/>
      <c r="H20" s="20">
        <f t="shared" si="8"/>
        <v>46743</v>
      </c>
      <c r="I20" s="199">
        <f t="shared" si="1"/>
        <v>9348.6</v>
      </c>
      <c r="J20" s="192"/>
      <c r="K20" s="396">
        <f t="shared" si="2"/>
        <v>56091.6</v>
      </c>
      <c r="L20" s="20">
        <f t="shared" si="9"/>
        <v>49843</v>
      </c>
      <c r="M20" s="199">
        <f t="shared" si="3"/>
        <v>9968.6</v>
      </c>
      <c r="N20" s="192"/>
      <c r="O20" s="396">
        <f t="shared" si="4"/>
        <v>59811.6</v>
      </c>
    </row>
    <row r="21" spans="1:15" ht="21.75" customHeight="1" x14ac:dyDescent="0.25">
      <c r="A21" s="282">
        <f t="shared" si="6"/>
        <v>18</v>
      </c>
      <c r="B21" s="18">
        <f t="shared" si="7"/>
        <v>44425</v>
      </c>
      <c r="C21" s="195">
        <f t="shared" si="5"/>
        <v>8885</v>
      </c>
      <c r="D21" s="182"/>
      <c r="E21" s="203">
        <f t="shared" si="0"/>
        <v>53310</v>
      </c>
      <c r="F21" s="209"/>
      <c r="G21" s="186"/>
      <c r="H21" s="20">
        <f t="shared" si="8"/>
        <v>47359</v>
      </c>
      <c r="I21" s="199">
        <f t="shared" si="1"/>
        <v>9471.8000000000011</v>
      </c>
      <c r="J21" s="192"/>
      <c r="K21" s="396">
        <f t="shared" si="2"/>
        <v>56830.8</v>
      </c>
      <c r="L21" s="20">
        <f t="shared" si="9"/>
        <v>50559</v>
      </c>
      <c r="M21" s="199">
        <f t="shared" si="3"/>
        <v>10111.800000000001</v>
      </c>
      <c r="N21" s="192"/>
      <c r="O21" s="396">
        <f t="shared" si="4"/>
        <v>60670.8</v>
      </c>
    </row>
    <row r="22" spans="1:15" ht="21.75" customHeight="1" x14ac:dyDescent="0.25">
      <c r="A22" s="282">
        <f t="shared" si="6"/>
        <v>19</v>
      </c>
      <c r="B22" s="18">
        <f t="shared" si="7"/>
        <v>45041</v>
      </c>
      <c r="C22" s="195">
        <f t="shared" si="5"/>
        <v>9008.2000000000007</v>
      </c>
      <c r="D22" s="182"/>
      <c r="E22" s="203">
        <f t="shared" si="0"/>
        <v>54049.2</v>
      </c>
      <c r="F22" s="209"/>
      <c r="G22" s="186"/>
      <c r="H22" s="20">
        <f t="shared" si="8"/>
        <v>47975</v>
      </c>
      <c r="I22" s="199">
        <f t="shared" si="1"/>
        <v>9595</v>
      </c>
      <c r="J22" s="192"/>
      <c r="K22" s="396">
        <f t="shared" si="2"/>
        <v>57570</v>
      </c>
      <c r="L22" s="20">
        <f t="shared" si="9"/>
        <v>51275</v>
      </c>
      <c r="M22" s="199">
        <f t="shared" si="3"/>
        <v>10255</v>
      </c>
      <c r="N22" s="192"/>
      <c r="O22" s="396">
        <f t="shared" si="4"/>
        <v>61530</v>
      </c>
    </row>
    <row r="23" spans="1:15" ht="21.75" customHeight="1" x14ac:dyDescent="0.25">
      <c r="A23" s="282">
        <f t="shared" si="6"/>
        <v>20</v>
      </c>
      <c r="B23" s="18">
        <f t="shared" si="7"/>
        <v>45657</v>
      </c>
      <c r="C23" s="195">
        <f t="shared" si="5"/>
        <v>9131.4</v>
      </c>
      <c r="D23" s="182"/>
      <c r="E23" s="203">
        <f t="shared" si="0"/>
        <v>54788.4</v>
      </c>
      <c r="F23" s="209"/>
      <c r="G23" s="186"/>
      <c r="H23" s="20">
        <f t="shared" si="8"/>
        <v>48591</v>
      </c>
      <c r="I23" s="199">
        <f t="shared" si="1"/>
        <v>9718.2000000000007</v>
      </c>
      <c r="J23" s="192"/>
      <c r="K23" s="396">
        <f t="shared" si="2"/>
        <v>58309.2</v>
      </c>
      <c r="L23" s="20">
        <f t="shared" si="9"/>
        <v>51991</v>
      </c>
      <c r="M23" s="199">
        <f t="shared" si="3"/>
        <v>10398.200000000001</v>
      </c>
      <c r="N23" s="192"/>
      <c r="O23" s="396">
        <f t="shared" si="4"/>
        <v>62389.2</v>
      </c>
    </row>
    <row r="24" spans="1:15" ht="21.75" customHeight="1" x14ac:dyDescent="0.25">
      <c r="A24" s="282">
        <f t="shared" si="6"/>
        <v>21</v>
      </c>
      <c r="B24" s="18">
        <f t="shared" si="7"/>
        <v>46273</v>
      </c>
      <c r="C24" s="195">
        <f t="shared" si="5"/>
        <v>9254.6</v>
      </c>
      <c r="D24" s="182"/>
      <c r="E24" s="203">
        <f t="shared" si="0"/>
        <v>55527.6</v>
      </c>
      <c r="F24" s="209"/>
      <c r="G24" s="186"/>
      <c r="H24" s="20">
        <f t="shared" si="8"/>
        <v>49207</v>
      </c>
      <c r="I24" s="199">
        <f t="shared" si="1"/>
        <v>9841.4000000000015</v>
      </c>
      <c r="J24" s="192"/>
      <c r="K24" s="396">
        <f t="shared" si="2"/>
        <v>59048.4</v>
      </c>
      <c r="L24" s="20">
        <f t="shared" si="9"/>
        <v>52707</v>
      </c>
      <c r="M24" s="199">
        <f t="shared" si="3"/>
        <v>10541.400000000001</v>
      </c>
      <c r="N24" s="192"/>
      <c r="O24" s="396">
        <f t="shared" si="4"/>
        <v>63248.4</v>
      </c>
    </row>
    <row r="25" spans="1:15" ht="21.75" customHeight="1" x14ac:dyDescent="0.25">
      <c r="A25" s="282">
        <f t="shared" si="6"/>
        <v>22</v>
      </c>
      <c r="B25" s="18">
        <f t="shared" si="7"/>
        <v>46889</v>
      </c>
      <c r="C25" s="195">
        <f t="shared" si="5"/>
        <v>9377.8000000000011</v>
      </c>
      <c r="D25" s="182"/>
      <c r="E25" s="203">
        <f t="shared" si="0"/>
        <v>56266.8</v>
      </c>
      <c r="F25" s="209"/>
      <c r="G25" s="186"/>
      <c r="H25" s="20">
        <f t="shared" si="8"/>
        <v>49823</v>
      </c>
      <c r="I25" s="199">
        <f t="shared" si="1"/>
        <v>9964.6</v>
      </c>
      <c r="J25" s="192"/>
      <c r="K25" s="396">
        <f t="shared" si="2"/>
        <v>59787.6</v>
      </c>
      <c r="L25" s="20">
        <f t="shared" si="9"/>
        <v>53423</v>
      </c>
      <c r="M25" s="199">
        <f t="shared" si="3"/>
        <v>10684.6</v>
      </c>
      <c r="N25" s="192"/>
      <c r="O25" s="396">
        <f t="shared" si="4"/>
        <v>64107.6</v>
      </c>
    </row>
    <row r="26" spans="1:15" ht="21.75" customHeight="1" x14ac:dyDescent="0.25">
      <c r="A26" s="282">
        <v>23</v>
      </c>
      <c r="B26" s="18">
        <f t="shared" si="7"/>
        <v>47505</v>
      </c>
      <c r="C26" s="196">
        <f t="shared" si="5"/>
        <v>9501</v>
      </c>
      <c r="D26" s="186"/>
      <c r="E26" s="204">
        <f t="shared" si="0"/>
        <v>57006</v>
      </c>
      <c r="F26" s="209"/>
      <c r="G26" s="186"/>
      <c r="H26" s="20">
        <f t="shared" si="8"/>
        <v>50439</v>
      </c>
      <c r="I26" s="200">
        <f t="shared" si="1"/>
        <v>10087.800000000001</v>
      </c>
      <c r="J26" s="192"/>
      <c r="K26" s="397">
        <f>H26+I26</f>
        <v>60526.8</v>
      </c>
      <c r="L26" s="20">
        <f t="shared" si="9"/>
        <v>54139</v>
      </c>
      <c r="M26" s="200">
        <f t="shared" si="3"/>
        <v>10827.800000000001</v>
      </c>
      <c r="N26" s="192"/>
      <c r="O26" s="397">
        <f>L26+M26</f>
        <v>64966.8</v>
      </c>
    </row>
    <row r="27" spans="1:15" ht="21.75" customHeight="1" thickBot="1" x14ac:dyDescent="0.3">
      <c r="A27" s="283">
        <v>24</v>
      </c>
      <c r="B27" s="18">
        <f t="shared" si="7"/>
        <v>48121</v>
      </c>
      <c r="C27" s="197">
        <f t="shared" si="5"/>
        <v>9624.2000000000007</v>
      </c>
      <c r="D27" s="183"/>
      <c r="E27" s="205">
        <f t="shared" si="0"/>
        <v>57745.2</v>
      </c>
      <c r="F27" s="210"/>
      <c r="G27" s="183"/>
      <c r="H27" s="20">
        <f t="shared" si="8"/>
        <v>51055</v>
      </c>
      <c r="I27" s="201">
        <f t="shared" si="1"/>
        <v>10211</v>
      </c>
      <c r="J27" s="194"/>
      <c r="K27" s="398">
        <f t="shared" si="2"/>
        <v>61266</v>
      </c>
      <c r="L27" s="20">
        <f t="shared" si="9"/>
        <v>54855</v>
      </c>
      <c r="M27" s="201">
        <f t="shared" si="3"/>
        <v>10971</v>
      </c>
      <c r="N27" s="194"/>
      <c r="O27" s="398">
        <f>L27+M27</f>
        <v>65826</v>
      </c>
    </row>
    <row r="28" spans="1:15" ht="21.75" customHeight="1" thickBot="1" x14ac:dyDescent="0.3">
      <c r="A28" s="439">
        <v>25</v>
      </c>
      <c r="B28" s="636">
        <f t="shared" si="7"/>
        <v>48737</v>
      </c>
      <c r="C28" s="198">
        <f t="shared" si="5"/>
        <v>9747.4</v>
      </c>
      <c r="D28" s="184"/>
      <c r="E28" s="205">
        <f>B28+C28</f>
        <v>58484.4</v>
      </c>
      <c r="F28" s="211"/>
      <c r="G28" s="184"/>
      <c r="H28" s="637">
        <f t="shared" si="8"/>
        <v>51671</v>
      </c>
      <c r="I28" s="202">
        <f t="shared" si="1"/>
        <v>10334.200000000001</v>
      </c>
      <c r="J28" s="193"/>
      <c r="K28" s="398">
        <f>H28+I28</f>
        <v>62005.2</v>
      </c>
      <c r="L28" s="637">
        <f t="shared" si="9"/>
        <v>55571</v>
      </c>
      <c r="M28" s="202">
        <f t="shared" si="3"/>
        <v>11114.2</v>
      </c>
      <c r="N28" s="193"/>
      <c r="O28" s="398">
        <f>L28+M28</f>
        <v>66685.2</v>
      </c>
    </row>
    <row r="29" spans="1:15" ht="14.25" customHeight="1" x14ac:dyDescent="0.25">
      <c r="A29" s="10"/>
      <c r="B29" s="170"/>
      <c r="C29" s="170"/>
      <c r="D29" s="170"/>
      <c r="E29" s="170"/>
      <c r="F29" s="170"/>
      <c r="G29" s="170"/>
      <c r="H29" s="21"/>
      <c r="I29" s="21"/>
      <c r="J29" s="21"/>
      <c r="K29" s="312"/>
      <c r="L29" s="440"/>
      <c r="M29" s="440"/>
      <c r="N29" s="440"/>
      <c r="O29" s="440"/>
    </row>
    <row r="30" spans="1:15" ht="15.75" customHeight="1" x14ac:dyDescent="0.25">
      <c r="A30" s="24"/>
      <c r="B30" s="23"/>
      <c r="C30" s="23"/>
      <c r="D30" s="23"/>
      <c r="E30" s="23"/>
      <c r="F30" s="23"/>
      <c r="G30" s="23"/>
      <c r="H30" s="22"/>
      <c r="I30" s="22"/>
      <c r="J30" s="22"/>
      <c r="K30" s="22"/>
      <c r="L30" s="440"/>
      <c r="M30" s="440"/>
      <c r="N30" s="440"/>
      <c r="O30" s="440"/>
    </row>
    <row r="31" spans="1:15" ht="15.75" customHeight="1" x14ac:dyDescent="0.2">
      <c r="A31" s="10"/>
      <c r="B31" s="10"/>
      <c r="C31" s="10"/>
      <c r="D31" s="10"/>
      <c r="E31" s="10"/>
      <c r="F31" s="10"/>
      <c r="G31" s="10"/>
      <c r="H31" s="10"/>
      <c r="I31" s="10"/>
      <c r="J31" s="10"/>
      <c r="K31" s="10"/>
      <c r="M31" s="440"/>
      <c r="N31" s="440"/>
      <c r="O31" s="440"/>
    </row>
    <row r="32" spans="1:15" ht="21.75" customHeight="1" x14ac:dyDescent="0.2">
      <c r="A32" s="10"/>
      <c r="B32" s="10"/>
      <c r="C32" s="10"/>
      <c r="D32" s="10"/>
      <c r="E32" s="10"/>
      <c r="F32" s="10"/>
      <c r="G32" s="10"/>
      <c r="H32" s="10"/>
      <c r="I32" s="10"/>
      <c r="J32" s="10"/>
      <c r="K32" s="10"/>
      <c r="M32" s="440"/>
      <c r="N32" s="440"/>
      <c r="O32" s="440"/>
    </row>
    <row r="33" spans="1:15" ht="9.75" customHeight="1" x14ac:dyDescent="0.2">
      <c r="A33" s="10"/>
      <c r="B33" s="10"/>
      <c r="C33" s="10"/>
      <c r="D33" s="10"/>
      <c r="E33" s="10"/>
      <c r="F33" s="10"/>
      <c r="G33" s="8"/>
      <c r="H33" s="10"/>
      <c r="I33" s="10"/>
      <c r="J33" s="10"/>
      <c r="K33" s="10"/>
      <c r="M33" s="440"/>
      <c r="N33" s="440"/>
      <c r="O33" s="440"/>
    </row>
  </sheetData>
  <phoneticPr fontId="46" type="noConversion"/>
  <pageMargins left="0.32" right="0.25" top="1.44" bottom="0.91" header="0.32" footer="0.49"/>
  <pageSetup scale="85" orientation="portrait" cellComments="asDisplayed" r:id="rId1"/>
  <headerFooter alignWithMargins="0">
    <oddHeader>&amp;C&amp;"Times New Roman,Bold"&amp;18Liberty County School Board
 Instructional
12 Months Salary Schedule 
2023-2024 &amp;"Times New Roman,Bold Italic"&amp;12&amp;KFF0000Prior to TSIA Funding</oddHeader>
    <oddFooter xml:space="preserve">&amp;L
&amp;"Times New Roman,Regular"&amp;11
&amp;12APPROVED: June 29, 2023&amp;R
&amp;"Times New Roman,Regular"&amp;11Page  5&amp;10  </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3"/>
  <sheetViews>
    <sheetView zoomScale="75" zoomScaleNormal="75" zoomScalePageLayoutView="75" workbookViewId="0">
      <selection activeCell="O31" sqref="O31"/>
    </sheetView>
  </sheetViews>
  <sheetFormatPr defaultRowHeight="12.75" customHeight="1" x14ac:dyDescent="0.2"/>
  <cols>
    <col min="1" max="1" width="9.42578125" customWidth="1"/>
    <col min="2" max="2" width="12.85546875" customWidth="1"/>
    <col min="3" max="3" width="9.5703125" customWidth="1"/>
    <col min="4" max="4" width="0.7109375" customWidth="1"/>
    <col min="5" max="5" width="16.28515625" customWidth="1"/>
    <col min="6" max="6" width="0.140625" hidden="1" customWidth="1"/>
    <col min="7" max="7" width="1.42578125" customWidth="1"/>
    <col min="8" max="8" width="11.85546875" customWidth="1"/>
    <col min="9" max="9" width="9.42578125" customWidth="1"/>
    <col min="10" max="10" width="0.85546875" customWidth="1"/>
    <col min="11" max="11" width="13.42578125" customWidth="1"/>
    <col min="13" max="13" width="12.140625" customWidth="1"/>
    <col min="14" max="14" width="0.7109375" customWidth="1"/>
    <col min="15" max="15" width="11.85546875" customWidth="1"/>
    <col min="16" max="19" width="9.140625" customWidth="1"/>
  </cols>
  <sheetData>
    <row r="1" spans="1:15" ht="39" customHeight="1" thickBot="1" x14ac:dyDescent="0.3">
      <c r="A1" s="394" t="s">
        <v>9</v>
      </c>
      <c r="B1" s="179" t="s">
        <v>43</v>
      </c>
      <c r="C1" s="178">
        <v>0.1</v>
      </c>
      <c r="D1" s="180"/>
      <c r="E1" s="446" t="s">
        <v>49</v>
      </c>
      <c r="F1" s="206"/>
      <c r="G1" s="185"/>
      <c r="H1" s="179" t="s">
        <v>45</v>
      </c>
      <c r="I1" s="178">
        <v>0.1</v>
      </c>
      <c r="J1" s="190"/>
      <c r="K1" s="441" t="s">
        <v>50</v>
      </c>
      <c r="L1" s="442" t="s">
        <v>47</v>
      </c>
      <c r="M1" s="443">
        <v>0.1</v>
      </c>
      <c r="N1" s="444"/>
      <c r="O1" s="445" t="s">
        <v>51</v>
      </c>
    </row>
    <row r="2" spans="1:15" ht="6" customHeight="1" thickBot="1" x14ac:dyDescent="0.3">
      <c r="A2" s="187"/>
      <c r="B2" s="181"/>
      <c r="C2" s="181"/>
      <c r="D2" s="181"/>
      <c r="E2" s="188"/>
      <c r="F2" s="207"/>
      <c r="G2" s="181"/>
      <c r="H2" s="181"/>
      <c r="I2" s="188"/>
      <c r="J2" s="188"/>
      <c r="K2" s="189"/>
      <c r="L2" s="181"/>
      <c r="M2" s="188"/>
      <c r="N2" s="188"/>
      <c r="O2" s="189"/>
    </row>
    <row r="3" spans="1:15" ht="21.75" customHeight="1" x14ac:dyDescent="0.25">
      <c r="A3" s="399">
        <v>0</v>
      </c>
      <c r="B3" s="18">
        <f>31770+467</f>
        <v>32237</v>
      </c>
      <c r="C3" s="195">
        <f t="shared" ref="C3:C28" si="0">B3*10%</f>
        <v>3223.7000000000003</v>
      </c>
      <c r="D3" s="182"/>
      <c r="E3" s="203">
        <f t="shared" ref="E3:E27" si="1">B3+C3</f>
        <v>35460.699999999997</v>
      </c>
      <c r="F3" s="208"/>
      <c r="G3" s="182"/>
      <c r="H3" s="19">
        <f>34704+467</f>
        <v>35171</v>
      </c>
      <c r="I3" s="199">
        <f>H3*10%</f>
        <v>3517.1000000000004</v>
      </c>
      <c r="J3" s="191"/>
      <c r="K3" s="396">
        <f>H3+I3</f>
        <v>38688.1</v>
      </c>
      <c r="L3" s="19">
        <f>36304+367</f>
        <v>36671</v>
      </c>
      <c r="M3" s="199">
        <f>L3*10%</f>
        <v>3667.1000000000004</v>
      </c>
      <c r="N3" s="191"/>
      <c r="O3" s="396">
        <f>L3+M3</f>
        <v>40338.1</v>
      </c>
    </row>
    <row r="4" spans="1:15" ht="21.75" customHeight="1" x14ac:dyDescent="0.25">
      <c r="A4" s="282">
        <v>1</v>
      </c>
      <c r="B4" s="18">
        <f>32386+1567</f>
        <v>33953</v>
      </c>
      <c r="C4" s="195">
        <f t="shared" si="0"/>
        <v>3395.3</v>
      </c>
      <c r="D4" s="182"/>
      <c r="E4" s="203">
        <f t="shared" si="1"/>
        <v>37348.300000000003</v>
      </c>
      <c r="F4" s="209"/>
      <c r="G4" s="186"/>
      <c r="H4" s="20">
        <f>35320+1567</f>
        <v>36887</v>
      </c>
      <c r="I4" s="199">
        <f>H4*10%</f>
        <v>3688.7000000000003</v>
      </c>
      <c r="J4" s="192"/>
      <c r="K4" s="396">
        <f t="shared" ref="K4:K27" si="2">H4+I4</f>
        <v>40575.699999999997</v>
      </c>
      <c r="L4" s="20">
        <f>36920+1467</f>
        <v>38387</v>
      </c>
      <c r="M4" s="199">
        <f>L4*10%</f>
        <v>3838.7000000000003</v>
      </c>
      <c r="N4" s="192"/>
      <c r="O4" s="396">
        <f t="shared" ref="O4:O25" si="3">L4+M4</f>
        <v>42225.7</v>
      </c>
    </row>
    <row r="5" spans="1:15" ht="21.75" customHeight="1" x14ac:dyDescent="0.25">
      <c r="A5" s="282">
        <v>2</v>
      </c>
      <c r="B5" s="18">
        <f>B4+616</f>
        <v>34569</v>
      </c>
      <c r="C5" s="195">
        <f t="shared" si="0"/>
        <v>3456.9</v>
      </c>
      <c r="D5" s="182"/>
      <c r="E5" s="203">
        <f t="shared" si="1"/>
        <v>38025.9</v>
      </c>
      <c r="F5" s="209"/>
      <c r="G5" s="186"/>
      <c r="H5" s="20">
        <f>H4+616</f>
        <v>37503</v>
      </c>
      <c r="I5" s="199">
        <f>H5*10%</f>
        <v>3750.3</v>
      </c>
      <c r="J5" s="192"/>
      <c r="K5" s="396">
        <f t="shared" si="2"/>
        <v>41253.300000000003</v>
      </c>
      <c r="L5" s="20">
        <f>L4+716</f>
        <v>39103</v>
      </c>
      <c r="M5" s="199">
        <f t="shared" ref="M5:M28" si="4">L5*10%</f>
        <v>3910.3</v>
      </c>
      <c r="N5" s="192"/>
      <c r="O5" s="396">
        <f t="shared" si="3"/>
        <v>43013.3</v>
      </c>
    </row>
    <row r="6" spans="1:15" ht="21.75" customHeight="1" x14ac:dyDescent="0.25">
      <c r="A6" s="282">
        <f>A5+1</f>
        <v>3</v>
      </c>
      <c r="B6" s="18">
        <f>B5+616</f>
        <v>35185</v>
      </c>
      <c r="C6" s="195">
        <f t="shared" si="0"/>
        <v>3518.5</v>
      </c>
      <c r="D6" s="182"/>
      <c r="E6" s="203">
        <f t="shared" si="1"/>
        <v>38703.5</v>
      </c>
      <c r="F6" s="209"/>
      <c r="G6" s="186"/>
      <c r="H6" s="20">
        <f>H5+616</f>
        <v>38119</v>
      </c>
      <c r="I6" s="199">
        <f>H6*10%</f>
        <v>3811.9</v>
      </c>
      <c r="J6" s="192"/>
      <c r="K6" s="396">
        <f t="shared" si="2"/>
        <v>41930.9</v>
      </c>
      <c r="L6" s="20">
        <f>L5+716</f>
        <v>39819</v>
      </c>
      <c r="M6" s="199">
        <f t="shared" si="4"/>
        <v>3981.9</v>
      </c>
      <c r="N6" s="192"/>
      <c r="O6" s="396">
        <f t="shared" si="3"/>
        <v>43800.9</v>
      </c>
    </row>
    <row r="7" spans="1:15" ht="21.75" customHeight="1" x14ac:dyDescent="0.25">
      <c r="A7" s="282">
        <f t="shared" ref="A7:A25" si="5">A6+1</f>
        <v>4</v>
      </c>
      <c r="B7" s="18">
        <f t="shared" ref="B7:B28" si="6">B6+616</f>
        <v>35801</v>
      </c>
      <c r="C7" s="195">
        <f t="shared" si="0"/>
        <v>3580.1000000000004</v>
      </c>
      <c r="D7" s="182"/>
      <c r="E7" s="203">
        <f t="shared" si="1"/>
        <v>39381.1</v>
      </c>
      <c r="F7" s="209"/>
      <c r="G7" s="186"/>
      <c r="H7" s="20">
        <f t="shared" ref="H7:H28" si="7">H6+616</f>
        <v>38735</v>
      </c>
      <c r="I7" s="199">
        <f>H7*10%</f>
        <v>3873.5</v>
      </c>
      <c r="J7" s="192"/>
      <c r="K7" s="396">
        <f t="shared" si="2"/>
        <v>42608.5</v>
      </c>
      <c r="L7" s="20">
        <f t="shared" ref="L7:L28" si="8">L6+716</f>
        <v>40535</v>
      </c>
      <c r="M7" s="199">
        <f t="shared" si="4"/>
        <v>4053.5</v>
      </c>
      <c r="N7" s="192"/>
      <c r="O7" s="396">
        <f t="shared" si="3"/>
        <v>44588.5</v>
      </c>
    </row>
    <row r="8" spans="1:15" ht="21.75" customHeight="1" x14ac:dyDescent="0.25">
      <c r="A8" s="282">
        <f t="shared" si="5"/>
        <v>5</v>
      </c>
      <c r="B8" s="18">
        <f t="shared" si="6"/>
        <v>36417</v>
      </c>
      <c r="C8" s="195">
        <f t="shared" si="0"/>
        <v>3641.7000000000003</v>
      </c>
      <c r="D8" s="182"/>
      <c r="E8" s="203">
        <f t="shared" si="1"/>
        <v>40058.699999999997</v>
      </c>
      <c r="F8" s="209"/>
      <c r="G8" s="186"/>
      <c r="H8" s="20">
        <f t="shared" si="7"/>
        <v>39351</v>
      </c>
      <c r="I8" s="199">
        <f t="shared" ref="I8:I27" si="9">H8*10%</f>
        <v>3935.1000000000004</v>
      </c>
      <c r="J8" s="192"/>
      <c r="K8" s="396">
        <f t="shared" si="2"/>
        <v>43286.1</v>
      </c>
      <c r="L8" s="20">
        <f t="shared" si="8"/>
        <v>41251</v>
      </c>
      <c r="M8" s="199">
        <f t="shared" si="4"/>
        <v>4125.1000000000004</v>
      </c>
      <c r="N8" s="192"/>
      <c r="O8" s="396">
        <f t="shared" si="3"/>
        <v>45376.1</v>
      </c>
    </row>
    <row r="9" spans="1:15" ht="21.75" customHeight="1" x14ac:dyDescent="0.25">
      <c r="A9" s="282">
        <f t="shared" si="5"/>
        <v>6</v>
      </c>
      <c r="B9" s="18">
        <f t="shared" si="6"/>
        <v>37033</v>
      </c>
      <c r="C9" s="195">
        <f t="shared" si="0"/>
        <v>3703.3</v>
      </c>
      <c r="D9" s="182"/>
      <c r="E9" s="203">
        <f t="shared" si="1"/>
        <v>40736.300000000003</v>
      </c>
      <c r="F9" s="209"/>
      <c r="G9" s="186"/>
      <c r="H9" s="20">
        <f t="shared" si="7"/>
        <v>39967</v>
      </c>
      <c r="I9" s="199">
        <f t="shared" si="9"/>
        <v>3996.7000000000003</v>
      </c>
      <c r="J9" s="192"/>
      <c r="K9" s="396">
        <f t="shared" si="2"/>
        <v>43963.7</v>
      </c>
      <c r="L9" s="20">
        <f t="shared" si="8"/>
        <v>41967</v>
      </c>
      <c r="M9" s="199">
        <f t="shared" si="4"/>
        <v>4196.7</v>
      </c>
      <c r="N9" s="192"/>
      <c r="O9" s="396">
        <f t="shared" si="3"/>
        <v>46163.7</v>
      </c>
    </row>
    <row r="10" spans="1:15" ht="21.75" customHeight="1" x14ac:dyDescent="0.25">
      <c r="A10" s="282">
        <f t="shared" si="5"/>
        <v>7</v>
      </c>
      <c r="B10" s="18">
        <f t="shared" si="6"/>
        <v>37649</v>
      </c>
      <c r="C10" s="195">
        <f t="shared" si="0"/>
        <v>3764.9</v>
      </c>
      <c r="D10" s="182"/>
      <c r="E10" s="203">
        <f t="shared" si="1"/>
        <v>41413.9</v>
      </c>
      <c r="F10" s="209"/>
      <c r="G10" s="186"/>
      <c r="H10" s="20">
        <f t="shared" si="7"/>
        <v>40583</v>
      </c>
      <c r="I10" s="199">
        <f t="shared" si="9"/>
        <v>4058.3</v>
      </c>
      <c r="J10" s="192"/>
      <c r="K10" s="396">
        <f t="shared" si="2"/>
        <v>44641.3</v>
      </c>
      <c r="L10" s="20">
        <f t="shared" si="8"/>
        <v>42683</v>
      </c>
      <c r="M10" s="199">
        <f t="shared" si="4"/>
        <v>4268.3</v>
      </c>
      <c r="N10" s="192"/>
      <c r="O10" s="396">
        <f t="shared" si="3"/>
        <v>46951.3</v>
      </c>
    </row>
    <row r="11" spans="1:15" ht="21.75" customHeight="1" x14ac:dyDescent="0.25">
      <c r="A11" s="282">
        <f t="shared" si="5"/>
        <v>8</v>
      </c>
      <c r="B11" s="18">
        <f t="shared" si="6"/>
        <v>38265</v>
      </c>
      <c r="C11" s="195">
        <f t="shared" si="0"/>
        <v>3826.5</v>
      </c>
      <c r="D11" s="182"/>
      <c r="E11" s="203">
        <f t="shared" si="1"/>
        <v>42091.5</v>
      </c>
      <c r="F11" s="209"/>
      <c r="G11" s="186"/>
      <c r="H11" s="20">
        <f t="shared" si="7"/>
        <v>41199</v>
      </c>
      <c r="I11" s="199">
        <f t="shared" si="9"/>
        <v>4119.9000000000005</v>
      </c>
      <c r="J11" s="192"/>
      <c r="K11" s="396">
        <f t="shared" si="2"/>
        <v>45318.9</v>
      </c>
      <c r="L11" s="20">
        <f t="shared" si="8"/>
        <v>43399</v>
      </c>
      <c r="M11" s="199">
        <f t="shared" si="4"/>
        <v>4339.9000000000005</v>
      </c>
      <c r="N11" s="192"/>
      <c r="O11" s="396">
        <f t="shared" si="3"/>
        <v>47738.9</v>
      </c>
    </row>
    <row r="12" spans="1:15" ht="21.75" customHeight="1" x14ac:dyDescent="0.25">
      <c r="A12" s="282">
        <f t="shared" si="5"/>
        <v>9</v>
      </c>
      <c r="B12" s="18">
        <f t="shared" si="6"/>
        <v>38881</v>
      </c>
      <c r="C12" s="195">
        <f t="shared" si="0"/>
        <v>3888.1000000000004</v>
      </c>
      <c r="D12" s="182"/>
      <c r="E12" s="203">
        <f t="shared" si="1"/>
        <v>42769.1</v>
      </c>
      <c r="F12" s="209"/>
      <c r="G12" s="186"/>
      <c r="H12" s="20">
        <f t="shared" si="7"/>
        <v>41815</v>
      </c>
      <c r="I12" s="199">
        <f t="shared" si="9"/>
        <v>4181.5</v>
      </c>
      <c r="J12" s="192"/>
      <c r="K12" s="396">
        <f t="shared" si="2"/>
        <v>45996.5</v>
      </c>
      <c r="L12" s="20">
        <f t="shared" si="8"/>
        <v>44115</v>
      </c>
      <c r="M12" s="199">
        <f t="shared" si="4"/>
        <v>4411.5</v>
      </c>
      <c r="N12" s="192"/>
      <c r="O12" s="396">
        <f t="shared" si="3"/>
        <v>48526.5</v>
      </c>
    </row>
    <row r="13" spans="1:15" ht="21.75" customHeight="1" x14ac:dyDescent="0.25">
      <c r="A13" s="282">
        <f t="shared" si="5"/>
        <v>10</v>
      </c>
      <c r="B13" s="18">
        <f t="shared" si="6"/>
        <v>39497</v>
      </c>
      <c r="C13" s="195">
        <f t="shared" si="0"/>
        <v>3949.7000000000003</v>
      </c>
      <c r="D13" s="182"/>
      <c r="E13" s="203">
        <f t="shared" si="1"/>
        <v>43446.7</v>
      </c>
      <c r="F13" s="209"/>
      <c r="G13" s="186"/>
      <c r="H13" s="20">
        <f t="shared" si="7"/>
        <v>42431</v>
      </c>
      <c r="I13" s="199">
        <f t="shared" si="9"/>
        <v>4243.1000000000004</v>
      </c>
      <c r="J13" s="192"/>
      <c r="K13" s="396">
        <f t="shared" si="2"/>
        <v>46674.1</v>
      </c>
      <c r="L13" s="20">
        <f t="shared" si="8"/>
        <v>44831</v>
      </c>
      <c r="M13" s="199">
        <f t="shared" si="4"/>
        <v>4483.1000000000004</v>
      </c>
      <c r="N13" s="192"/>
      <c r="O13" s="396">
        <f t="shared" si="3"/>
        <v>49314.1</v>
      </c>
    </row>
    <row r="14" spans="1:15" ht="21.75" customHeight="1" x14ac:dyDescent="0.25">
      <c r="A14" s="282">
        <f t="shared" si="5"/>
        <v>11</v>
      </c>
      <c r="B14" s="18">
        <f t="shared" si="6"/>
        <v>40113</v>
      </c>
      <c r="C14" s="195">
        <f t="shared" si="0"/>
        <v>4011.3</v>
      </c>
      <c r="D14" s="182"/>
      <c r="E14" s="203">
        <f t="shared" si="1"/>
        <v>44124.3</v>
      </c>
      <c r="F14" s="209"/>
      <c r="G14" s="186"/>
      <c r="H14" s="20">
        <f t="shared" si="7"/>
        <v>43047</v>
      </c>
      <c r="I14" s="199">
        <f t="shared" si="9"/>
        <v>4304.7</v>
      </c>
      <c r="J14" s="192"/>
      <c r="K14" s="396">
        <f t="shared" si="2"/>
        <v>47351.7</v>
      </c>
      <c r="L14" s="20">
        <f t="shared" si="8"/>
        <v>45547</v>
      </c>
      <c r="M14" s="199">
        <f t="shared" si="4"/>
        <v>4554.7</v>
      </c>
      <c r="N14" s="192"/>
      <c r="O14" s="396">
        <f t="shared" si="3"/>
        <v>50101.7</v>
      </c>
    </row>
    <row r="15" spans="1:15" ht="21.75" customHeight="1" x14ac:dyDescent="0.25">
      <c r="A15" s="282">
        <f t="shared" si="5"/>
        <v>12</v>
      </c>
      <c r="B15" s="18">
        <f t="shared" si="6"/>
        <v>40729</v>
      </c>
      <c r="C15" s="195">
        <f t="shared" si="0"/>
        <v>4072.9</v>
      </c>
      <c r="D15" s="182"/>
      <c r="E15" s="203">
        <f t="shared" si="1"/>
        <v>44801.9</v>
      </c>
      <c r="F15" s="209"/>
      <c r="G15" s="186"/>
      <c r="H15" s="20">
        <f t="shared" si="7"/>
        <v>43663</v>
      </c>
      <c r="I15" s="199">
        <f t="shared" si="9"/>
        <v>4366.3</v>
      </c>
      <c r="J15" s="192"/>
      <c r="K15" s="396">
        <f t="shared" si="2"/>
        <v>48029.3</v>
      </c>
      <c r="L15" s="20">
        <f t="shared" si="8"/>
        <v>46263</v>
      </c>
      <c r="M15" s="199">
        <f t="shared" si="4"/>
        <v>4626.3</v>
      </c>
      <c r="N15" s="192"/>
      <c r="O15" s="396">
        <f t="shared" si="3"/>
        <v>50889.3</v>
      </c>
    </row>
    <row r="16" spans="1:15" ht="21.75" customHeight="1" x14ac:dyDescent="0.25">
      <c r="A16" s="282">
        <f t="shared" si="5"/>
        <v>13</v>
      </c>
      <c r="B16" s="18">
        <f t="shared" si="6"/>
        <v>41345</v>
      </c>
      <c r="C16" s="195">
        <f t="shared" si="0"/>
        <v>4134.5</v>
      </c>
      <c r="D16" s="182"/>
      <c r="E16" s="203">
        <f t="shared" si="1"/>
        <v>45479.5</v>
      </c>
      <c r="F16" s="209"/>
      <c r="G16" s="186"/>
      <c r="H16" s="20">
        <f t="shared" si="7"/>
        <v>44279</v>
      </c>
      <c r="I16" s="199">
        <f t="shared" si="9"/>
        <v>4427.9000000000005</v>
      </c>
      <c r="J16" s="192"/>
      <c r="K16" s="396">
        <f t="shared" si="2"/>
        <v>48706.9</v>
      </c>
      <c r="L16" s="20">
        <f t="shared" si="8"/>
        <v>46979</v>
      </c>
      <c r="M16" s="199">
        <f t="shared" si="4"/>
        <v>4697.9000000000005</v>
      </c>
      <c r="N16" s="192"/>
      <c r="O16" s="396">
        <f t="shared" si="3"/>
        <v>51676.9</v>
      </c>
    </row>
    <row r="17" spans="1:15" ht="21.75" customHeight="1" x14ac:dyDescent="0.25">
      <c r="A17" s="282">
        <f t="shared" si="5"/>
        <v>14</v>
      </c>
      <c r="B17" s="18">
        <f t="shared" si="6"/>
        <v>41961</v>
      </c>
      <c r="C17" s="195">
        <f t="shared" si="0"/>
        <v>4196.1000000000004</v>
      </c>
      <c r="D17" s="182"/>
      <c r="E17" s="203">
        <f t="shared" si="1"/>
        <v>46157.1</v>
      </c>
      <c r="F17" s="209"/>
      <c r="G17" s="186"/>
      <c r="H17" s="20">
        <f t="shared" si="7"/>
        <v>44895</v>
      </c>
      <c r="I17" s="199">
        <f t="shared" si="9"/>
        <v>4489.5</v>
      </c>
      <c r="J17" s="192"/>
      <c r="K17" s="396">
        <f t="shared" si="2"/>
        <v>49384.5</v>
      </c>
      <c r="L17" s="20">
        <f t="shared" si="8"/>
        <v>47695</v>
      </c>
      <c r="M17" s="199">
        <f t="shared" si="4"/>
        <v>4769.5</v>
      </c>
      <c r="N17" s="192"/>
      <c r="O17" s="396">
        <f t="shared" si="3"/>
        <v>52464.5</v>
      </c>
    </row>
    <row r="18" spans="1:15" ht="21.75" customHeight="1" x14ac:dyDescent="0.25">
      <c r="A18" s="282">
        <f t="shared" si="5"/>
        <v>15</v>
      </c>
      <c r="B18" s="18">
        <f t="shared" si="6"/>
        <v>42577</v>
      </c>
      <c r="C18" s="195">
        <f t="shared" si="0"/>
        <v>4257.7</v>
      </c>
      <c r="D18" s="182"/>
      <c r="E18" s="203">
        <f t="shared" si="1"/>
        <v>46834.7</v>
      </c>
      <c r="F18" s="209"/>
      <c r="G18" s="186"/>
      <c r="H18" s="20">
        <f t="shared" si="7"/>
        <v>45511</v>
      </c>
      <c r="I18" s="199">
        <f t="shared" si="9"/>
        <v>4551.1000000000004</v>
      </c>
      <c r="J18" s="192"/>
      <c r="K18" s="396">
        <f t="shared" si="2"/>
        <v>50062.1</v>
      </c>
      <c r="L18" s="20">
        <f t="shared" si="8"/>
        <v>48411</v>
      </c>
      <c r="M18" s="199">
        <f t="shared" si="4"/>
        <v>4841.1000000000004</v>
      </c>
      <c r="N18" s="192"/>
      <c r="O18" s="396">
        <f t="shared" si="3"/>
        <v>53252.1</v>
      </c>
    </row>
    <row r="19" spans="1:15" ht="21.75" customHeight="1" x14ac:dyDescent="0.25">
      <c r="A19" s="282">
        <f t="shared" si="5"/>
        <v>16</v>
      </c>
      <c r="B19" s="18">
        <f t="shared" si="6"/>
        <v>43193</v>
      </c>
      <c r="C19" s="195">
        <f t="shared" si="0"/>
        <v>4319.3</v>
      </c>
      <c r="D19" s="182"/>
      <c r="E19" s="203">
        <f t="shared" si="1"/>
        <v>47512.3</v>
      </c>
      <c r="F19" s="209"/>
      <c r="G19" s="186"/>
      <c r="H19" s="20">
        <f t="shared" si="7"/>
        <v>46127</v>
      </c>
      <c r="I19" s="199">
        <f t="shared" si="9"/>
        <v>4612.7</v>
      </c>
      <c r="J19" s="192"/>
      <c r="K19" s="396">
        <f t="shared" si="2"/>
        <v>50739.7</v>
      </c>
      <c r="L19" s="20">
        <f t="shared" si="8"/>
        <v>49127</v>
      </c>
      <c r="M19" s="199">
        <f t="shared" si="4"/>
        <v>4912.7000000000007</v>
      </c>
      <c r="N19" s="192"/>
      <c r="O19" s="396">
        <f t="shared" si="3"/>
        <v>54039.7</v>
      </c>
    </row>
    <row r="20" spans="1:15" ht="21.75" customHeight="1" x14ac:dyDescent="0.25">
      <c r="A20" s="282">
        <f t="shared" si="5"/>
        <v>17</v>
      </c>
      <c r="B20" s="18">
        <f t="shared" si="6"/>
        <v>43809</v>
      </c>
      <c r="C20" s="195">
        <f t="shared" si="0"/>
        <v>4380.9000000000005</v>
      </c>
      <c r="D20" s="182"/>
      <c r="E20" s="203">
        <f t="shared" si="1"/>
        <v>48189.9</v>
      </c>
      <c r="F20" s="209"/>
      <c r="G20" s="186"/>
      <c r="H20" s="20">
        <f t="shared" si="7"/>
        <v>46743</v>
      </c>
      <c r="I20" s="199">
        <f t="shared" si="9"/>
        <v>4674.3</v>
      </c>
      <c r="J20" s="192"/>
      <c r="K20" s="396">
        <f t="shared" si="2"/>
        <v>51417.3</v>
      </c>
      <c r="L20" s="20">
        <f t="shared" si="8"/>
        <v>49843</v>
      </c>
      <c r="M20" s="199">
        <f t="shared" si="4"/>
        <v>4984.3</v>
      </c>
      <c r="N20" s="192"/>
      <c r="O20" s="396">
        <f t="shared" si="3"/>
        <v>54827.3</v>
      </c>
    </row>
    <row r="21" spans="1:15" ht="21.75" customHeight="1" x14ac:dyDescent="0.25">
      <c r="A21" s="282">
        <f t="shared" si="5"/>
        <v>18</v>
      </c>
      <c r="B21" s="18">
        <f t="shared" si="6"/>
        <v>44425</v>
      </c>
      <c r="C21" s="195">
        <f t="shared" si="0"/>
        <v>4442.5</v>
      </c>
      <c r="D21" s="182"/>
      <c r="E21" s="203">
        <f t="shared" si="1"/>
        <v>48867.5</v>
      </c>
      <c r="F21" s="209"/>
      <c r="G21" s="186"/>
      <c r="H21" s="20">
        <f t="shared" si="7"/>
        <v>47359</v>
      </c>
      <c r="I21" s="199">
        <f t="shared" si="9"/>
        <v>4735.9000000000005</v>
      </c>
      <c r="J21" s="192"/>
      <c r="K21" s="396">
        <f t="shared" si="2"/>
        <v>52094.9</v>
      </c>
      <c r="L21" s="20">
        <f t="shared" si="8"/>
        <v>50559</v>
      </c>
      <c r="M21" s="199">
        <f t="shared" si="4"/>
        <v>5055.9000000000005</v>
      </c>
      <c r="N21" s="192"/>
      <c r="O21" s="396">
        <f t="shared" si="3"/>
        <v>55614.9</v>
      </c>
    </row>
    <row r="22" spans="1:15" ht="21.75" customHeight="1" x14ac:dyDescent="0.25">
      <c r="A22" s="282">
        <f t="shared" si="5"/>
        <v>19</v>
      </c>
      <c r="B22" s="18">
        <f t="shared" si="6"/>
        <v>45041</v>
      </c>
      <c r="C22" s="195">
        <f t="shared" si="0"/>
        <v>4504.1000000000004</v>
      </c>
      <c r="D22" s="182"/>
      <c r="E22" s="203">
        <f t="shared" si="1"/>
        <v>49545.1</v>
      </c>
      <c r="F22" s="209"/>
      <c r="G22" s="186"/>
      <c r="H22" s="20">
        <f t="shared" si="7"/>
        <v>47975</v>
      </c>
      <c r="I22" s="199">
        <f t="shared" si="9"/>
        <v>4797.5</v>
      </c>
      <c r="J22" s="192"/>
      <c r="K22" s="396">
        <f t="shared" si="2"/>
        <v>52772.5</v>
      </c>
      <c r="L22" s="20">
        <f t="shared" si="8"/>
        <v>51275</v>
      </c>
      <c r="M22" s="199">
        <f t="shared" si="4"/>
        <v>5127.5</v>
      </c>
      <c r="N22" s="192"/>
      <c r="O22" s="396">
        <f t="shared" si="3"/>
        <v>56402.5</v>
      </c>
    </row>
    <row r="23" spans="1:15" ht="21.75" customHeight="1" x14ac:dyDescent="0.25">
      <c r="A23" s="282">
        <f t="shared" si="5"/>
        <v>20</v>
      </c>
      <c r="B23" s="18">
        <f t="shared" si="6"/>
        <v>45657</v>
      </c>
      <c r="C23" s="195">
        <f t="shared" si="0"/>
        <v>4565.7</v>
      </c>
      <c r="D23" s="182"/>
      <c r="E23" s="203">
        <f t="shared" si="1"/>
        <v>50222.7</v>
      </c>
      <c r="F23" s="209"/>
      <c r="G23" s="186"/>
      <c r="H23" s="20">
        <f t="shared" si="7"/>
        <v>48591</v>
      </c>
      <c r="I23" s="199">
        <f t="shared" si="9"/>
        <v>4859.1000000000004</v>
      </c>
      <c r="J23" s="192"/>
      <c r="K23" s="396">
        <f t="shared" si="2"/>
        <v>53450.1</v>
      </c>
      <c r="L23" s="20">
        <f t="shared" si="8"/>
        <v>51991</v>
      </c>
      <c r="M23" s="199">
        <f t="shared" si="4"/>
        <v>5199.1000000000004</v>
      </c>
      <c r="N23" s="192"/>
      <c r="O23" s="396">
        <f t="shared" si="3"/>
        <v>57190.1</v>
      </c>
    </row>
    <row r="24" spans="1:15" ht="21.75" customHeight="1" x14ac:dyDescent="0.25">
      <c r="A24" s="282">
        <f t="shared" si="5"/>
        <v>21</v>
      </c>
      <c r="B24" s="18">
        <f t="shared" si="6"/>
        <v>46273</v>
      </c>
      <c r="C24" s="195">
        <f t="shared" si="0"/>
        <v>4627.3</v>
      </c>
      <c r="D24" s="182"/>
      <c r="E24" s="203">
        <f t="shared" si="1"/>
        <v>50900.3</v>
      </c>
      <c r="F24" s="209"/>
      <c r="G24" s="186"/>
      <c r="H24" s="20">
        <f t="shared" si="7"/>
        <v>49207</v>
      </c>
      <c r="I24" s="199">
        <f t="shared" si="9"/>
        <v>4920.7000000000007</v>
      </c>
      <c r="J24" s="192"/>
      <c r="K24" s="396">
        <f t="shared" si="2"/>
        <v>54127.7</v>
      </c>
      <c r="L24" s="20">
        <f t="shared" si="8"/>
        <v>52707</v>
      </c>
      <c r="M24" s="199">
        <f t="shared" si="4"/>
        <v>5270.7000000000007</v>
      </c>
      <c r="N24" s="192"/>
      <c r="O24" s="396">
        <f t="shared" si="3"/>
        <v>57977.7</v>
      </c>
    </row>
    <row r="25" spans="1:15" ht="21.75" customHeight="1" x14ac:dyDescent="0.25">
      <c r="A25" s="282">
        <f t="shared" si="5"/>
        <v>22</v>
      </c>
      <c r="B25" s="18">
        <f t="shared" si="6"/>
        <v>46889</v>
      </c>
      <c r="C25" s="195">
        <f t="shared" si="0"/>
        <v>4688.9000000000005</v>
      </c>
      <c r="D25" s="182"/>
      <c r="E25" s="203">
        <f t="shared" si="1"/>
        <v>51577.9</v>
      </c>
      <c r="F25" s="209"/>
      <c r="G25" s="186"/>
      <c r="H25" s="20">
        <f t="shared" si="7"/>
        <v>49823</v>
      </c>
      <c r="I25" s="199">
        <f t="shared" si="9"/>
        <v>4982.3</v>
      </c>
      <c r="J25" s="192"/>
      <c r="K25" s="396">
        <f t="shared" si="2"/>
        <v>54805.3</v>
      </c>
      <c r="L25" s="20">
        <f t="shared" si="8"/>
        <v>53423</v>
      </c>
      <c r="M25" s="199">
        <f t="shared" si="4"/>
        <v>5342.3</v>
      </c>
      <c r="N25" s="192"/>
      <c r="O25" s="396">
        <f t="shared" si="3"/>
        <v>58765.3</v>
      </c>
    </row>
    <row r="26" spans="1:15" ht="21.75" customHeight="1" x14ac:dyDescent="0.25">
      <c r="A26" s="282">
        <v>23</v>
      </c>
      <c r="B26" s="18">
        <f t="shared" si="6"/>
        <v>47505</v>
      </c>
      <c r="C26" s="196">
        <f t="shared" si="0"/>
        <v>4750.5</v>
      </c>
      <c r="D26" s="186"/>
      <c r="E26" s="204">
        <f t="shared" si="1"/>
        <v>52255.5</v>
      </c>
      <c r="F26" s="209"/>
      <c r="G26" s="186"/>
      <c r="H26" s="20">
        <f t="shared" si="7"/>
        <v>50439</v>
      </c>
      <c r="I26" s="199">
        <f t="shared" si="9"/>
        <v>5043.9000000000005</v>
      </c>
      <c r="J26" s="192"/>
      <c r="K26" s="397">
        <f>H26+I26</f>
        <v>55482.9</v>
      </c>
      <c r="L26" s="20">
        <f t="shared" si="8"/>
        <v>54139</v>
      </c>
      <c r="M26" s="199">
        <f t="shared" si="4"/>
        <v>5413.9000000000005</v>
      </c>
      <c r="N26" s="192"/>
      <c r="O26" s="397">
        <f>L26+M26</f>
        <v>59552.9</v>
      </c>
    </row>
    <row r="27" spans="1:15" ht="21.75" customHeight="1" thickBot="1" x14ac:dyDescent="0.3">
      <c r="A27" s="283">
        <v>24</v>
      </c>
      <c r="B27" s="18">
        <f t="shared" si="6"/>
        <v>48121</v>
      </c>
      <c r="C27" s="197">
        <f t="shared" si="0"/>
        <v>4812.1000000000004</v>
      </c>
      <c r="D27" s="183"/>
      <c r="E27" s="205">
        <f t="shared" si="1"/>
        <v>52933.1</v>
      </c>
      <c r="F27" s="210"/>
      <c r="G27" s="183"/>
      <c r="H27" s="20">
        <f t="shared" si="7"/>
        <v>51055</v>
      </c>
      <c r="I27" s="199">
        <f t="shared" si="9"/>
        <v>5105.5</v>
      </c>
      <c r="J27" s="194"/>
      <c r="K27" s="398">
        <f t="shared" si="2"/>
        <v>56160.5</v>
      </c>
      <c r="L27" s="20">
        <f t="shared" si="8"/>
        <v>54855</v>
      </c>
      <c r="M27" s="199">
        <f t="shared" si="4"/>
        <v>5485.5</v>
      </c>
      <c r="N27" s="194"/>
      <c r="O27" s="398">
        <f>L27+M27</f>
        <v>60340.5</v>
      </c>
    </row>
    <row r="28" spans="1:15" ht="21.75" customHeight="1" thickBot="1" x14ac:dyDescent="0.3">
      <c r="A28" s="439">
        <v>25</v>
      </c>
      <c r="B28" s="636">
        <f t="shared" si="6"/>
        <v>48737</v>
      </c>
      <c r="C28" s="198">
        <f t="shared" si="0"/>
        <v>4873.7</v>
      </c>
      <c r="D28" s="184"/>
      <c r="E28" s="205">
        <f>B28+C28</f>
        <v>53610.7</v>
      </c>
      <c r="F28" s="211"/>
      <c r="G28" s="184"/>
      <c r="H28" s="637">
        <f t="shared" si="7"/>
        <v>51671</v>
      </c>
      <c r="I28" s="202">
        <f>H28*10%</f>
        <v>5167.1000000000004</v>
      </c>
      <c r="J28" s="193"/>
      <c r="K28" s="398">
        <f>H28+I28</f>
        <v>56838.1</v>
      </c>
      <c r="L28" s="637">
        <f t="shared" si="8"/>
        <v>55571</v>
      </c>
      <c r="M28" s="201">
        <f t="shared" si="4"/>
        <v>5557.1</v>
      </c>
      <c r="N28" s="193"/>
      <c r="O28" s="398">
        <f>L28+M28</f>
        <v>61128.1</v>
      </c>
    </row>
    <row r="29" spans="1:15" ht="14.25" customHeight="1" x14ac:dyDescent="0.25">
      <c r="A29" s="10"/>
      <c r="B29" s="170"/>
      <c r="C29" s="170"/>
      <c r="D29" s="170"/>
      <c r="E29" s="170"/>
      <c r="F29" s="170"/>
      <c r="G29" s="170"/>
      <c r="H29" s="21"/>
      <c r="I29" s="21"/>
      <c r="J29" s="21"/>
      <c r="K29" s="312"/>
      <c r="L29" s="440"/>
      <c r="M29" s="440"/>
      <c r="N29" s="440"/>
      <c r="O29" s="440"/>
    </row>
    <row r="30" spans="1:15" ht="15.75" customHeight="1" x14ac:dyDescent="0.25">
      <c r="A30" s="24"/>
      <c r="B30" s="23"/>
      <c r="C30" s="23"/>
      <c r="D30" s="23"/>
      <c r="E30" s="23"/>
      <c r="F30" s="23"/>
      <c r="G30" s="23"/>
      <c r="H30" s="22"/>
      <c r="I30" s="22"/>
      <c r="J30" s="22"/>
      <c r="K30" s="22"/>
      <c r="L30" s="440"/>
      <c r="M30" s="440"/>
      <c r="N30" s="440"/>
      <c r="O30" s="440"/>
    </row>
    <row r="31" spans="1:15" ht="15.75" customHeight="1" x14ac:dyDescent="0.2">
      <c r="A31" s="10"/>
      <c r="B31" s="10"/>
      <c r="C31" s="10"/>
      <c r="D31" s="10"/>
      <c r="E31" s="10"/>
      <c r="F31" s="10"/>
      <c r="G31" s="10"/>
      <c r="H31" s="10"/>
      <c r="I31" s="10"/>
      <c r="J31" s="10"/>
      <c r="K31" s="10"/>
      <c r="L31" s="440"/>
      <c r="M31" s="440"/>
      <c r="N31" s="440"/>
      <c r="O31" s="440"/>
    </row>
    <row r="32" spans="1:15" ht="21.75" customHeight="1" x14ac:dyDescent="0.2">
      <c r="A32" s="10"/>
      <c r="B32" s="10"/>
      <c r="C32" s="10"/>
      <c r="D32" s="10"/>
      <c r="E32" s="10"/>
      <c r="F32" s="10"/>
      <c r="G32" s="10"/>
      <c r="H32" s="10"/>
      <c r="I32" s="10"/>
      <c r="J32" s="10"/>
      <c r="K32" s="10"/>
      <c r="L32" s="440"/>
      <c r="M32" s="440"/>
      <c r="N32" s="440"/>
      <c r="O32" s="440"/>
    </row>
    <row r="33" spans="1:15" ht="9.75" customHeight="1" x14ac:dyDescent="0.2">
      <c r="A33" s="10"/>
      <c r="B33" s="10"/>
      <c r="C33" s="10"/>
      <c r="D33" s="10"/>
      <c r="E33" s="10"/>
      <c r="F33" s="10"/>
      <c r="G33" s="8"/>
      <c r="H33" s="10"/>
      <c r="I33" s="10"/>
      <c r="J33" s="10"/>
      <c r="K33" s="10"/>
      <c r="M33" s="440"/>
      <c r="N33" s="440"/>
      <c r="O33" s="440"/>
    </row>
  </sheetData>
  <pageMargins left="0.32" right="0.25" top="1.44" bottom="0.91" header="0.32" footer="0.49"/>
  <pageSetup scale="85" orientation="portrait" cellComments="asDisplayed" r:id="rId1"/>
  <headerFooter alignWithMargins="0">
    <oddHeader>&amp;C&amp;"Times New Roman,Bold"&amp;18Liberty County School Board
 Instructional
11 Months Salary Schedule
2023-2024 &amp;"Times New Roman,Bold Italic"&amp;12&amp;KFF0000Prior to TSIA Funding</oddHeader>
    <oddFooter>&amp;L
&amp;"Times New Roman,Regular"&amp;11
&amp;12APPROVED: June 29, 2023&amp;R
&amp;"Times New Roman,Regular"&amp;11Page 6</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5"/>
  <sheetViews>
    <sheetView zoomScale="75" zoomScaleNormal="75" zoomScalePageLayoutView="80" workbookViewId="0">
      <selection activeCell="B30" sqref="B30"/>
    </sheetView>
  </sheetViews>
  <sheetFormatPr defaultRowHeight="12.75" customHeight="1" x14ac:dyDescent="0.2"/>
  <cols>
    <col min="1" max="1" width="9.7109375" customWidth="1"/>
    <col min="2" max="2" width="21.28515625" customWidth="1"/>
    <col min="3" max="3" width="22.28515625" customWidth="1"/>
    <col min="4" max="4" width="22.140625" customWidth="1"/>
    <col min="5" max="5" width="16.5703125" customWidth="1"/>
    <col min="7" max="13" width="9.140625" customWidth="1"/>
  </cols>
  <sheetData>
    <row r="1" spans="1:6" ht="25.5" customHeight="1" thickBot="1" x14ac:dyDescent="0.3">
      <c r="A1" s="476" t="s">
        <v>52</v>
      </c>
      <c r="B1" s="477" t="s">
        <v>53</v>
      </c>
      <c r="C1" s="477" t="s">
        <v>54</v>
      </c>
      <c r="D1" s="477" t="s">
        <v>55</v>
      </c>
      <c r="E1" s="477" t="s">
        <v>56</v>
      </c>
      <c r="F1" s="491"/>
    </row>
    <row r="2" spans="1:6" ht="3" customHeight="1" thickBot="1" x14ac:dyDescent="0.3">
      <c r="A2" s="479"/>
      <c r="B2" s="480"/>
      <c r="C2" s="480"/>
      <c r="D2" s="480"/>
      <c r="E2" s="480"/>
      <c r="F2" s="491"/>
    </row>
    <row r="3" spans="1:6" ht="20.25" customHeight="1" x14ac:dyDescent="0.25">
      <c r="A3" s="481">
        <v>0</v>
      </c>
      <c r="B3" s="482">
        <f>31770+467</f>
        <v>32237</v>
      </c>
      <c r="C3" s="483">
        <f>34704+467</f>
        <v>35171</v>
      </c>
      <c r="D3" s="483">
        <f>36304+367</f>
        <v>36671</v>
      </c>
      <c r="E3" s="483">
        <f>36705+367</f>
        <v>37072</v>
      </c>
      <c r="F3" s="576"/>
    </row>
    <row r="4" spans="1:6" ht="20.25" customHeight="1" x14ac:dyDescent="0.25">
      <c r="A4" s="484">
        <v>1</v>
      </c>
      <c r="B4" s="482">
        <f>32386+1567</f>
        <v>33953</v>
      </c>
      <c r="C4" s="485">
        <f>35320+1567</f>
        <v>36887</v>
      </c>
      <c r="D4" s="485">
        <f>36920+1467</f>
        <v>38387</v>
      </c>
      <c r="E4" s="485">
        <f>37321+1467</f>
        <v>38788</v>
      </c>
      <c r="F4" s="491"/>
    </row>
    <row r="5" spans="1:6" ht="20.25" customHeight="1" x14ac:dyDescent="0.25">
      <c r="A5" s="484">
        <f t="shared" ref="A5:A25" si="0">A4+1</f>
        <v>2</v>
      </c>
      <c r="B5" s="482">
        <f>B4+616</f>
        <v>34569</v>
      </c>
      <c r="C5" s="485">
        <f>C4+616</f>
        <v>37503</v>
      </c>
      <c r="D5" s="485">
        <f>D4+716</f>
        <v>39103</v>
      </c>
      <c r="E5" s="485">
        <f>E4+716</f>
        <v>39504</v>
      </c>
      <c r="F5" s="491"/>
    </row>
    <row r="6" spans="1:6" ht="20.25" customHeight="1" x14ac:dyDescent="0.25">
      <c r="A6" s="484">
        <f>A5+1</f>
        <v>3</v>
      </c>
      <c r="B6" s="482">
        <f>B5+616</f>
        <v>35185</v>
      </c>
      <c r="C6" s="485">
        <f>C5+616</f>
        <v>38119</v>
      </c>
      <c r="D6" s="485">
        <f>D5+716</f>
        <v>39819</v>
      </c>
      <c r="E6" s="485">
        <f>E5+716</f>
        <v>40220</v>
      </c>
      <c r="F6" s="491"/>
    </row>
    <row r="7" spans="1:6" ht="20.25" customHeight="1" x14ac:dyDescent="0.25">
      <c r="A7" s="484">
        <f t="shared" si="0"/>
        <v>4</v>
      </c>
      <c r="B7" s="482">
        <f t="shared" ref="B7:C21" si="1">B6+616</f>
        <v>35801</v>
      </c>
      <c r="C7" s="485">
        <f t="shared" si="1"/>
        <v>38735</v>
      </c>
      <c r="D7" s="485">
        <f t="shared" ref="D7:E21" si="2">D6+716</f>
        <v>40535</v>
      </c>
      <c r="E7" s="485">
        <f t="shared" si="2"/>
        <v>40936</v>
      </c>
      <c r="F7" s="491"/>
    </row>
    <row r="8" spans="1:6" ht="20.25" customHeight="1" x14ac:dyDescent="0.25">
      <c r="A8" s="484">
        <f t="shared" si="0"/>
        <v>5</v>
      </c>
      <c r="B8" s="482">
        <f t="shared" si="1"/>
        <v>36417</v>
      </c>
      <c r="C8" s="485">
        <f t="shared" si="1"/>
        <v>39351</v>
      </c>
      <c r="D8" s="485">
        <f t="shared" si="2"/>
        <v>41251</v>
      </c>
      <c r="E8" s="485">
        <f t="shared" si="2"/>
        <v>41652</v>
      </c>
      <c r="F8" s="491"/>
    </row>
    <row r="9" spans="1:6" ht="20.25" customHeight="1" x14ac:dyDescent="0.25">
      <c r="A9" s="484">
        <f t="shared" si="0"/>
        <v>6</v>
      </c>
      <c r="B9" s="482">
        <f t="shared" si="1"/>
        <v>37033</v>
      </c>
      <c r="C9" s="485">
        <f t="shared" si="1"/>
        <v>39967</v>
      </c>
      <c r="D9" s="485">
        <f t="shared" si="2"/>
        <v>41967</v>
      </c>
      <c r="E9" s="485">
        <f t="shared" si="2"/>
        <v>42368</v>
      </c>
      <c r="F9" s="491"/>
    </row>
    <row r="10" spans="1:6" ht="20.25" customHeight="1" x14ac:dyDescent="0.25">
      <c r="A10" s="484">
        <f t="shared" si="0"/>
        <v>7</v>
      </c>
      <c r="B10" s="482">
        <f t="shared" si="1"/>
        <v>37649</v>
      </c>
      <c r="C10" s="485">
        <f t="shared" si="1"/>
        <v>40583</v>
      </c>
      <c r="D10" s="485">
        <f t="shared" si="2"/>
        <v>42683</v>
      </c>
      <c r="E10" s="485">
        <f t="shared" si="2"/>
        <v>43084</v>
      </c>
      <c r="F10" s="491"/>
    </row>
    <row r="11" spans="1:6" ht="20.25" customHeight="1" x14ac:dyDescent="0.25">
      <c r="A11" s="484">
        <f t="shared" si="0"/>
        <v>8</v>
      </c>
      <c r="B11" s="482">
        <f t="shared" si="1"/>
        <v>38265</v>
      </c>
      <c r="C11" s="485">
        <f t="shared" si="1"/>
        <v>41199</v>
      </c>
      <c r="D11" s="485">
        <f t="shared" si="2"/>
        <v>43399</v>
      </c>
      <c r="E11" s="485">
        <f t="shared" si="2"/>
        <v>43800</v>
      </c>
      <c r="F11" s="491"/>
    </row>
    <row r="12" spans="1:6" ht="20.25" customHeight="1" x14ac:dyDescent="0.25">
      <c r="A12" s="484">
        <f t="shared" si="0"/>
        <v>9</v>
      </c>
      <c r="B12" s="482">
        <f t="shared" si="1"/>
        <v>38881</v>
      </c>
      <c r="C12" s="485">
        <f t="shared" si="1"/>
        <v>41815</v>
      </c>
      <c r="D12" s="485">
        <f t="shared" si="2"/>
        <v>44115</v>
      </c>
      <c r="E12" s="485">
        <f t="shared" si="2"/>
        <v>44516</v>
      </c>
      <c r="F12" s="491"/>
    </row>
    <row r="13" spans="1:6" ht="20.25" customHeight="1" x14ac:dyDescent="0.25">
      <c r="A13" s="484">
        <f t="shared" si="0"/>
        <v>10</v>
      </c>
      <c r="B13" s="482">
        <f t="shared" si="1"/>
        <v>39497</v>
      </c>
      <c r="C13" s="485">
        <f t="shared" si="1"/>
        <v>42431</v>
      </c>
      <c r="D13" s="485">
        <f t="shared" si="2"/>
        <v>44831</v>
      </c>
      <c r="E13" s="485">
        <f t="shared" si="2"/>
        <v>45232</v>
      </c>
      <c r="F13" s="491"/>
    </row>
    <row r="14" spans="1:6" ht="20.25" customHeight="1" x14ac:dyDescent="0.25">
      <c r="A14" s="484">
        <f t="shared" si="0"/>
        <v>11</v>
      </c>
      <c r="B14" s="482">
        <f t="shared" si="1"/>
        <v>40113</v>
      </c>
      <c r="C14" s="485">
        <f t="shared" si="1"/>
        <v>43047</v>
      </c>
      <c r="D14" s="485">
        <f t="shared" si="2"/>
        <v>45547</v>
      </c>
      <c r="E14" s="485">
        <f t="shared" si="2"/>
        <v>45948</v>
      </c>
      <c r="F14" s="491"/>
    </row>
    <row r="15" spans="1:6" ht="20.25" customHeight="1" x14ac:dyDescent="0.25">
      <c r="A15" s="484">
        <f t="shared" si="0"/>
        <v>12</v>
      </c>
      <c r="B15" s="482">
        <f t="shared" si="1"/>
        <v>40729</v>
      </c>
      <c r="C15" s="485">
        <f t="shared" si="1"/>
        <v>43663</v>
      </c>
      <c r="D15" s="485">
        <f t="shared" si="2"/>
        <v>46263</v>
      </c>
      <c r="E15" s="485">
        <f t="shared" si="2"/>
        <v>46664</v>
      </c>
      <c r="F15" s="491"/>
    </row>
    <row r="16" spans="1:6" ht="20.25" customHeight="1" x14ac:dyDescent="0.25">
      <c r="A16" s="484">
        <f t="shared" si="0"/>
        <v>13</v>
      </c>
      <c r="B16" s="482">
        <f t="shared" si="1"/>
        <v>41345</v>
      </c>
      <c r="C16" s="485">
        <f t="shared" si="1"/>
        <v>44279</v>
      </c>
      <c r="D16" s="485">
        <f t="shared" si="2"/>
        <v>46979</v>
      </c>
      <c r="E16" s="485">
        <f t="shared" si="2"/>
        <v>47380</v>
      </c>
      <c r="F16" s="491"/>
    </row>
    <row r="17" spans="1:6" ht="20.25" customHeight="1" x14ac:dyDescent="0.25">
      <c r="A17" s="484">
        <f t="shared" si="0"/>
        <v>14</v>
      </c>
      <c r="B17" s="482">
        <f t="shared" si="1"/>
        <v>41961</v>
      </c>
      <c r="C17" s="485">
        <f t="shared" si="1"/>
        <v>44895</v>
      </c>
      <c r="D17" s="485">
        <f t="shared" si="2"/>
        <v>47695</v>
      </c>
      <c r="E17" s="485">
        <f t="shared" si="2"/>
        <v>48096</v>
      </c>
      <c r="F17" s="491"/>
    </row>
    <row r="18" spans="1:6" ht="20.25" customHeight="1" x14ac:dyDescent="0.25">
      <c r="A18" s="484">
        <f t="shared" si="0"/>
        <v>15</v>
      </c>
      <c r="B18" s="482">
        <f t="shared" si="1"/>
        <v>42577</v>
      </c>
      <c r="C18" s="485">
        <f t="shared" si="1"/>
        <v>45511</v>
      </c>
      <c r="D18" s="485">
        <f t="shared" si="2"/>
        <v>48411</v>
      </c>
      <c r="E18" s="485">
        <f t="shared" si="2"/>
        <v>48812</v>
      </c>
      <c r="F18" s="491"/>
    </row>
    <row r="19" spans="1:6" ht="20.25" customHeight="1" x14ac:dyDescent="0.25">
      <c r="A19" s="484">
        <f t="shared" si="0"/>
        <v>16</v>
      </c>
      <c r="B19" s="482">
        <f t="shared" si="1"/>
        <v>43193</v>
      </c>
      <c r="C19" s="485">
        <f t="shared" si="1"/>
        <v>46127</v>
      </c>
      <c r="D19" s="485">
        <f t="shared" si="2"/>
        <v>49127</v>
      </c>
      <c r="E19" s="485">
        <f t="shared" si="2"/>
        <v>49528</v>
      </c>
      <c r="F19" s="491"/>
    </row>
    <row r="20" spans="1:6" ht="20.25" customHeight="1" x14ac:dyDescent="0.25">
      <c r="A20" s="484">
        <f t="shared" si="0"/>
        <v>17</v>
      </c>
      <c r="B20" s="482">
        <f t="shared" si="1"/>
        <v>43809</v>
      </c>
      <c r="C20" s="485">
        <f t="shared" si="1"/>
        <v>46743</v>
      </c>
      <c r="D20" s="485">
        <f t="shared" si="2"/>
        <v>49843</v>
      </c>
      <c r="E20" s="485">
        <f t="shared" si="2"/>
        <v>50244</v>
      </c>
      <c r="F20" s="491"/>
    </row>
    <row r="21" spans="1:6" ht="20.25" customHeight="1" x14ac:dyDescent="0.25">
      <c r="A21" s="484">
        <f t="shared" si="0"/>
        <v>18</v>
      </c>
      <c r="B21" s="482">
        <f t="shared" si="1"/>
        <v>44425</v>
      </c>
      <c r="C21" s="485">
        <f t="shared" si="1"/>
        <v>47359</v>
      </c>
      <c r="D21" s="485">
        <f t="shared" si="2"/>
        <v>50559</v>
      </c>
      <c r="E21" s="485">
        <f t="shared" si="2"/>
        <v>50960</v>
      </c>
      <c r="F21" s="491"/>
    </row>
    <row r="22" spans="1:6" ht="20.25" customHeight="1" x14ac:dyDescent="0.25">
      <c r="A22" s="484">
        <f t="shared" si="0"/>
        <v>19</v>
      </c>
      <c r="B22" s="482">
        <f t="shared" ref="B22:C28" si="3">B21+616</f>
        <v>45041</v>
      </c>
      <c r="C22" s="485">
        <f t="shared" si="3"/>
        <v>47975</v>
      </c>
      <c r="D22" s="485">
        <f t="shared" ref="D22:E28" si="4">D21+716</f>
        <v>51275</v>
      </c>
      <c r="E22" s="485">
        <f t="shared" si="4"/>
        <v>51676</v>
      </c>
      <c r="F22" s="491"/>
    </row>
    <row r="23" spans="1:6" ht="20.25" customHeight="1" x14ac:dyDescent="0.25">
      <c r="A23" s="484">
        <f t="shared" si="0"/>
        <v>20</v>
      </c>
      <c r="B23" s="482">
        <f t="shared" si="3"/>
        <v>45657</v>
      </c>
      <c r="C23" s="485">
        <f t="shared" si="3"/>
        <v>48591</v>
      </c>
      <c r="D23" s="485">
        <f t="shared" si="4"/>
        <v>51991</v>
      </c>
      <c r="E23" s="485">
        <f t="shared" si="4"/>
        <v>52392</v>
      </c>
      <c r="F23" s="491"/>
    </row>
    <row r="24" spans="1:6" ht="20.25" customHeight="1" x14ac:dyDescent="0.25">
      <c r="A24" s="484">
        <f t="shared" si="0"/>
        <v>21</v>
      </c>
      <c r="B24" s="482">
        <f t="shared" si="3"/>
        <v>46273</v>
      </c>
      <c r="C24" s="485">
        <f t="shared" si="3"/>
        <v>49207</v>
      </c>
      <c r="D24" s="485">
        <f t="shared" si="4"/>
        <v>52707</v>
      </c>
      <c r="E24" s="485">
        <f t="shared" si="4"/>
        <v>53108</v>
      </c>
      <c r="F24" s="491"/>
    </row>
    <row r="25" spans="1:6" ht="20.25" customHeight="1" x14ac:dyDescent="0.25">
      <c r="A25" s="484">
        <f t="shared" si="0"/>
        <v>22</v>
      </c>
      <c r="B25" s="482">
        <f t="shared" si="3"/>
        <v>46889</v>
      </c>
      <c r="C25" s="485">
        <f t="shared" si="3"/>
        <v>49823</v>
      </c>
      <c r="D25" s="485">
        <f t="shared" si="4"/>
        <v>53423</v>
      </c>
      <c r="E25" s="485">
        <f t="shared" si="4"/>
        <v>53824</v>
      </c>
      <c r="F25" s="491"/>
    </row>
    <row r="26" spans="1:6" ht="20.25" customHeight="1" x14ac:dyDescent="0.25">
      <c r="A26" s="484">
        <v>23</v>
      </c>
      <c r="B26" s="482">
        <f t="shared" si="3"/>
        <v>47505</v>
      </c>
      <c r="C26" s="485">
        <f t="shared" si="3"/>
        <v>50439</v>
      </c>
      <c r="D26" s="485">
        <f t="shared" si="4"/>
        <v>54139</v>
      </c>
      <c r="E26" s="485">
        <f t="shared" si="4"/>
        <v>54540</v>
      </c>
      <c r="F26" s="491"/>
    </row>
    <row r="27" spans="1:6" ht="20.25" customHeight="1" thickBot="1" x14ac:dyDescent="0.3">
      <c r="A27" s="486">
        <v>24</v>
      </c>
      <c r="B27" s="482">
        <f t="shared" si="3"/>
        <v>48121</v>
      </c>
      <c r="C27" s="485">
        <f t="shared" si="3"/>
        <v>51055</v>
      </c>
      <c r="D27" s="485">
        <f t="shared" si="4"/>
        <v>54855</v>
      </c>
      <c r="E27" s="485">
        <f t="shared" si="4"/>
        <v>55256</v>
      </c>
      <c r="F27" s="491"/>
    </row>
    <row r="28" spans="1:6" ht="20.25" customHeight="1" thickBot="1" x14ac:dyDescent="0.3">
      <c r="A28" s="487">
        <v>25</v>
      </c>
      <c r="B28" s="482">
        <f t="shared" si="3"/>
        <v>48737</v>
      </c>
      <c r="C28" s="485">
        <f t="shared" si="3"/>
        <v>51671</v>
      </c>
      <c r="D28" s="485">
        <f t="shared" si="4"/>
        <v>55571</v>
      </c>
      <c r="E28" s="485">
        <f t="shared" si="4"/>
        <v>55972</v>
      </c>
      <c r="F28" s="491"/>
    </row>
    <row r="29" spans="1:6" ht="19.5" customHeight="1" x14ac:dyDescent="0.3">
      <c r="A29" s="488"/>
      <c r="B29" s="633"/>
      <c r="C29" s="633"/>
      <c r="D29" s="633"/>
      <c r="E29" s="633"/>
      <c r="F29" s="491"/>
    </row>
    <row r="30" spans="1:6" ht="14.25" customHeight="1" x14ac:dyDescent="0.3">
      <c r="A30" s="489"/>
      <c r="B30" s="633"/>
      <c r="C30" s="633"/>
      <c r="D30" s="633"/>
      <c r="E30" s="633"/>
      <c r="F30" s="491"/>
    </row>
    <row r="31" spans="1:6" ht="14.25" customHeight="1" x14ac:dyDescent="0.3">
      <c r="A31" s="488"/>
      <c r="B31" s="633"/>
      <c r="C31" s="633"/>
      <c r="D31" s="633"/>
      <c r="E31" s="633"/>
      <c r="F31" s="491"/>
    </row>
    <row r="32" spans="1:6" ht="21.75" customHeight="1" x14ac:dyDescent="0.2">
      <c r="A32" s="488"/>
      <c r="B32" s="638"/>
      <c r="C32" s="638"/>
      <c r="D32" s="639"/>
      <c r="E32" s="638"/>
      <c r="F32" s="491"/>
    </row>
    <row r="33" spans="1:6" ht="9.75" customHeight="1" x14ac:dyDescent="0.2">
      <c r="A33" s="488"/>
      <c r="B33" s="638"/>
      <c r="C33" s="638"/>
      <c r="D33" s="638"/>
      <c r="E33" s="638"/>
      <c r="F33" s="491"/>
    </row>
    <row r="34" spans="1:6" ht="11.25" hidden="1" customHeight="1" x14ac:dyDescent="0.2">
      <c r="A34" s="488"/>
      <c r="B34" s="638"/>
      <c r="C34" s="638"/>
      <c r="D34" s="638"/>
      <c r="E34" s="638"/>
      <c r="F34" s="491"/>
    </row>
    <row r="35" spans="1:6" hidden="1" x14ac:dyDescent="0.2">
      <c r="A35" s="488"/>
      <c r="B35" s="638"/>
      <c r="C35" s="638"/>
      <c r="D35" s="638"/>
      <c r="E35" s="638"/>
      <c r="F35" s="491"/>
    </row>
    <row r="36" spans="1:6" hidden="1" x14ac:dyDescent="0.2">
      <c r="A36" s="488"/>
      <c r="B36" s="638"/>
      <c r="C36" s="638"/>
      <c r="D36" s="638"/>
      <c r="E36" s="638"/>
      <c r="F36" s="491"/>
    </row>
    <row r="37" spans="1:6" hidden="1" x14ac:dyDescent="0.2">
      <c r="A37" s="488"/>
      <c r="B37" s="638"/>
      <c r="C37" s="638"/>
      <c r="D37" s="638"/>
      <c r="E37" s="638"/>
      <c r="F37" s="491"/>
    </row>
    <row r="38" spans="1:6" hidden="1" x14ac:dyDescent="0.2">
      <c r="A38" s="488"/>
      <c r="B38" s="638"/>
      <c r="C38" s="638"/>
      <c r="D38" s="638"/>
      <c r="E38" s="638"/>
      <c r="F38" s="491"/>
    </row>
    <row r="39" spans="1:6" x14ac:dyDescent="0.2">
      <c r="A39" s="488"/>
      <c r="B39" s="638"/>
      <c r="C39" s="638"/>
      <c r="D39" s="638"/>
      <c r="E39" s="638"/>
      <c r="F39" s="491"/>
    </row>
    <row r="40" spans="1:6" x14ac:dyDescent="0.2">
      <c r="A40" s="488"/>
      <c r="B40" s="638"/>
      <c r="C40" s="638"/>
      <c r="D40" s="638"/>
      <c r="E40" s="638"/>
      <c r="F40" s="491"/>
    </row>
    <row r="41" spans="1:6" x14ac:dyDescent="0.2">
      <c r="A41" s="490"/>
      <c r="B41" s="491"/>
      <c r="C41" s="491"/>
      <c r="D41" s="491"/>
      <c r="E41" s="491"/>
      <c r="F41" s="491"/>
    </row>
    <row r="42" spans="1:6" x14ac:dyDescent="0.2">
      <c r="A42" s="491"/>
      <c r="B42" s="653" t="s">
        <v>57</v>
      </c>
      <c r="C42" s="653"/>
      <c r="D42" s="653"/>
      <c r="E42" s="653"/>
      <c r="F42" s="653"/>
    </row>
    <row r="43" spans="1:6" x14ac:dyDescent="0.2">
      <c r="A43" s="491"/>
      <c r="B43" s="653" t="s">
        <v>58</v>
      </c>
      <c r="C43" s="653"/>
      <c r="D43" s="653"/>
      <c r="E43" s="653"/>
      <c r="F43" s="653"/>
    </row>
    <row r="44" spans="1:6" x14ac:dyDescent="0.2">
      <c r="A44" s="491"/>
      <c r="B44" s="653" t="s">
        <v>59</v>
      </c>
      <c r="C44" s="653"/>
      <c r="D44" s="653"/>
      <c r="E44" s="653"/>
      <c r="F44" s="653"/>
    </row>
    <row r="45" spans="1:6" x14ac:dyDescent="0.2">
      <c r="A45" s="491"/>
      <c r="B45" s="654" t="s">
        <v>60</v>
      </c>
      <c r="C45" s="654"/>
      <c r="D45" s="654"/>
      <c r="E45" s="654"/>
      <c r="F45" s="653"/>
    </row>
  </sheetData>
  <pageMargins left="0.78" right="0.65" top="1.44" bottom="0.91" header="0.32" footer="0.49"/>
  <pageSetup scale="85" orientation="portrait" cellComments="asDisplayed" r:id="rId1"/>
  <headerFooter alignWithMargins="0">
    <oddHeader>&amp;C&amp;"Times New Roman,Bold"&amp;18Liberty County School Board
Instructional Salary Schedule
Fiscal Year 2023-2024
&amp;"Times New Roman,Bold Italic"&amp;12&amp;KFF0000Prior to TSIA Funding</oddHeader>
    <oddFooter>&amp;L
&amp;12
&amp;"Times New Roman,Regular"APPROVED:  June 29, 2023&amp;R&amp;"Times New Roman,Regular"&amp;11
Page 7</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622D3F2325992498D803771AD7AF8E9" ma:contentTypeVersion="13" ma:contentTypeDescription="Create a new document." ma:contentTypeScope="" ma:versionID="6e1d8654c0df6caa3b3187433a0541fe">
  <xsd:schema xmlns:xsd="http://www.w3.org/2001/XMLSchema" xmlns:xs="http://www.w3.org/2001/XMLSchema" xmlns:p="http://schemas.microsoft.com/office/2006/metadata/properties" xmlns:ns3="774e8ead-e4cd-467f-8b6e-b32eb88bb6c9" xmlns:ns4="62800dbf-0ae8-4474-9d3c-ee7bd3bcc512" targetNamespace="http://schemas.microsoft.com/office/2006/metadata/properties" ma:root="true" ma:fieldsID="d03742993b255150e936d1a33e44cca1" ns3:_="" ns4:_="">
    <xsd:import namespace="774e8ead-e4cd-467f-8b6e-b32eb88bb6c9"/>
    <xsd:import namespace="62800dbf-0ae8-4474-9d3c-ee7bd3bcc51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4e8ead-e4cd-467f-8b6e-b32eb88bb6c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800dbf-0ae8-4474-9d3c-ee7bd3bcc512"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CCAE2E-B3A8-4B8C-9A78-7D898503EC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4e8ead-e4cd-467f-8b6e-b32eb88bb6c9"/>
    <ds:schemaRef ds:uri="62800dbf-0ae8-4474-9d3c-ee7bd3bcc5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B99E38-E40B-4831-BDE0-27D7A803D715}">
  <ds:schemaRefs>
    <ds:schemaRef ds:uri="http://www.w3.org/XML/1998/namespace"/>
    <ds:schemaRef ds:uri="http://purl.org/dc/terms/"/>
    <ds:schemaRef ds:uri="http://purl.org/dc/dcmitype/"/>
    <ds:schemaRef ds:uri="62800dbf-0ae8-4474-9d3c-ee7bd3bcc512"/>
    <ds:schemaRef ds:uri="http://schemas.microsoft.com/office/infopath/2007/PartnerControls"/>
    <ds:schemaRef ds:uri="http://schemas.openxmlformats.org/package/2006/metadata/core-properties"/>
    <ds:schemaRef ds:uri="http://schemas.microsoft.com/office/2006/metadata/properties"/>
    <ds:schemaRef ds:uri="http://purl.org/dc/elements/1.1/"/>
    <ds:schemaRef ds:uri="http://schemas.microsoft.com/office/2006/documentManagement/types"/>
    <ds:schemaRef ds:uri="774e8ead-e4cd-467f-8b6e-b32eb88bb6c9"/>
  </ds:schemaRefs>
</ds:datastoreItem>
</file>

<file path=customXml/itemProps3.xml><?xml version="1.0" encoding="utf-8"?>
<ds:datastoreItem xmlns:ds="http://schemas.openxmlformats.org/officeDocument/2006/customXml" ds:itemID="{991DFFFC-A769-4646-BC5C-055DF77B8F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Sheet1</vt:lpstr>
      <vt:lpstr>22-23</vt:lpstr>
      <vt:lpstr>Super-BD MEM</vt:lpstr>
      <vt:lpstr>Asst Super--Admin </vt:lpstr>
      <vt:lpstr>SUPERVISOR OF FOOD SERVICE </vt:lpstr>
      <vt:lpstr>SUPERVISORS 12 mo</vt:lpstr>
      <vt:lpstr>12 Mo. Instructional</vt:lpstr>
      <vt:lpstr>11 Mo. Instructional </vt:lpstr>
      <vt:lpstr> 10 Mo. Instructional</vt:lpstr>
      <vt:lpstr>Inst Perf Pay Slots</vt:lpstr>
      <vt:lpstr>12 Mo. TSIA Instructional </vt:lpstr>
      <vt:lpstr>11 Mo. TSIA Instructional</vt:lpstr>
      <vt:lpstr>10 mo TSIA Instructional </vt:lpstr>
      <vt:lpstr>ROTC</vt:lpstr>
      <vt:lpstr>Therapist</vt:lpstr>
      <vt:lpstr>Psychologist (PT)</vt:lpstr>
      <vt:lpstr>School Safety Specialist </vt:lpstr>
      <vt:lpstr>Mental Health Counselors</vt:lpstr>
      <vt:lpstr>21st Century</vt:lpstr>
      <vt:lpstr>Clerical School Level</vt:lpstr>
      <vt:lpstr>Clerical</vt:lpstr>
      <vt:lpstr>Student-Data Proc. 12 Mo</vt:lpstr>
      <vt:lpstr>Student-Data Proc. 10 Mo </vt:lpstr>
      <vt:lpstr> PARA-PRO 7hrs 12mo</vt:lpstr>
      <vt:lpstr>PARA-PROF. 7hrsS 10 mo</vt:lpstr>
      <vt:lpstr>Specialist </vt:lpstr>
      <vt:lpstr>Para Pro 12mo 8hrs </vt:lpstr>
      <vt:lpstr>Staffing Spec Asst</vt:lpstr>
      <vt:lpstr>Special Positions </vt:lpstr>
      <vt:lpstr>Mechnical</vt:lpstr>
      <vt:lpstr> Grskp-Custodial </vt:lpstr>
      <vt:lpstr>Food Serv. </vt:lpstr>
      <vt:lpstr>Transportation</vt:lpstr>
      <vt:lpstr>Special Transportation</vt:lpstr>
      <vt:lpstr>Summer Instr. Hrly</vt:lpstr>
      <vt:lpstr>Other Compen. ADDITIONAL</vt:lpstr>
      <vt:lpstr>Other Compen. (2)</vt:lpstr>
      <vt:lpstr>LCHS Ath. Supple.</vt:lpstr>
      <vt:lpstr>Tolar Ath. Supple.</vt:lpstr>
      <vt:lpstr> Supple.</vt:lpstr>
      <vt:lpstr>Acad Supple</vt:lpstr>
      <vt:lpstr>Other Supple.</vt:lpstr>
      <vt:lpstr>Frozen Supple.</vt:lpstr>
      <vt:lpstr>Evaluation Ratings</vt:lpstr>
      <vt:lpstr>Ret Incent</vt:lpstr>
      <vt:lpstr>EMP Pay days</vt:lpstr>
      <vt:lpstr>Differentiated Pay</vt:lpstr>
      <vt:lpstr>Instructional (TSIA) Pay</vt:lpstr>
      <vt:lpstr>Performance Pay</vt:lpstr>
      <vt:lpstr>Grandfather's Pay</vt:lpstr>
      <vt:lpstr>Administration Pay</vt:lpstr>
      <vt:lpstr>Non-Instructional Pay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Katy Gunn</dc:creator>
  <cp:keywords/>
  <dc:description/>
  <cp:lastModifiedBy>Lynn Guthrie</cp:lastModifiedBy>
  <cp:revision/>
  <cp:lastPrinted>2023-07-11T18:09:13Z</cp:lastPrinted>
  <dcterms:created xsi:type="dcterms:W3CDTF">1997-07-14T03:58:12Z</dcterms:created>
  <dcterms:modified xsi:type="dcterms:W3CDTF">2023-07-11T18:21:23Z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0x010100E622D3F2325992498D803771AD7AF8E9</vt:lpwstr>
  </property>
</Properties>
</file>